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rri\Downloads\francis\"/>
    </mc:Choice>
  </mc:AlternateContent>
  <xr:revisionPtr revIDLastSave="0" documentId="13_ncr:1_{95797A6D-E9FA-436C-A86F-E937D0281E62}" xr6:coauthVersionLast="47" xr6:coauthVersionMax="47" xr10:uidLastSave="{00000000-0000-0000-0000-000000000000}"/>
  <bookViews>
    <workbookView xWindow="-108" yWindow="-108" windowWidth="23256" windowHeight="13176" tabRatio="920" xr2:uid="{00000000-000D-0000-FFFF-FFFF00000000}"/>
  </bookViews>
  <sheets>
    <sheet name="Mechatronic  Year 3" sheetId="5" r:id="rId1"/>
    <sheet name="CF" sheetId="14" state="hidden" r:id="rId2"/>
    <sheet name="EMT 3101" sheetId="6" r:id="rId3"/>
    <sheet name="EMT 3102" sheetId="7" r:id="rId4"/>
    <sheet name="EMT 3103" sheetId="8" r:id="rId5"/>
    <sheet name="EMT 3104" sheetId="9" r:id="rId6"/>
    <sheet name="EMT 3105" sheetId="11" r:id="rId7"/>
    <sheet name="SMA 3121" sheetId="12" r:id="rId8"/>
    <sheet name="IGS 3101" sheetId="1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_FilterDatabase" localSheetId="0" hidden="1">'Mechatronic  Year 3'!$W$1:$W$146</definedName>
    <definedName name="_xlnm.Print_Area" localSheetId="0">'Mechatronic  Year 3'!$A$1:$X$145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4" l="1"/>
  <c r="S19" i="14"/>
  <c r="T19" i="14"/>
  <c r="T18" i="14"/>
  <c r="S18" i="14"/>
  <c r="R18" i="14"/>
  <c r="T17" i="14"/>
  <c r="S17" i="14"/>
  <c r="R17" i="14"/>
  <c r="P16" i="14"/>
  <c r="O16" i="14"/>
  <c r="N16" i="14"/>
  <c r="M16" i="14"/>
  <c r="L16" i="14"/>
  <c r="K16" i="14"/>
  <c r="I16" i="14"/>
  <c r="H16" i="14"/>
  <c r="G16" i="14"/>
  <c r="F16" i="14"/>
  <c r="E16" i="14"/>
  <c r="T14" i="14"/>
  <c r="S14" i="14"/>
  <c r="R14" i="14"/>
  <c r="T13" i="14"/>
  <c r="S13" i="14"/>
  <c r="R13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T10" i="14"/>
  <c r="S10" i="14"/>
  <c r="R10" i="14"/>
  <c r="T9" i="14"/>
  <c r="S9" i="14"/>
  <c r="R9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M21" i="14" l="1"/>
  <c r="K28" i="14"/>
  <c r="O28" i="14"/>
  <c r="K27" i="14"/>
  <c r="Q25" i="14"/>
  <c r="T16" i="14"/>
  <c r="O23" i="14"/>
  <c r="L28" i="14"/>
  <c r="P24" i="14"/>
  <c r="I26" i="14"/>
  <c r="M26" i="14"/>
  <c r="Q26" i="14"/>
  <c r="G27" i="14"/>
  <c r="H25" i="14"/>
  <c r="G28" i="14"/>
  <c r="I25" i="14"/>
  <c r="F27" i="14"/>
  <c r="J27" i="14"/>
  <c r="N27" i="14"/>
  <c r="T12" i="14"/>
  <c r="S12" i="14"/>
  <c r="R8" i="14"/>
  <c r="U8" i="14" s="1"/>
  <c r="L25" i="14"/>
  <c r="P25" i="14"/>
  <c r="E26" i="14"/>
  <c r="S16" i="14"/>
  <c r="Q21" i="14"/>
  <c r="F22" i="14"/>
  <c r="K23" i="14"/>
  <c r="L24" i="14"/>
  <c r="M25" i="14"/>
  <c r="F26" i="14"/>
  <c r="O27" i="14"/>
  <c r="H28" i="14"/>
  <c r="T8" i="14"/>
  <c r="F21" i="14"/>
  <c r="J21" i="14"/>
  <c r="N21" i="14"/>
  <c r="G22" i="14"/>
  <c r="K22" i="14"/>
  <c r="O22" i="14"/>
  <c r="H23" i="14"/>
  <c r="L23" i="14"/>
  <c r="P23" i="14"/>
  <c r="E24" i="14"/>
  <c r="I24" i="14"/>
  <c r="M24" i="14"/>
  <c r="Q24" i="14"/>
  <c r="F25" i="14"/>
  <c r="J25" i="14"/>
  <c r="N25" i="14"/>
  <c r="G26" i="14"/>
  <c r="K26" i="14"/>
  <c r="O26" i="14"/>
  <c r="H27" i="14"/>
  <c r="L27" i="14"/>
  <c r="P27" i="14"/>
  <c r="E28" i="14"/>
  <c r="I28" i="14"/>
  <c r="M28" i="14"/>
  <c r="Q28" i="14"/>
  <c r="S8" i="14"/>
  <c r="I21" i="14"/>
  <c r="N22" i="14"/>
  <c r="H24" i="14"/>
  <c r="E25" i="14"/>
  <c r="J26" i="14"/>
  <c r="P28" i="14"/>
  <c r="R12" i="14"/>
  <c r="U12" i="14" s="1"/>
  <c r="R16" i="14"/>
  <c r="U16" i="14" s="1"/>
  <c r="G21" i="14"/>
  <c r="K21" i="14"/>
  <c r="O21" i="14"/>
  <c r="H22" i="14"/>
  <c r="L22" i="14"/>
  <c r="P22" i="14"/>
  <c r="E23" i="14"/>
  <c r="I23" i="14"/>
  <c r="M23" i="14"/>
  <c r="Q23" i="14"/>
  <c r="F24" i="14"/>
  <c r="J24" i="14"/>
  <c r="N24" i="14"/>
  <c r="G25" i="14"/>
  <c r="K25" i="14"/>
  <c r="O25" i="14"/>
  <c r="H26" i="14"/>
  <c r="L26" i="14"/>
  <c r="P26" i="14"/>
  <c r="E27" i="14"/>
  <c r="I27" i="14"/>
  <c r="M27" i="14"/>
  <c r="Q27" i="14"/>
  <c r="F28" i="14"/>
  <c r="J28" i="14"/>
  <c r="N28" i="14"/>
  <c r="E21" i="14"/>
  <c r="J22" i="14"/>
  <c r="G23" i="14"/>
  <c r="N26" i="14"/>
  <c r="H21" i="14"/>
  <c r="L21" i="14"/>
  <c r="P21" i="14"/>
  <c r="E22" i="14"/>
  <c r="I22" i="14"/>
  <c r="M22" i="14"/>
  <c r="Q22" i="14"/>
  <c r="F23" i="14"/>
  <c r="J23" i="14"/>
  <c r="N23" i="14"/>
  <c r="G24" i="14"/>
  <c r="K24" i="14"/>
  <c r="O24" i="14"/>
  <c r="T28" i="14" l="1"/>
  <c r="T24" i="14"/>
  <c r="T27" i="14"/>
  <c r="T25" i="14"/>
  <c r="T21" i="14"/>
  <c r="T26" i="14"/>
  <c r="T22" i="14"/>
  <c r="T23" i="14"/>
  <c r="S27" i="14"/>
  <c r="S23" i="14"/>
  <c r="S28" i="14"/>
  <c r="S24" i="14"/>
  <c r="S25" i="14"/>
  <c r="S21" i="14"/>
  <c r="S26" i="14"/>
  <c r="S22" i="14"/>
  <c r="J13" i="5" l="1"/>
  <c r="J42" i="5"/>
  <c r="J75" i="5"/>
  <c r="J90" i="5"/>
  <c r="J107" i="5"/>
  <c r="V133" i="12"/>
  <c r="R133" i="12"/>
  <c r="S133" i="12" s="1"/>
  <c r="K133" i="12"/>
  <c r="G133" i="12"/>
  <c r="L133" i="12" s="1"/>
  <c r="R132" i="12"/>
  <c r="L132" i="12"/>
  <c r="K132" i="12"/>
  <c r="G132" i="12"/>
  <c r="R131" i="12"/>
  <c r="K131" i="12"/>
  <c r="G131" i="12"/>
  <c r="R130" i="12"/>
  <c r="K130" i="12"/>
  <c r="L130" i="12" s="1"/>
  <c r="S130" i="12" s="1"/>
  <c r="G130" i="12"/>
  <c r="R129" i="12"/>
  <c r="K129" i="12"/>
  <c r="G129" i="12"/>
  <c r="V128" i="12"/>
  <c r="R128" i="12"/>
  <c r="K128" i="12"/>
  <c r="L128" i="12" s="1"/>
  <c r="S128" i="12" s="1"/>
  <c r="G128" i="12"/>
  <c r="R127" i="12"/>
  <c r="K127" i="12"/>
  <c r="G127" i="12"/>
  <c r="R126" i="12"/>
  <c r="K126" i="12"/>
  <c r="L126" i="12" s="1"/>
  <c r="G126" i="12"/>
  <c r="R125" i="12"/>
  <c r="K125" i="12"/>
  <c r="G125" i="12"/>
  <c r="L125" i="12" s="1"/>
  <c r="S125" i="12" s="1"/>
  <c r="V125" i="12" s="1"/>
  <c r="V124" i="12"/>
  <c r="R124" i="12"/>
  <c r="K124" i="12"/>
  <c r="L124" i="12" s="1"/>
  <c r="S124" i="12" s="1"/>
  <c r="G124" i="12"/>
  <c r="R123" i="12"/>
  <c r="K123" i="12"/>
  <c r="G123" i="12"/>
  <c r="V122" i="12"/>
  <c r="R122" i="12"/>
  <c r="L122" i="12"/>
  <c r="K122" i="12"/>
  <c r="G122" i="12"/>
  <c r="V121" i="12"/>
  <c r="R121" i="12"/>
  <c r="K121" i="12"/>
  <c r="G121" i="12"/>
  <c r="L121" i="12" s="1"/>
  <c r="R120" i="12"/>
  <c r="L120" i="12"/>
  <c r="K120" i="12"/>
  <c r="G120" i="12"/>
  <c r="R119" i="12"/>
  <c r="K119" i="12"/>
  <c r="G119" i="12"/>
  <c r="R118" i="12"/>
  <c r="L118" i="12"/>
  <c r="S118" i="12" s="1"/>
  <c r="J102" i="5" s="1"/>
  <c r="K118" i="12"/>
  <c r="G118" i="12"/>
  <c r="R117" i="12"/>
  <c r="K117" i="12"/>
  <c r="G117" i="12"/>
  <c r="R116" i="12"/>
  <c r="L116" i="12"/>
  <c r="S116" i="12" s="1"/>
  <c r="J100" i="5" s="1"/>
  <c r="K116" i="12"/>
  <c r="G116" i="12"/>
  <c r="R115" i="12"/>
  <c r="K115" i="12"/>
  <c r="G115" i="12"/>
  <c r="R114" i="12"/>
  <c r="L114" i="12"/>
  <c r="K114" i="12"/>
  <c r="G114" i="12"/>
  <c r="R113" i="12"/>
  <c r="K113" i="12"/>
  <c r="G113" i="12"/>
  <c r="R112" i="12"/>
  <c r="K112" i="12"/>
  <c r="G112" i="12"/>
  <c r="L112" i="12" s="1"/>
  <c r="S112" i="12" s="1"/>
  <c r="J96" i="5" s="1"/>
  <c r="R111" i="12"/>
  <c r="K111" i="12"/>
  <c r="G111" i="12"/>
  <c r="R110" i="12"/>
  <c r="K110" i="12"/>
  <c r="G110" i="12"/>
  <c r="L110" i="12" s="1"/>
  <c r="S110" i="12" s="1"/>
  <c r="J94" i="5" s="1"/>
  <c r="R109" i="12"/>
  <c r="K109" i="12"/>
  <c r="G109" i="12"/>
  <c r="R108" i="12"/>
  <c r="L108" i="12"/>
  <c r="K108" i="12"/>
  <c r="G108" i="12"/>
  <c r="R107" i="12"/>
  <c r="K107" i="12"/>
  <c r="G107" i="12"/>
  <c r="V106" i="12"/>
  <c r="R106" i="12"/>
  <c r="L106" i="12"/>
  <c r="K106" i="12"/>
  <c r="G106" i="12"/>
  <c r="S105" i="12"/>
  <c r="V105" i="12" s="1"/>
  <c r="R105" i="12"/>
  <c r="K105" i="12"/>
  <c r="G105" i="12"/>
  <c r="L105" i="12" s="1"/>
  <c r="R104" i="12"/>
  <c r="L104" i="12"/>
  <c r="K104" i="12"/>
  <c r="G104" i="12"/>
  <c r="S103" i="12"/>
  <c r="R103" i="12"/>
  <c r="K103" i="12"/>
  <c r="G103" i="12"/>
  <c r="L103" i="12" s="1"/>
  <c r="S102" i="12"/>
  <c r="J87" i="5" s="1"/>
  <c r="R102" i="12"/>
  <c r="K102" i="12"/>
  <c r="G102" i="12"/>
  <c r="L102" i="12" s="1"/>
  <c r="V101" i="12"/>
  <c r="R101" i="12"/>
  <c r="K101" i="12"/>
  <c r="G101" i="12"/>
  <c r="L101" i="12" s="1"/>
  <c r="S101" i="12" s="1"/>
  <c r="R100" i="12"/>
  <c r="K100" i="12"/>
  <c r="G100" i="12"/>
  <c r="L100" i="12" s="1"/>
  <c r="R99" i="12"/>
  <c r="K99" i="12"/>
  <c r="L99" i="12" s="1"/>
  <c r="G99" i="12"/>
  <c r="V98" i="12"/>
  <c r="R98" i="12"/>
  <c r="K98" i="12"/>
  <c r="G98" i="12"/>
  <c r="R97" i="12"/>
  <c r="K97" i="12"/>
  <c r="L97" i="12" s="1"/>
  <c r="S97" i="12" s="1"/>
  <c r="G97" i="12"/>
  <c r="R96" i="12"/>
  <c r="K96" i="12"/>
  <c r="G96" i="12"/>
  <c r="R95" i="12"/>
  <c r="K95" i="12"/>
  <c r="G95" i="12"/>
  <c r="L95" i="12" s="1"/>
  <c r="S95" i="12" s="1"/>
  <c r="V95" i="12" s="1"/>
  <c r="R94" i="12"/>
  <c r="K94" i="12"/>
  <c r="G94" i="12"/>
  <c r="L94" i="12" s="1"/>
  <c r="R93" i="12"/>
  <c r="K93" i="12"/>
  <c r="G93" i="12"/>
  <c r="L93" i="12" s="1"/>
  <c r="R92" i="12"/>
  <c r="K92" i="12"/>
  <c r="G92" i="12"/>
  <c r="R91" i="12"/>
  <c r="K91" i="12"/>
  <c r="L91" i="12" s="1"/>
  <c r="S91" i="12" s="1"/>
  <c r="G91" i="12"/>
  <c r="V90" i="12"/>
  <c r="R90" i="12"/>
  <c r="S90" i="12" s="1"/>
  <c r="K90" i="12"/>
  <c r="G90" i="12"/>
  <c r="L90" i="12" s="1"/>
  <c r="R89" i="12"/>
  <c r="L89" i="12"/>
  <c r="S89" i="12" s="1"/>
  <c r="V89" i="12" s="1"/>
  <c r="K89" i="12"/>
  <c r="G89" i="12"/>
  <c r="R88" i="12"/>
  <c r="K88" i="12"/>
  <c r="G88" i="12"/>
  <c r="R87" i="12"/>
  <c r="K87" i="12"/>
  <c r="L87" i="12" s="1"/>
  <c r="S87" i="12" s="1"/>
  <c r="G87" i="12"/>
  <c r="R86" i="12"/>
  <c r="K86" i="12"/>
  <c r="L86" i="12" s="1"/>
  <c r="S86" i="12" s="1"/>
  <c r="J72" i="5" s="1"/>
  <c r="G86" i="12"/>
  <c r="R85" i="12"/>
  <c r="K85" i="12"/>
  <c r="G85" i="12"/>
  <c r="R84" i="12"/>
  <c r="L84" i="12"/>
  <c r="S84" i="12" s="1"/>
  <c r="J70" i="5" s="1"/>
  <c r="K84" i="12"/>
  <c r="G84" i="12"/>
  <c r="R83" i="12"/>
  <c r="K83" i="12"/>
  <c r="G83" i="12"/>
  <c r="R82" i="12"/>
  <c r="K82" i="12"/>
  <c r="G82" i="12"/>
  <c r="V81" i="12"/>
  <c r="R81" i="12"/>
  <c r="L81" i="12"/>
  <c r="K81" i="12"/>
  <c r="G81" i="12"/>
  <c r="R80" i="12"/>
  <c r="K80" i="12"/>
  <c r="G80" i="12"/>
  <c r="R79" i="12"/>
  <c r="K79" i="12"/>
  <c r="L79" i="12" s="1"/>
  <c r="S79" i="12" s="1"/>
  <c r="G79" i="12"/>
  <c r="R78" i="12"/>
  <c r="K78" i="12"/>
  <c r="G78" i="12"/>
  <c r="L78" i="12" s="1"/>
  <c r="S78" i="12" s="1"/>
  <c r="J65" i="5" s="1"/>
  <c r="R77" i="12"/>
  <c r="K77" i="12"/>
  <c r="G77" i="12"/>
  <c r="V76" i="12"/>
  <c r="R76" i="12"/>
  <c r="L76" i="12"/>
  <c r="K76" i="12"/>
  <c r="G76" i="12"/>
  <c r="R75" i="12"/>
  <c r="K75" i="12"/>
  <c r="G75" i="12"/>
  <c r="R74" i="12"/>
  <c r="K74" i="12"/>
  <c r="G74" i="12"/>
  <c r="R73" i="12"/>
  <c r="K73" i="12"/>
  <c r="G73" i="12"/>
  <c r="L73" i="12" s="1"/>
  <c r="S73" i="12" s="1"/>
  <c r="R72" i="12"/>
  <c r="K72" i="12"/>
  <c r="G72" i="12"/>
  <c r="L72" i="12" s="1"/>
  <c r="R71" i="12"/>
  <c r="L71" i="12"/>
  <c r="K71" i="12"/>
  <c r="G71" i="12"/>
  <c r="R70" i="12"/>
  <c r="K70" i="12"/>
  <c r="G70" i="12"/>
  <c r="V69" i="12"/>
  <c r="R69" i="12"/>
  <c r="K69" i="12"/>
  <c r="L69" i="12" s="1"/>
  <c r="G69" i="12"/>
  <c r="V68" i="12"/>
  <c r="R68" i="12"/>
  <c r="K68" i="12"/>
  <c r="G68" i="12"/>
  <c r="R67" i="12"/>
  <c r="K67" i="12"/>
  <c r="L67" i="12" s="1"/>
  <c r="S67" i="12" s="1"/>
  <c r="G67" i="12"/>
  <c r="R66" i="12"/>
  <c r="K66" i="12"/>
  <c r="G66" i="12"/>
  <c r="R65" i="12"/>
  <c r="K65" i="12"/>
  <c r="G65" i="12"/>
  <c r="L65" i="12" s="1"/>
  <c r="S65" i="12" s="1"/>
  <c r="R64" i="12"/>
  <c r="K64" i="12"/>
  <c r="G64" i="12"/>
  <c r="L64" i="12" s="1"/>
  <c r="R63" i="12"/>
  <c r="K63" i="12"/>
  <c r="G63" i="12"/>
  <c r="L63" i="12" s="1"/>
  <c r="V62" i="12"/>
  <c r="R62" i="12"/>
  <c r="K62" i="12"/>
  <c r="G62" i="12"/>
  <c r="L62" i="12" s="1"/>
  <c r="R61" i="12"/>
  <c r="K61" i="12"/>
  <c r="G61" i="12"/>
  <c r="L61" i="12" s="1"/>
  <c r="S61" i="12" s="1"/>
  <c r="R60" i="12"/>
  <c r="K60" i="12"/>
  <c r="G60" i="12"/>
  <c r="L60" i="12" s="1"/>
  <c r="S60" i="12" s="1"/>
  <c r="J50" i="5" s="1"/>
  <c r="R59" i="12"/>
  <c r="K59" i="12"/>
  <c r="G59" i="12"/>
  <c r="L59" i="12" s="1"/>
  <c r="S59" i="12" s="1"/>
  <c r="V59" i="12" s="1"/>
  <c r="V58" i="12"/>
  <c r="R58" i="12"/>
  <c r="K58" i="12"/>
  <c r="G58" i="12"/>
  <c r="L58" i="12" s="1"/>
  <c r="S58" i="12" s="1"/>
  <c r="R57" i="12"/>
  <c r="K57" i="12"/>
  <c r="G57" i="12"/>
  <c r="L57" i="12" s="1"/>
  <c r="S57" i="12" s="1"/>
  <c r="R56" i="12"/>
  <c r="K56" i="12"/>
  <c r="G56" i="12"/>
  <c r="L56" i="12" s="1"/>
  <c r="R55" i="12"/>
  <c r="K55" i="12"/>
  <c r="G55" i="12"/>
  <c r="R54" i="12"/>
  <c r="L54" i="12"/>
  <c r="K54" i="12"/>
  <c r="G54" i="12"/>
  <c r="V53" i="12"/>
  <c r="R53" i="12"/>
  <c r="K53" i="12"/>
  <c r="G53" i="12"/>
  <c r="L53" i="12" s="1"/>
  <c r="R52" i="12"/>
  <c r="L52" i="12"/>
  <c r="S52" i="12" s="1"/>
  <c r="K52" i="12"/>
  <c r="G52" i="12"/>
  <c r="V51" i="12"/>
  <c r="S51" i="12"/>
  <c r="R51" i="12"/>
  <c r="K51" i="12"/>
  <c r="G51" i="12"/>
  <c r="L51" i="12" s="1"/>
  <c r="S50" i="12"/>
  <c r="J41" i="5" s="1"/>
  <c r="R50" i="12"/>
  <c r="K50" i="12"/>
  <c r="G50" i="12"/>
  <c r="L50" i="12" s="1"/>
  <c r="R49" i="12"/>
  <c r="K49" i="12"/>
  <c r="G49" i="12"/>
  <c r="L49" i="12" s="1"/>
  <c r="R48" i="12"/>
  <c r="K48" i="12"/>
  <c r="G48" i="12"/>
  <c r="L48" i="12" s="1"/>
  <c r="R47" i="12"/>
  <c r="L47" i="12"/>
  <c r="K47" i="12"/>
  <c r="G47" i="12"/>
  <c r="R46" i="12"/>
  <c r="L46" i="12"/>
  <c r="K46" i="12"/>
  <c r="G46" i="12"/>
  <c r="S45" i="12"/>
  <c r="R45" i="12"/>
  <c r="K45" i="12"/>
  <c r="G45" i="12"/>
  <c r="L45" i="12" s="1"/>
  <c r="R44" i="12"/>
  <c r="L44" i="12"/>
  <c r="K44" i="12"/>
  <c r="G44" i="12"/>
  <c r="V43" i="12"/>
  <c r="R43" i="12"/>
  <c r="K43" i="12"/>
  <c r="G43" i="12"/>
  <c r="L43" i="12" s="1"/>
  <c r="R42" i="12"/>
  <c r="K42" i="12"/>
  <c r="G42" i="12"/>
  <c r="R41" i="12"/>
  <c r="L41" i="12"/>
  <c r="S41" i="12" s="1"/>
  <c r="K41" i="12"/>
  <c r="G41" i="12"/>
  <c r="R40" i="12"/>
  <c r="K40" i="12"/>
  <c r="G40" i="12"/>
  <c r="R39" i="12"/>
  <c r="K39" i="12"/>
  <c r="G39" i="12"/>
  <c r="R38" i="12"/>
  <c r="K38" i="12"/>
  <c r="G38" i="12"/>
  <c r="L38" i="12" s="1"/>
  <c r="S38" i="12" s="1"/>
  <c r="J30" i="5" s="1"/>
  <c r="R37" i="12"/>
  <c r="K37" i="12"/>
  <c r="G37" i="12"/>
  <c r="L37" i="12" s="1"/>
  <c r="S37" i="12" s="1"/>
  <c r="V36" i="12"/>
  <c r="R36" i="12"/>
  <c r="K36" i="12"/>
  <c r="G36" i="12"/>
  <c r="R35" i="12"/>
  <c r="K35" i="12"/>
  <c r="G35" i="12"/>
  <c r="L35" i="12" s="1"/>
  <c r="S35" i="12" s="1"/>
  <c r="V34" i="12"/>
  <c r="R34" i="12"/>
  <c r="K34" i="12"/>
  <c r="G34" i="12"/>
  <c r="L34" i="12" s="1"/>
  <c r="S34" i="12" s="1"/>
  <c r="V33" i="12"/>
  <c r="R33" i="12"/>
  <c r="K33" i="12"/>
  <c r="G33" i="12"/>
  <c r="R32" i="12"/>
  <c r="L32" i="12"/>
  <c r="S32" i="12" s="1"/>
  <c r="J25" i="5" s="1"/>
  <c r="K32" i="12"/>
  <c r="G32" i="12"/>
  <c r="R31" i="12"/>
  <c r="K31" i="12"/>
  <c r="G31" i="12"/>
  <c r="R30" i="12"/>
  <c r="K30" i="12"/>
  <c r="G30" i="12"/>
  <c r="R29" i="12"/>
  <c r="L29" i="12"/>
  <c r="S29" i="12" s="1"/>
  <c r="K29" i="12"/>
  <c r="G29" i="12"/>
  <c r="R28" i="12"/>
  <c r="K28" i="12"/>
  <c r="G28" i="12"/>
  <c r="R27" i="12"/>
  <c r="K27" i="12"/>
  <c r="G27" i="12"/>
  <c r="R26" i="12"/>
  <c r="K26" i="12"/>
  <c r="G26" i="12"/>
  <c r="L26" i="12" s="1"/>
  <c r="R25" i="12"/>
  <c r="K25" i="12"/>
  <c r="G25" i="12"/>
  <c r="L25" i="12" s="1"/>
  <c r="R24" i="12"/>
  <c r="L24" i="12"/>
  <c r="S24" i="12" s="1"/>
  <c r="J17" i="5" s="1"/>
  <c r="K24" i="12"/>
  <c r="G24" i="12"/>
  <c r="R23" i="12"/>
  <c r="K23" i="12"/>
  <c r="G23" i="12"/>
  <c r="R22" i="12"/>
  <c r="K22" i="12"/>
  <c r="G22" i="12"/>
  <c r="L22" i="12" s="1"/>
  <c r="S22" i="12" s="1"/>
  <c r="J15" i="5" s="1"/>
  <c r="R21" i="12"/>
  <c r="K21" i="12"/>
  <c r="G21" i="12"/>
  <c r="R20" i="12"/>
  <c r="K20" i="12"/>
  <c r="G20" i="12"/>
  <c r="L20" i="12" s="1"/>
  <c r="S20" i="12" s="1"/>
  <c r="R19" i="12"/>
  <c r="K19" i="12"/>
  <c r="G19" i="12"/>
  <c r="R18" i="12"/>
  <c r="L18" i="12"/>
  <c r="K18" i="12"/>
  <c r="G18" i="12"/>
  <c r="S17" i="12"/>
  <c r="R17" i="12"/>
  <c r="K17" i="12"/>
  <c r="G17" i="12"/>
  <c r="L17" i="12" s="1"/>
  <c r="R16" i="12"/>
  <c r="L16" i="12"/>
  <c r="K16" i="12"/>
  <c r="G16" i="12"/>
  <c r="S15" i="12"/>
  <c r="J8" i="5" s="1"/>
  <c r="R15" i="12"/>
  <c r="K15" i="12"/>
  <c r="G15" i="12"/>
  <c r="L15" i="12" s="1"/>
  <c r="I42" i="5"/>
  <c r="Y136" i="11"/>
  <c r="U136" i="11"/>
  <c r="V136" i="11" s="1"/>
  <c r="U135" i="11"/>
  <c r="N135" i="11"/>
  <c r="J135" i="11"/>
  <c r="G135" i="11"/>
  <c r="U133" i="11"/>
  <c r="N133" i="11"/>
  <c r="J133" i="11"/>
  <c r="G133" i="11"/>
  <c r="U132" i="11"/>
  <c r="N132" i="11"/>
  <c r="J132" i="11"/>
  <c r="G132" i="11"/>
  <c r="U131" i="11"/>
  <c r="O131" i="11"/>
  <c r="V131" i="11" s="1"/>
  <c r="I110" i="5" s="1"/>
  <c r="N131" i="11"/>
  <c r="J131" i="11"/>
  <c r="G131" i="11"/>
  <c r="Y130" i="11"/>
  <c r="U130" i="11"/>
  <c r="N130" i="11"/>
  <c r="J130" i="11"/>
  <c r="G130" i="11"/>
  <c r="U129" i="11"/>
  <c r="N129" i="11"/>
  <c r="J129" i="11"/>
  <c r="G129" i="11"/>
  <c r="U128" i="11"/>
  <c r="N128" i="11"/>
  <c r="J128" i="11"/>
  <c r="G128" i="11"/>
  <c r="O128" i="11" s="1"/>
  <c r="V128" i="11" s="1"/>
  <c r="I108" i="5" s="1"/>
  <c r="U127" i="11"/>
  <c r="N127" i="11"/>
  <c r="J127" i="11"/>
  <c r="G127" i="11"/>
  <c r="O127" i="11" s="1"/>
  <c r="V127" i="11" s="1"/>
  <c r="I107" i="5" s="1"/>
  <c r="U126" i="11"/>
  <c r="N126" i="11"/>
  <c r="J126" i="11"/>
  <c r="G126" i="11"/>
  <c r="U125" i="11"/>
  <c r="N125" i="11"/>
  <c r="J125" i="11"/>
  <c r="G125" i="11"/>
  <c r="O125" i="11" s="1"/>
  <c r="V125" i="11" s="1"/>
  <c r="U124" i="11"/>
  <c r="N124" i="11"/>
  <c r="J124" i="11"/>
  <c r="G124" i="11"/>
  <c r="U123" i="11"/>
  <c r="N123" i="11"/>
  <c r="Y123" i="11" s="1"/>
  <c r="J123" i="11"/>
  <c r="G123" i="11"/>
  <c r="O123" i="11" s="1"/>
  <c r="V123" i="11" s="1"/>
  <c r="U122" i="11"/>
  <c r="N122" i="11"/>
  <c r="J122" i="11"/>
  <c r="G122" i="11"/>
  <c r="U121" i="11"/>
  <c r="N121" i="11"/>
  <c r="J121" i="11"/>
  <c r="G121" i="11"/>
  <c r="U120" i="11"/>
  <c r="N120" i="11"/>
  <c r="J120" i="11"/>
  <c r="G120" i="11"/>
  <c r="U119" i="11"/>
  <c r="N119" i="11"/>
  <c r="J119" i="11"/>
  <c r="G119" i="11"/>
  <c r="U118" i="11"/>
  <c r="N118" i="11"/>
  <c r="J118" i="11"/>
  <c r="G118" i="11"/>
  <c r="U117" i="11"/>
  <c r="N117" i="11"/>
  <c r="J117" i="11"/>
  <c r="G117" i="11"/>
  <c r="U116" i="11"/>
  <c r="N116" i="11"/>
  <c r="J116" i="11"/>
  <c r="G116" i="11"/>
  <c r="U115" i="11"/>
  <c r="N115" i="11"/>
  <c r="J115" i="11"/>
  <c r="G115" i="11"/>
  <c r="U114" i="11"/>
  <c r="N114" i="11"/>
  <c r="O114" i="11" s="1"/>
  <c r="V114" i="11" s="1"/>
  <c r="J114" i="11"/>
  <c r="G114" i="11"/>
  <c r="U113" i="11"/>
  <c r="N113" i="11"/>
  <c r="J113" i="11"/>
  <c r="G113" i="11"/>
  <c r="U112" i="11"/>
  <c r="N112" i="11"/>
  <c r="J112" i="11"/>
  <c r="G112" i="11"/>
  <c r="U111" i="11"/>
  <c r="N111" i="11"/>
  <c r="J111" i="11"/>
  <c r="G111" i="11"/>
  <c r="U110" i="11"/>
  <c r="N110" i="11"/>
  <c r="J110" i="11"/>
  <c r="G110" i="11"/>
  <c r="U109" i="11"/>
  <c r="N109" i="11"/>
  <c r="J109" i="11"/>
  <c r="G109" i="11"/>
  <c r="U108" i="11"/>
  <c r="N108" i="11"/>
  <c r="J108" i="11"/>
  <c r="G108" i="11"/>
  <c r="U107" i="11"/>
  <c r="O107" i="11"/>
  <c r="V107" i="11" s="1"/>
  <c r="I89" i="5" s="1"/>
  <c r="N107" i="11"/>
  <c r="J107" i="11"/>
  <c r="G107" i="11"/>
  <c r="U106" i="11"/>
  <c r="N106" i="11"/>
  <c r="J106" i="11"/>
  <c r="G106" i="11"/>
  <c r="U105" i="11"/>
  <c r="N105" i="11"/>
  <c r="J105" i="11"/>
  <c r="G105" i="11"/>
  <c r="U104" i="11"/>
  <c r="N104" i="11"/>
  <c r="J104" i="11"/>
  <c r="G104" i="11"/>
  <c r="O104" i="11" s="1"/>
  <c r="U103" i="11"/>
  <c r="N103" i="11"/>
  <c r="J103" i="11"/>
  <c r="G103" i="11"/>
  <c r="O103" i="11" s="1"/>
  <c r="U102" i="11"/>
  <c r="N102" i="11"/>
  <c r="J102" i="11"/>
  <c r="G102" i="11"/>
  <c r="U101" i="11"/>
  <c r="N101" i="11"/>
  <c r="J101" i="11"/>
  <c r="G101" i="11"/>
  <c r="O101" i="11" s="1"/>
  <c r="U100" i="11"/>
  <c r="N100" i="11"/>
  <c r="J100" i="11"/>
  <c r="G100" i="11"/>
  <c r="U99" i="11"/>
  <c r="N99" i="11"/>
  <c r="J99" i="11"/>
  <c r="G99" i="11"/>
  <c r="O99" i="11" s="1"/>
  <c r="U98" i="11"/>
  <c r="N98" i="11"/>
  <c r="J98" i="11"/>
  <c r="G98" i="11"/>
  <c r="U97" i="11"/>
  <c r="N97" i="11"/>
  <c r="J97" i="11"/>
  <c r="G97" i="11"/>
  <c r="U96" i="11"/>
  <c r="N96" i="11"/>
  <c r="J96" i="11"/>
  <c r="G96" i="11"/>
  <c r="O96" i="11" s="1"/>
  <c r="V96" i="11" s="1"/>
  <c r="I79" i="5" s="1"/>
  <c r="U95" i="11"/>
  <c r="N95" i="11"/>
  <c r="J95" i="11"/>
  <c r="G95" i="11"/>
  <c r="O95" i="11" s="1"/>
  <c r="V95" i="11" s="1"/>
  <c r="I78" i="5" s="1"/>
  <c r="U94" i="11"/>
  <c r="N94" i="11"/>
  <c r="J94" i="11"/>
  <c r="G94" i="11"/>
  <c r="U93" i="11"/>
  <c r="N93" i="11"/>
  <c r="Y93" i="11" s="1"/>
  <c r="J93" i="11"/>
  <c r="G93" i="11"/>
  <c r="U92" i="11"/>
  <c r="N92" i="11"/>
  <c r="J92" i="11"/>
  <c r="G92" i="11"/>
  <c r="U91" i="11"/>
  <c r="O91" i="11"/>
  <c r="V91" i="11" s="1"/>
  <c r="I74" i="5" s="1"/>
  <c r="N91" i="11"/>
  <c r="J91" i="11"/>
  <c r="G91" i="11"/>
  <c r="U90" i="11"/>
  <c r="N90" i="11"/>
  <c r="J90" i="11"/>
  <c r="G90" i="11"/>
  <c r="U89" i="11"/>
  <c r="N89" i="11"/>
  <c r="J89" i="11"/>
  <c r="G89" i="11"/>
  <c r="U88" i="11"/>
  <c r="N88" i="11"/>
  <c r="J88" i="11"/>
  <c r="G88" i="11"/>
  <c r="O88" i="11" s="1"/>
  <c r="U87" i="11"/>
  <c r="N87" i="11"/>
  <c r="J87" i="11"/>
  <c r="G87" i="11"/>
  <c r="O87" i="11" s="1"/>
  <c r="U86" i="11"/>
  <c r="N86" i="11"/>
  <c r="J86" i="11"/>
  <c r="G86" i="11"/>
  <c r="U85" i="11"/>
  <c r="N85" i="11"/>
  <c r="J85" i="11"/>
  <c r="G85" i="11"/>
  <c r="U84" i="11"/>
  <c r="N84" i="11"/>
  <c r="J84" i="11"/>
  <c r="G84" i="11"/>
  <c r="U83" i="11"/>
  <c r="N83" i="11"/>
  <c r="J83" i="11"/>
  <c r="G83" i="11"/>
  <c r="O83" i="11" s="1"/>
  <c r="V83" i="11" s="1"/>
  <c r="I66" i="5" s="1"/>
  <c r="U82" i="11"/>
  <c r="N82" i="11"/>
  <c r="J82" i="11"/>
  <c r="G82" i="11"/>
  <c r="U81" i="11"/>
  <c r="N81" i="11"/>
  <c r="J81" i="11"/>
  <c r="G81" i="11"/>
  <c r="U80" i="11"/>
  <c r="N80" i="11"/>
  <c r="J80" i="11"/>
  <c r="G80" i="11"/>
  <c r="U79" i="11"/>
  <c r="N79" i="11"/>
  <c r="J79" i="11"/>
  <c r="G79" i="11"/>
  <c r="U78" i="11"/>
  <c r="N78" i="11"/>
  <c r="J78" i="11"/>
  <c r="G78" i="11"/>
  <c r="U77" i="11"/>
  <c r="N77" i="11"/>
  <c r="J77" i="11"/>
  <c r="G77" i="11"/>
  <c r="U76" i="11"/>
  <c r="N76" i="11"/>
  <c r="J76" i="11"/>
  <c r="G76" i="11"/>
  <c r="U75" i="11"/>
  <c r="O75" i="11"/>
  <c r="V75" i="11" s="1"/>
  <c r="I59" i="5" s="1"/>
  <c r="N75" i="11"/>
  <c r="J75" i="11"/>
  <c r="G75" i="11"/>
  <c r="U74" i="11"/>
  <c r="N74" i="11"/>
  <c r="J74" i="11"/>
  <c r="G74" i="11"/>
  <c r="U73" i="11"/>
  <c r="N73" i="11"/>
  <c r="J73" i="11"/>
  <c r="G73" i="11"/>
  <c r="U72" i="11"/>
  <c r="N72" i="11"/>
  <c r="J72" i="11"/>
  <c r="G72" i="11"/>
  <c r="O72" i="11" s="1"/>
  <c r="U71" i="11"/>
  <c r="N71" i="11"/>
  <c r="J71" i="11"/>
  <c r="G71" i="11"/>
  <c r="O71" i="11" s="1"/>
  <c r="U70" i="11"/>
  <c r="N70" i="11"/>
  <c r="J70" i="11"/>
  <c r="G70" i="11"/>
  <c r="U69" i="11"/>
  <c r="N69" i="11"/>
  <c r="J69" i="11"/>
  <c r="G69" i="11"/>
  <c r="U68" i="11"/>
  <c r="N68" i="11"/>
  <c r="J68" i="11"/>
  <c r="G68" i="11"/>
  <c r="U67" i="11"/>
  <c r="N67" i="11"/>
  <c r="J67" i="11"/>
  <c r="G67" i="11"/>
  <c r="U66" i="11"/>
  <c r="N66" i="11"/>
  <c r="J66" i="11"/>
  <c r="G66" i="11"/>
  <c r="U65" i="11"/>
  <c r="N65" i="11"/>
  <c r="J65" i="11"/>
  <c r="G65" i="11"/>
  <c r="U64" i="11"/>
  <c r="N64" i="11"/>
  <c r="J64" i="11"/>
  <c r="G64" i="11"/>
  <c r="U63" i="11"/>
  <c r="N63" i="11"/>
  <c r="J63" i="11"/>
  <c r="G63" i="11"/>
  <c r="U62" i="11"/>
  <c r="N62" i="11"/>
  <c r="Y62" i="11" s="1"/>
  <c r="J62" i="11"/>
  <c r="G62" i="11"/>
  <c r="U61" i="11"/>
  <c r="N61" i="11"/>
  <c r="J61" i="11"/>
  <c r="G61" i="11"/>
  <c r="U60" i="11"/>
  <c r="N60" i="11"/>
  <c r="J60" i="11"/>
  <c r="G60" i="11"/>
  <c r="U59" i="11"/>
  <c r="N59" i="11"/>
  <c r="J59" i="11"/>
  <c r="G59" i="11"/>
  <c r="O59" i="11" s="1"/>
  <c r="U58" i="11"/>
  <c r="N58" i="11"/>
  <c r="J58" i="11"/>
  <c r="G58" i="11"/>
  <c r="U57" i="11"/>
  <c r="N57" i="11"/>
  <c r="J57" i="11"/>
  <c r="G57" i="11"/>
  <c r="U56" i="11"/>
  <c r="N56" i="11"/>
  <c r="J56" i="11"/>
  <c r="G56" i="11"/>
  <c r="O56" i="11" s="1"/>
  <c r="V56" i="11" s="1"/>
  <c r="U55" i="11"/>
  <c r="N55" i="11"/>
  <c r="J55" i="11"/>
  <c r="G55" i="11"/>
  <c r="O55" i="11" s="1"/>
  <c r="V55" i="11" s="1"/>
  <c r="U54" i="11"/>
  <c r="N54" i="11"/>
  <c r="J54" i="11"/>
  <c r="G54" i="11"/>
  <c r="U53" i="11"/>
  <c r="N53" i="11"/>
  <c r="J53" i="11"/>
  <c r="O53" i="11" s="1"/>
  <c r="V53" i="11" s="1"/>
  <c r="G53" i="11"/>
  <c r="U52" i="11"/>
  <c r="N52" i="11"/>
  <c r="J52" i="11"/>
  <c r="G52" i="11"/>
  <c r="U51" i="11"/>
  <c r="N51" i="11"/>
  <c r="O51" i="11" s="1"/>
  <c r="V51" i="11" s="1"/>
  <c r="I38" i="5" s="1"/>
  <c r="J51" i="11"/>
  <c r="G51" i="11"/>
  <c r="U50" i="11"/>
  <c r="N50" i="11"/>
  <c r="O50" i="11" s="1"/>
  <c r="V50" i="11" s="1"/>
  <c r="J50" i="11"/>
  <c r="G50" i="11"/>
  <c r="U49" i="11"/>
  <c r="N49" i="11"/>
  <c r="J49" i="11"/>
  <c r="G49" i="11"/>
  <c r="U48" i="11"/>
  <c r="N48" i="11"/>
  <c r="J48" i="11"/>
  <c r="G48" i="11"/>
  <c r="U47" i="11"/>
  <c r="N47" i="11"/>
  <c r="J47" i="11"/>
  <c r="G47" i="11"/>
  <c r="U46" i="11"/>
  <c r="N46" i="11"/>
  <c r="J46" i="11"/>
  <c r="G46" i="11"/>
  <c r="U45" i="11"/>
  <c r="N45" i="11"/>
  <c r="J45" i="11"/>
  <c r="G45" i="11"/>
  <c r="U44" i="11"/>
  <c r="N44" i="11"/>
  <c r="J44" i="11"/>
  <c r="G44" i="11"/>
  <c r="U43" i="11"/>
  <c r="N43" i="11"/>
  <c r="J43" i="11"/>
  <c r="G43" i="11"/>
  <c r="U42" i="11"/>
  <c r="O42" i="11"/>
  <c r="V42" i="11" s="1"/>
  <c r="I30" i="5" s="1"/>
  <c r="N42" i="11"/>
  <c r="J42" i="11"/>
  <c r="G42" i="11"/>
  <c r="U41" i="11"/>
  <c r="N41" i="11"/>
  <c r="J41" i="11"/>
  <c r="G41" i="11"/>
  <c r="Y40" i="11"/>
  <c r="U40" i="11"/>
  <c r="N40" i="11"/>
  <c r="J40" i="11"/>
  <c r="G40" i="11"/>
  <c r="O40" i="11" s="1"/>
  <c r="V40" i="11" s="1"/>
  <c r="U39" i="11"/>
  <c r="N39" i="11"/>
  <c r="J39" i="11"/>
  <c r="G39" i="11"/>
  <c r="O39" i="11" s="1"/>
  <c r="V39" i="11" s="1"/>
  <c r="I28" i="5" s="1"/>
  <c r="U38" i="11"/>
  <c r="N38" i="11"/>
  <c r="J38" i="11"/>
  <c r="G38" i="11"/>
  <c r="U37" i="11"/>
  <c r="N37" i="11"/>
  <c r="J37" i="11"/>
  <c r="G37" i="11"/>
  <c r="U36" i="11"/>
  <c r="N36" i="11"/>
  <c r="J36" i="11"/>
  <c r="G36" i="11"/>
  <c r="U35" i="11"/>
  <c r="O35" i="11"/>
  <c r="V35" i="11" s="1"/>
  <c r="I24" i="5" s="1"/>
  <c r="N35" i="11"/>
  <c r="J35" i="11"/>
  <c r="G35" i="11"/>
  <c r="U34" i="11"/>
  <c r="N34" i="11"/>
  <c r="J34" i="11"/>
  <c r="G34" i="11"/>
  <c r="U33" i="11"/>
  <c r="N33" i="11"/>
  <c r="J33" i="11"/>
  <c r="G33" i="11"/>
  <c r="U32" i="11"/>
  <c r="N32" i="11"/>
  <c r="J32" i="11"/>
  <c r="G32" i="11"/>
  <c r="U31" i="11"/>
  <c r="N31" i="11"/>
  <c r="J31" i="11"/>
  <c r="G31" i="11"/>
  <c r="O31" i="11" s="1"/>
  <c r="U30" i="11"/>
  <c r="N30" i="11"/>
  <c r="J30" i="11"/>
  <c r="G30" i="11"/>
  <c r="O30" i="11" s="1"/>
  <c r="V30" i="11" s="1"/>
  <c r="I19" i="5" s="1"/>
  <c r="U29" i="11"/>
  <c r="N29" i="11"/>
  <c r="J29" i="11"/>
  <c r="G29" i="11"/>
  <c r="U28" i="11"/>
  <c r="N28" i="11"/>
  <c r="J28" i="11"/>
  <c r="G28" i="11"/>
  <c r="U27" i="11"/>
  <c r="N27" i="11"/>
  <c r="J27" i="11"/>
  <c r="G27" i="11"/>
  <c r="O27" i="11" s="1"/>
  <c r="V27" i="11" s="1"/>
  <c r="I16" i="5" s="1"/>
  <c r="U26" i="11"/>
  <c r="N26" i="11"/>
  <c r="J26" i="11"/>
  <c r="G26" i="11"/>
  <c r="O26" i="11" s="1"/>
  <c r="V26" i="11" s="1"/>
  <c r="I15" i="5" s="1"/>
  <c r="U25" i="11"/>
  <c r="N25" i="11"/>
  <c r="J25" i="11"/>
  <c r="G25" i="11"/>
  <c r="U24" i="11"/>
  <c r="N24" i="11"/>
  <c r="J24" i="11"/>
  <c r="O24" i="11" s="1"/>
  <c r="V24" i="11" s="1"/>
  <c r="I13" i="5" s="1"/>
  <c r="G24" i="11"/>
  <c r="U23" i="11"/>
  <c r="N23" i="11"/>
  <c r="J23" i="11"/>
  <c r="G23" i="11"/>
  <c r="U22" i="11"/>
  <c r="N22" i="11"/>
  <c r="J22" i="11"/>
  <c r="G22" i="11"/>
  <c r="U21" i="11"/>
  <c r="N21" i="11"/>
  <c r="O21" i="11" s="1"/>
  <c r="V21" i="11" s="1"/>
  <c r="I10" i="5" s="1"/>
  <c r="J21" i="11"/>
  <c r="G21" i="11"/>
  <c r="U20" i="11"/>
  <c r="N20" i="11"/>
  <c r="J20" i="11"/>
  <c r="G20" i="11"/>
  <c r="U19" i="11"/>
  <c r="N19" i="11"/>
  <c r="J19" i="11"/>
  <c r="G19" i="11"/>
  <c r="O19" i="11" s="1"/>
  <c r="Y53" i="11" l="1"/>
  <c r="I40" i="5"/>
  <c r="Y50" i="11"/>
  <c r="I37" i="5"/>
  <c r="O66" i="11"/>
  <c r="V66" i="11" s="1"/>
  <c r="Y66" i="11"/>
  <c r="O22" i="11"/>
  <c r="V22" i="11" s="1"/>
  <c r="I11" i="5" s="1"/>
  <c r="Y114" i="11"/>
  <c r="I96" i="5"/>
  <c r="O115" i="11"/>
  <c r="V115" i="11" s="1"/>
  <c r="I97" i="5" s="1"/>
  <c r="Y125" i="11"/>
  <c r="I105" i="5"/>
  <c r="Y45" i="11"/>
  <c r="Y49" i="11"/>
  <c r="Y37" i="11"/>
  <c r="O37" i="11"/>
  <c r="V37" i="11" s="1"/>
  <c r="V59" i="11"/>
  <c r="I45" i="5" s="1"/>
  <c r="O67" i="11"/>
  <c r="V67" i="11" s="1"/>
  <c r="I52" i="5" s="1"/>
  <c r="V99" i="11"/>
  <c r="I82" i="5" s="1"/>
  <c r="V65" i="12"/>
  <c r="J54" i="5"/>
  <c r="O25" i="11"/>
  <c r="V25" i="11" s="1"/>
  <c r="I14" i="5" s="1"/>
  <c r="V31" i="11"/>
  <c r="I20" i="5" s="1"/>
  <c r="V71" i="11"/>
  <c r="I56" i="5" s="1"/>
  <c r="O82" i="11"/>
  <c r="V82" i="11" s="1"/>
  <c r="V88" i="11"/>
  <c r="I71" i="5" s="1"/>
  <c r="V104" i="11"/>
  <c r="O122" i="11"/>
  <c r="V122" i="11" s="1"/>
  <c r="V91" i="12"/>
  <c r="J77" i="5"/>
  <c r="O20" i="11"/>
  <c r="V20" i="11" s="1"/>
  <c r="I9" i="5" s="1"/>
  <c r="O29" i="11"/>
  <c r="V29" i="11" s="1"/>
  <c r="I18" i="5" s="1"/>
  <c r="O33" i="11"/>
  <c r="V33" i="11" s="1"/>
  <c r="I22" i="5" s="1"/>
  <c r="Y38" i="11"/>
  <c r="O44" i="11"/>
  <c r="V44" i="11" s="1"/>
  <c r="I32" i="5" s="1"/>
  <c r="O47" i="11"/>
  <c r="V47" i="11" s="1"/>
  <c r="Y57" i="11"/>
  <c r="O58" i="11"/>
  <c r="V58" i="11" s="1"/>
  <c r="O61" i="11"/>
  <c r="V61" i="11" s="1"/>
  <c r="O63" i="11"/>
  <c r="V63" i="11" s="1"/>
  <c r="I49" i="5" s="1"/>
  <c r="O64" i="11"/>
  <c r="V64" i="11" s="1"/>
  <c r="I50" i="5" s="1"/>
  <c r="O98" i="11"/>
  <c r="V98" i="11" s="1"/>
  <c r="Y99" i="11"/>
  <c r="O109" i="11"/>
  <c r="V109" i="11" s="1"/>
  <c r="O111" i="11"/>
  <c r="V111" i="11" s="1"/>
  <c r="I93" i="5" s="1"/>
  <c r="O112" i="11"/>
  <c r="V112" i="11" s="1"/>
  <c r="I94" i="5" s="1"/>
  <c r="Y124" i="11"/>
  <c r="Y126" i="11"/>
  <c r="O130" i="11"/>
  <c r="V130" i="11" s="1"/>
  <c r="O133" i="11"/>
  <c r="V133" i="11" s="1"/>
  <c r="Y133" i="11" s="1"/>
  <c r="L28" i="12"/>
  <c r="S28" i="12" s="1"/>
  <c r="L36" i="12"/>
  <c r="V37" i="12"/>
  <c r="J29" i="5"/>
  <c r="V57" i="12"/>
  <c r="J47" i="5"/>
  <c r="V79" i="12"/>
  <c r="J66" i="5"/>
  <c r="Y26" i="11"/>
  <c r="O28" i="11"/>
  <c r="V28" i="11" s="1"/>
  <c r="I17" i="5" s="1"/>
  <c r="Y42" i="11"/>
  <c r="Y44" i="11"/>
  <c r="O69" i="11"/>
  <c r="V69" i="11" s="1"/>
  <c r="V72" i="11"/>
  <c r="Y83" i="11"/>
  <c r="O85" i="11"/>
  <c r="V85" i="11" s="1"/>
  <c r="V87" i="11"/>
  <c r="I70" i="5" s="1"/>
  <c r="V101" i="11"/>
  <c r="V103" i="11"/>
  <c r="I86" i="5" s="1"/>
  <c r="O23" i="11"/>
  <c r="V23" i="11" s="1"/>
  <c r="I12" i="5" s="1"/>
  <c r="Y33" i="11"/>
  <c r="O34" i="11"/>
  <c r="V34" i="11" s="1"/>
  <c r="O38" i="11"/>
  <c r="V38" i="11" s="1"/>
  <c r="O41" i="11"/>
  <c r="V41" i="11" s="1"/>
  <c r="I29" i="5" s="1"/>
  <c r="O43" i="11"/>
  <c r="V43" i="11" s="1"/>
  <c r="I31" i="5" s="1"/>
  <c r="O45" i="11"/>
  <c r="V45" i="11" s="1"/>
  <c r="I33" i="5" s="1"/>
  <c r="O49" i="11"/>
  <c r="V49" i="11" s="1"/>
  <c r="I36" i="5" s="1"/>
  <c r="Y73" i="11"/>
  <c r="O74" i="11"/>
  <c r="V74" i="11" s="1"/>
  <c r="Y75" i="11"/>
  <c r="O77" i="11"/>
  <c r="V77" i="11" s="1"/>
  <c r="O79" i="11"/>
  <c r="V79" i="11" s="1"/>
  <c r="I63" i="5" s="1"/>
  <c r="O80" i="11"/>
  <c r="V80" i="11" s="1"/>
  <c r="O90" i="11"/>
  <c r="V90" i="11" s="1"/>
  <c r="Y91" i="11"/>
  <c r="O93" i="11"/>
  <c r="V93" i="11" s="1"/>
  <c r="Y100" i="11"/>
  <c r="O106" i="11"/>
  <c r="V106" i="11" s="1"/>
  <c r="Y107" i="11"/>
  <c r="O117" i="11"/>
  <c r="V117" i="11" s="1"/>
  <c r="O119" i="11"/>
  <c r="V119" i="11" s="1"/>
  <c r="I101" i="5" s="1"/>
  <c r="O120" i="11"/>
  <c r="V120" i="11" s="1"/>
  <c r="I102" i="5" s="1"/>
  <c r="Y131" i="11"/>
  <c r="V29" i="12"/>
  <c r="J22" i="5"/>
  <c r="V35" i="12"/>
  <c r="J28" i="5"/>
  <c r="V61" i="12"/>
  <c r="J51" i="5"/>
  <c r="L66" i="12"/>
  <c r="V67" i="12"/>
  <c r="J56" i="5"/>
  <c r="S68" i="12"/>
  <c r="V73" i="12"/>
  <c r="J61" i="5"/>
  <c r="S81" i="12"/>
  <c r="V87" i="12"/>
  <c r="J73" i="5"/>
  <c r="L96" i="12"/>
  <c r="V97" i="12"/>
  <c r="J83" i="5"/>
  <c r="J81" i="5"/>
  <c r="J49" i="5"/>
  <c r="R139" i="12"/>
  <c r="S139" i="12" s="1"/>
  <c r="S16" i="12"/>
  <c r="J9" i="5" s="1"/>
  <c r="S18" i="12"/>
  <c r="J11" i="5" s="1"/>
  <c r="L21" i="12"/>
  <c r="S21" i="12" s="1"/>
  <c r="L40" i="12"/>
  <c r="S40" i="12" s="1"/>
  <c r="J32" i="5" s="1"/>
  <c r="S44" i="12"/>
  <c r="J35" i="5" s="1"/>
  <c r="S46" i="12"/>
  <c r="J37" i="5" s="1"/>
  <c r="S47" i="12"/>
  <c r="S64" i="12"/>
  <c r="J53" i="5" s="1"/>
  <c r="L75" i="12"/>
  <c r="S75" i="12" s="1"/>
  <c r="L77" i="12"/>
  <c r="S77" i="12" s="1"/>
  <c r="S94" i="12"/>
  <c r="J80" i="5" s="1"/>
  <c r="S104" i="12"/>
  <c r="J89" i="5" s="1"/>
  <c r="S106" i="12"/>
  <c r="S108" i="12"/>
  <c r="J92" i="5" s="1"/>
  <c r="L111" i="12"/>
  <c r="S111" i="12" s="1"/>
  <c r="V113" i="12"/>
  <c r="S120" i="12"/>
  <c r="J104" i="5" s="1"/>
  <c r="V17" i="12"/>
  <c r="J10" i="5"/>
  <c r="V41" i="12"/>
  <c r="J33" i="5"/>
  <c r="V45" i="12"/>
  <c r="J36" i="5"/>
  <c r="S49" i="12"/>
  <c r="S62" i="12"/>
  <c r="S69" i="12"/>
  <c r="S71" i="12"/>
  <c r="L74" i="12"/>
  <c r="S74" i="12" s="1"/>
  <c r="J62" i="5" s="1"/>
  <c r="S99" i="12"/>
  <c r="V103" i="12"/>
  <c r="J88" i="5"/>
  <c r="S25" i="12"/>
  <c r="L27" i="12"/>
  <c r="S27" i="12" s="1"/>
  <c r="L39" i="12"/>
  <c r="S39" i="12" s="1"/>
  <c r="S43" i="12"/>
  <c r="S53" i="12"/>
  <c r="S63" i="12"/>
  <c r="S72" i="12"/>
  <c r="J60" i="5" s="1"/>
  <c r="S93" i="12"/>
  <c r="S100" i="12"/>
  <c r="J86" i="5" s="1"/>
  <c r="S121" i="12"/>
  <c r="L19" i="12"/>
  <c r="S19" i="12" s="1"/>
  <c r="L23" i="12"/>
  <c r="S23" i="12" s="1"/>
  <c r="L30" i="12"/>
  <c r="S30" i="12" s="1"/>
  <c r="J23" i="5" s="1"/>
  <c r="L31" i="12"/>
  <c r="S31" i="12" s="1"/>
  <c r="L33" i="12"/>
  <c r="S33" i="12" s="1"/>
  <c r="L42" i="12"/>
  <c r="S42" i="12" s="1"/>
  <c r="J34" i="5" s="1"/>
  <c r="L55" i="12"/>
  <c r="S55" i="12" s="1"/>
  <c r="L68" i="12"/>
  <c r="L70" i="12"/>
  <c r="S70" i="12" s="1"/>
  <c r="J58" i="5" s="1"/>
  <c r="L80" i="12"/>
  <c r="S80" i="12" s="1"/>
  <c r="J67" i="5" s="1"/>
  <c r="L82" i="12"/>
  <c r="S82" i="12" s="1"/>
  <c r="J68" i="5" s="1"/>
  <c r="L83" i="12"/>
  <c r="S83" i="12" s="1"/>
  <c r="L85" i="12"/>
  <c r="S85" i="12" s="1"/>
  <c r="L88" i="12"/>
  <c r="S88" i="12" s="1"/>
  <c r="L92" i="12"/>
  <c r="S92" i="12" s="1"/>
  <c r="J78" i="5" s="1"/>
  <c r="L98" i="12"/>
  <c r="S98" i="12" s="1"/>
  <c r="L109" i="12"/>
  <c r="S109" i="12" s="1"/>
  <c r="L113" i="12"/>
  <c r="S113" i="12" s="1"/>
  <c r="J97" i="5" s="1"/>
  <c r="L115" i="12"/>
  <c r="S115" i="12" s="1"/>
  <c r="L117" i="12"/>
  <c r="S117" i="12" s="1"/>
  <c r="L123" i="12"/>
  <c r="S123" i="12" s="1"/>
  <c r="L127" i="12"/>
  <c r="S127" i="12" s="1"/>
  <c r="L131" i="12"/>
  <c r="S131" i="12" s="1"/>
  <c r="V131" i="12" s="1"/>
  <c r="V46" i="12"/>
  <c r="V20" i="12"/>
  <c r="V80" i="12"/>
  <c r="V56" i="12"/>
  <c r="V15" i="12"/>
  <c r="S56" i="12"/>
  <c r="J46" i="5" s="1"/>
  <c r="V86" i="12"/>
  <c r="V18" i="12"/>
  <c r="V38" i="12"/>
  <c r="S48" i="12"/>
  <c r="V78" i="12"/>
  <c r="S26" i="12"/>
  <c r="S36" i="12"/>
  <c r="S54" i="12"/>
  <c r="S66" i="12"/>
  <c r="S76" i="12"/>
  <c r="S96" i="12"/>
  <c r="L107" i="12"/>
  <c r="S107" i="12" s="1"/>
  <c r="V108" i="12"/>
  <c r="V110" i="12"/>
  <c r="V116" i="12"/>
  <c r="V16" i="12"/>
  <c r="R141" i="12"/>
  <c r="S141" i="12" s="1"/>
  <c r="R137" i="12"/>
  <c r="S137" i="12" s="1"/>
  <c r="V24" i="12"/>
  <c r="V32" i="12"/>
  <c r="V44" i="12"/>
  <c r="V52" i="12"/>
  <c r="V64" i="12"/>
  <c r="V84" i="12"/>
  <c r="V94" i="12"/>
  <c r="V104" i="12"/>
  <c r="V118" i="12"/>
  <c r="V22" i="12"/>
  <c r="V42" i="12"/>
  <c r="V50" i="12"/>
  <c r="V60" i="12"/>
  <c r="V72" i="12"/>
  <c r="V82" i="12"/>
  <c r="V102" i="12"/>
  <c r="V112" i="12"/>
  <c r="S114" i="12"/>
  <c r="L119" i="12"/>
  <c r="S119" i="12" s="1"/>
  <c r="V120" i="12"/>
  <c r="S122" i="12"/>
  <c r="S126" i="12"/>
  <c r="L129" i="12"/>
  <c r="S129" i="12" s="1"/>
  <c r="V130" i="12"/>
  <c r="S132" i="12"/>
  <c r="R143" i="12"/>
  <c r="S143" i="12" s="1"/>
  <c r="V19" i="11"/>
  <c r="I8" i="5" s="1"/>
  <c r="Y24" i="11"/>
  <c r="Y121" i="11"/>
  <c r="Y27" i="11"/>
  <c r="Y28" i="11"/>
  <c r="Y30" i="11"/>
  <c r="Q147" i="11"/>
  <c r="R147" i="11" s="1"/>
  <c r="Q143" i="11"/>
  <c r="R143" i="11" s="1"/>
  <c r="Q149" i="11"/>
  <c r="R149" i="11" s="1"/>
  <c r="Q145" i="11"/>
  <c r="R145" i="11" s="1"/>
  <c r="Y19" i="11"/>
  <c r="Y20" i="11"/>
  <c r="Y21" i="11"/>
  <c r="Y25" i="11"/>
  <c r="Y52" i="11"/>
  <c r="O54" i="11"/>
  <c r="V54" i="11" s="1"/>
  <c r="O70" i="11"/>
  <c r="V70" i="11" s="1"/>
  <c r="Y84" i="11"/>
  <c r="Y92" i="11"/>
  <c r="O94" i="11"/>
  <c r="V94" i="11" s="1"/>
  <c r="O102" i="11"/>
  <c r="V102" i="11" s="1"/>
  <c r="I85" i="5" s="1"/>
  <c r="O110" i="11"/>
  <c r="V110" i="11" s="1"/>
  <c r="O126" i="11"/>
  <c r="V126" i="11" s="1"/>
  <c r="O32" i="11"/>
  <c r="V32" i="11" s="1"/>
  <c r="I21" i="5" s="1"/>
  <c r="Y47" i="11"/>
  <c r="Y71" i="11"/>
  <c r="Y95" i="11"/>
  <c r="Y103" i="11"/>
  <c r="O105" i="11"/>
  <c r="V105" i="11" s="1"/>
  <c r="Y111" i="11"/>
  <c r="O113" i="11"/>
  <c r="V113" i="11" s="1"/>
  <c r="Y119" i="11"/>
  <c r="O121" i="11"/>
  <c r="V121" i="11" s="1"/>
  <c r="I103" i="5" s="1"/>
  <c r="Y127" i="11"/>
  <c r="O129" i="11"/>
  <c r="V129" i="11" s="1"/>
  <c r="Y39" i="11"/>
  <c r="O46" i="11"/>
  <c r="V46" i="11" s="1"/>
  <c r="O62" i="11"/>
  <c r="V62" i="11" s="1"/>
  <c r="O78" i="11"/>
  <c r="V78" i="11" s="1"/>
  <c r="I62" i="5" s="1"/>
  <c r="O86" i="11"/>
  <c r="V86" i="11" s="1"/>
  <c r="O118" i="11"/>
  <c r="V118" i="11" s="1"/>
  <c r="O135" i="11"/>
  <c r="V135" i="11" s="1"/>
  <c r="Y135" i="11" s="1"/>
  <c r="Y31" i="11"/>
  <c r="O48" i="11"/>
  <c r="V48" i="11" s="1"/>
  <c r="Y55" i="11"/>
  <c r="Y35" i="11"/>
  <c r="O36" i="11"/>
  <c r="V36" i="11" s="1"/>
  <c r="Y51" i="11"/>
  <c r="O52" i="11"/>
  <c r="V52" i="11" s="1"/>
  <c r="I39" i="5" s="1"/>
  <c r="Y56" i="11"/>
  <c r="O57" i="11"/>
  <c r="V57" i="11" s="1"/>
  <c r="O60" i="11"/>
  <c r="V60" i="11" s="1"/>
  <c r="Y64" i="11"/>
  <c r="O65" i="11"/>
  <c r="V65" i="11" s="1"/>
  <c r="I51" i="5" s="1"/>
  <c r="O68" i="11"/>
  <c r="V68" i="11" s="1"/>
  <c r="Y72" i="11"/>
  <c r="O73" i="11"/>
  <c r="V73" i="11" s="1"/>
  <c r="O76" i="11"/>
  <c r="V76" i="11" s="1"/>
  <c r="Y80" i="11"/>
  <c r="O81" i="11"/>
  <c r="V81" i="11" s="1"/>
  <c r="O84" i="11"/>
  <c r="V84" i="11" s="1"/>
  <c r="I67" i="5" s="1"/>
  <c r="Y88" i="11"/>
  <c r="O89" i="11"/>
  <c r="V89" i="11" s="1"/>
  <c r="O92" i="11"/>
  <c r="V92" i="11" s="1"/>
  <c r="I75" i="5" s="1"/>
  <c r="Y96" i="11"/>
  <c r="O97" i="11"/>
  <c r="V97" i="11" s="1"/>
  <c r="O100" i="11"/>
  <c r="V100" i="11" s="1"/>
  <c r="Y104" i="11"/>
  <c r="O108" i="11"/>
  <c r="V108" i="11" s="1"/>
  <c r="I90" i="5" s="1"/>
  <c r="Y112" i="11"/>
  <c r="O116" i="11"/>
  <c r="V116" i="11" s="1"/>
  <c r="Y120" i="11"/>
  <c r="O124" i="11"/>
  <c r="V124" i="11" s="1"/>
  <c r="Y128" i="11"/>
  <c r="O132" i="11"/>
  <c r="V132" i="11" s="1"/>
  <c r="V28" i="12" l="1"/>
  <c r="J21" i="5"/>
  <c r="J74" i="5"/>
  <c r="V88" i="12"/>
  <c r="Y132" i="11"/>
  <c r="I111" i="5"/>
  <c r="Y116" i="11"/>
  <c r="I98" i="5"/>
  <c r="Y89" i="11"/>
  <c r="I72" i="5"/>
  <c r="Y68" i="11"/>
  <c r="I53" i="5"/>
  <c r="Y36" i="11"/>
  <c r="I25" i="5"/>
  <c r="Y86" i="11"/>
  <c r="I69" i="5"/>
  <c r="V126" i="12"/>
  <c r="J108" i="5"/>
  <c r="V114" i="12"/>
  <c r="J98" i="5"/>
  <c r="V96" i="12"/>
  <c r="J82" i="5"/>
  <c r="V48" i="12"/>
  <c r="J39" i="5"/>
  <c r="V115" i="12"/>
  <c r="J99" i="5"/>
  <c r="V55" i="12"/>
  <c r="J45" i="5"/>
  <c r="V25" i="12"/>
  <c r="J18" i="5"/>
  <c r="V49" i="12"/>
  <c r="J40" i="5"/>
  <c r="Y74" i="11"/>
  <c r="I58" i="5"/>
  <c r="Y69" i="11"/>
  <c r="I54" i="5"/>
  <c r="Y109" i="11"/>
  <c r="I91" i="5"/>
  <c r="Y82" i="11"/>
  <c r="I65" i="5"/>
  <c r="Y97" i="11"/>
  <c r="I80" i="5"/>
  <c r="Y76" i="11"/>
  <c r="I60" i="5"/>
  <c r="Y129" i="11"/>
  <c r="I109" i="5"/>
  <c r="Y113" i="11"/>
  <c r="I95" i="5"/>
  <c r="Y63" i="11"/>
  <c r="Y110" i="11"/>
  <c r="I92" i="5"/>
  <c r="Y43" i="11"/>
  <c r="V132" i="12"/>
  <c r="J111" i="5"/>
  <c r="T141" i="12"/>
  <c r="V30" i="12"/>
  <c r="T137" i="12"/>
  <c r="J19" i="5"/>
  <c r="V26" i="12"/>
  <c r="V40" i="12"/>
  <c r="V127" i="12"/>
  <c r="J109" i="5"/>
  <c r="V23" i="12"/>
  <c r="J136" i="12" s="1"/>
  <c r="J16" i="5"/>
  <c r="V93" i="12"/>
  <c r="J79" i="5"/>
  <c r="V71" i="12"/>
  <c r="J59" i="5"/>
  <c r="V111" i="12"/>
  <c r="J95" i="5"/>
  <c r="V47" i="12"/>
  <c r="J38" i="5"/>
  <c r="V21" i="12"/>
  <c r="J14" i="5"/>
  <c r="Y117" i="11"/>
  <c r="I99" i="5"/>
  <c r="Y85" i="11"/>
  <c r="I68" i="5"/>
  <c r="Y23" i="11"/>
  <c r="Y122" i="11"/>
  <c r="I104" i="5"/>
  <c r="Y115" i="11"/>
  <c r="Y22" i="11"/>
  <c r="J142" i="11" s="1"/>
  <c r="Y61" i="11"/>
  <c r="I47" i="5"/>
  <c r="Y98" i="11"/>
  <c r="I81" i="5"/>
  <c r="Y59" i="11"/>
  <c r="Y67" i="11"/>
  <c r="Y118" i="11"/>
  <c r="I100" i="5"/>
  <c r="Y87" i="11"/>
  <c r="Y70" i="11"/>
  <c r="I55" i="5"/>
  <c r="Y41" i="11"/>
  <c r="Y102" i="11"/>
  <c r="Y65" i="11"/>
  <c r="V66" i="12"/>
  <c r="J55" i="5"/>
  <c r="V100" i="12"/>
  <c r="V123" i="12"/>
  <c r="J105" i="5"/>
  <c r="V109" i="12"/>
  <c r="J93" i="5"/>
  <c r="V85" i="12"/>
  <c r="J71" i="5"/>
  <c r="V19" i="12"/>
  <c r="G136" i="12" s="1"/>
  <c r="J12" i="5"/>
  <c r="V39" i="12"/>
  <c r="J31" i="5"/>
  <c r="V77" i="12"/>
  <c r="J64" i="5"/>
  <c r="Y77" i="11"/>
  <c r="I61" i="5"/>
  <c r="Y81" i="11"/>
  <c r="I64" i="5"/>
  <c r="Y60" i="11"/>
  <c r="I46" i="5"/>
  <c r="Y48" i="11"/>
  <c r="I35" i="5"/>
  <c r="I119" i="5" s="1"/>
  <c r="Y108" i="11"/>
  <c r="Y46" i="11"/>
  <c r="I34" i="5"/>
  <c r="Y105" i="11"/>
  <c r="I87" i="5"/>
  <c r="Y79" i="11"/>
  <c r="Y94" i="11"/>
  <c r="I77" i="5"/>
  <c r="Y54" i="11"/>
  <c r="I41" i="5"/>
  <c r="Y29" i="11"/>
  <c r="Y32" i="11"/>
  <c r="Y78" i="11"/>
  <c r="V129" i="12"/>
  <c r="J110" i="5"/>
  <c r="V119" i="12"/>
  <c r="J103" i="5"/>
  <c r="V92" i="12"/>
  <c r="V74" i="12"/>
  <c r="V107" i="12"/>
  <c r="J91" i="5"/>
  <c r="V54" i="12"/>
  <c r="J44" i="5"/>
  <c r="V70" i="12"/>
  <c r="P137" i="12"/>
  <c r="Q137" i="12" s="1"/>
  <c r="V117" i="12"/>
  <c r="J101" i="5"/>
  <c r="V83" i="12"/>
  <c r="J69" i="5"/>
  <c r="V31" i="12"/>
  <c r="J24" i="5"/>
  <c r="V63" i="12"/>
  <c r="J52" i="5"/>
  <c r="V27" i="12"/>
  <c r="J20" i="5"/>
  <c r="V99" i="12"/>
  <c r="J85" i="5"/>
  <c r="V75" i="12"/>
  <c r="J63" i="5"/>
  <c r="J114" i="5"/>
  <c r="Y106" i="11"/>
  <c r="I88" i="5"/>
  <c r="Y90" i="11"/>
  <c r="I73" i="5"/>
  <c r="Y34" i="11"/>
  <c r="I23" i="5"/>
  <c r="Y101" i="11"/>
  <c r="I84" i="5"/>
  <c r="Y58" i="11"/>
  <c r="I44" i="5"/>
  <c r="F140" i="12"/>
  <c r="P141" i="12"/>
  <c r="Q141" i="12" s="1"/>
  <c r="T139" i="12"/>
  <c r="T143" i="12"/>
  <c r="P139" i="12"/>
  <c r="Q139" i="12" s="1"/>
  <c r="F141" i="12"/>
  <c r="K136" i="12"/>
  <c r="F136" i="12"/>
  <c r="I136" i="12"/>
  <c r="P143" i="12"/>
  <c r="Q143" i="12" s="1"/>
  <c r="I142" i="11"/>
  <c r="G142" i="11"/>
  <c r="O145" i="11"/>
  <c r="P145" i="11" s="1"/>
  <c r="F147" i="11"/>
  <c r="F142" i="11"/>
  <c r="O143" i="11"/>
  <c r="P143" i="11" s="1"/>
  <c r="O149" i="11"/>
  <c r="P149" i="11" s="1"/>
  <c r="O147" i="11"/>
  <c r="P147" i="11" s="1"/>
  <c r="S149" i="11"/>
  <c r="F146" i="11"/>
  <c r="S145" i="11"/>
  <c r="S143" i="11"/>
  <c r="S147" i="11"/>
  <c r="I113" i="5" l="1"/>
  <c r="I120" i="5"/>
  <c r="I115" i="5"/>
  <c r="J116" i="5"/>
  <c r="J115" i="5"/>
  <c r="J113" i="5"/>
  <c r="J119" i="5"/>
  <c r="J117" i="5"/>
  <c r="F149" i="11"/>
  <c r="H142" i="11"/>
  <c r="I117" i="5"/>
  <c r="J120" i="5"/>
  <c r="I116" i="5"/>
  <c r="I114" i="5"/>
  <c r="H136" i="12"/>
  <c r="F142" i="12" s="1"/>
  <c r="F143" i="12" s="1"/>
  <c r="I118" i="5"/>
  <c r="J118" i="5"/>
  <c r="U119" i="9"/>
  <c r="N119" i="9"/>
  <c r="J119" i="9"/>
  <c r="G119" i="9"/>
  <c r="O119" i="9" s="1"/>
  <c r="U118" i="9"/>
  <c r="N118" i="9"/>
  <c r="J118" i="9"/>
  <c r="G118" i="9"/>
  <c r="O118" i="9" s="1"/>
  <c r="U117" i="9"/>
  <c r="N117" i="9"/>
  <c r="J117" i="9"/>
  <c r="G117" i="9"/>
  <c r="U116" i="9"/>
  <c r="N116" i="9"/>
  <c r="J116" i="9"/>
  <c r="G116" i="9"/>
  <c r="O116" i="9" s="1"/>
  <c r="U115" i="9"/>
  <c r="N115" i="9"/>
  <c r="J115" i="9"/>
  <c r="G115" i="9"/>
  <c r="U114" i="9"/>
  <c r="N114" i="9"/>
  <c r="J114" i="9"/>
  <c r="G114" i="9"/>
  <c r="O114" i="9" s="1"/>
  <c r="V114" i="9" s="1"/>
  <c r="H108" i="5" s="1"/>
  <c r="U113" i="9"/>
  <c r="N113" i="9"/>
  <c r="J113" i="9"/>
  <c r="G113" i="9"/>
  <c r="U112" i="9"/>
  <c r="N112" i="9"/>
  <c r="Y112" i="9" s="1"/>
  <c r="J112" i="9"/>
  <c r="G112" i="9"/>
  <c r="U111" i="9"/>
  <c r="N111" i="9"/>
  <c r="J111" i="9"/>
  <c r="G111" i="9"/>
  <c r="U110" i="9"/>
  <c r="N110" i="9"/>
  <c r="J110" i="9"/>
  <c r="G110" i="9"/>
  <c r="U109" i="9"/>
  <c r="N109" i="9"/>
  <c r="J109" i="9"/>
  <c r="G109" i="9"/>
  <c r="U108" i="9"/>
  <c r="N108" i="9"/>
  <c r="J108" i="9"/>
  <c r="G108" i="9"/>
  <c r="U107" i="9"/>
  <c r="N107" i="9"/>
  <c r="J107" i="9"/>
  <c r="G107" i="9"/>
  <c r="U106" i="9"/>
  <c r="N106" i="9"/>
  <c r="O106" i="9" s="1"/>
  <c r="V106" i="9" s="1"/>
  <c r="H100" i="5" s="1"/>
  <c r="J106" i="9"/>
  <c r="G106" i="9"/>
  <c r="U105" i="9"/>
  <c r="N105" i="9"/>
  <c r="O105" i="9" s="1"/>
  <c r="V105" i="9" s="1"/>
  <c r="J105" i="9"/>
  <c r="G105" i="9"/>
  <c r="U104" i="9"/>
  <c r="N104" i="9"/>
  <c r="J104" i="9"/>
  <c r="G104" i="9"/>
  <c r="U103" i="9"/>
  <c r="N103" i="9"/>
  <c r="J103" i="9"/>
  <c r="G103" i="9"/>
  <c r="U102" i="9"/>
  <c r="N102" i="9"/>
  <c r="J102" i="9"/>
  <c r="G102" i="9"/>
  <c r="U101" i="9"/>
  <c r="N101" i="9"/>
  <c r="J101" i="9"/>
  <c r="G101" i="9"/>
  <c r="U100" i="9"/>
  <c r="N100" i="9"/>
  <c r="J100" i="9"/>
  <c r="G100" i="9"/>
  <c r="U99" i="9"/>
  <c r="N99" i="9"/>
  <c r="J99" i="9"/>
  <c r="G99" i="9"/>
  <c r="U98" i="9"/>
  <c r="O98" i="9"/>
  <c r="V98" i="9" s="1"/>
  <c r="H92" i="5" s="1"/>
  <c r="N98" i="9"/>
  <c r="J98" i="9"/>
  <c r="G98" i="9"/>
  <c r="U97" i="9"/>
  <c r="N97" i="9"/>
  <c r="J97" i="9"/>
  <c r="G97" i="9"/>
  <c r="U96" i="9"/>
  <c r="N96" i="9"/>
  <c r="I96" i="9"/>
  <c r="J96" i="9" s="1"/>
  <c r="H96" i="9"/>
  <c r="G96" i="9"/>
  <c r="U95" i="9"/>
  <c r="O95" i="9"/>
  <c r="V95" i="9" s="1"/>
  <c r="H89" i="5" s="1"/>
  <c r="N95" i="9"/>
  <c r="J95" i="9"/>
  <c r="G95" i="9"/>
  <c r="U94" i="9"/>
  <c r="N94" i="9"/>
  <c r="J94" i="9"/>
  <c r="G94" i="9"/>
  <c r="U93" i="9"/>
  <c r="N93" i="9"/>
  <c r="J93" i="9"/>
  <c r="G93" i="9"/>
  <c r="U92" i="9"/>
  <c r="N92" i="9"/>
  <c r="J92" i="9"/>
  <c r="G92" i="9"/>
  <c r="O92" i="9" s="1"/>
  <c r="V92" i="9" s="1"/>
  <c r="H86" i="5" s="1"/>
  <c r="U91" i="9"/>
  <c r="N91" i="9"/>
  <c r="J91" i="9"/>
  <c r="G91" i="9"/>
  <c r="U90" i="9"/>
  <c r="N90" i="9"/>
  <c r="J90" i="9"/>
  <c r="G90" i="9"/>
  <c r="U89" i="9"/>
  <c r="N89" i="9"/>
  <c r="J89" i="9"/>
  <c r="G89" i="9"/>
  <c r="U88" i="9"/>
  <c r="N88" i="9"/>
  <c r="J88" i="9"/>
  <c r="G88" i="9"/>
  <c r="U87" i="9"/>
  <c r="N87" i="9"/>
  <c r="J87" i="9"/>
  <c r="G87" i="9"/>
  <c r="U86" i="9"/>
  <c r="N86" i="9"/>
  <c r="J86" i="9"/>
  <c r="G86" i="9"/>
  <c r="U85" i="9"/>
  <c r="N85" i="9"/>
  <c r="J85" i="9"/>
  <c r="G85" i="9"/>
  <c r="U84" i="9"/>
  <c r="N84" i="9"/>
  <c r="J84" i="9"/>
  <c r="G84" i="9"/>
  <c r="U83" i="9"/>
  <c r="N83" i="9"/>
  <c r="O83" i="9" s="1"/>
  <c r="V83" i="9" s="1"/>
  <c r="J83" i="9"/>
  <c r="G83" i="9"/>
  <c r="U82" i="9"/>
  <c r="N82" i="9"/>
  <c r="Y82" i="9" s="1"/>
  <c r="J82" i="9"/>
  <c r="G82" i="9"/>
  <c r="U81" i="9"/>
  <c r="N81" i="9"/>
  <c r="J81" i="9"/>
  <c r="G81" i="9"/>
  <c r="U80" i="9"/>
  <c r="N80" i="9"/>
  <c r="J80" i="9"/>
  <c r="G80" i="9"/>
  <c r="U79" i="9"/>
  <c r="O79" i="9"/>
  <c r="V79" i="9" s="1"/>
  <c r="H73" i="5" s="1"/>
  <c r="N79" i="9"/>
  <c r="J79" i="9"/>
  <c r="G79" i="9"/>
  <c r="U78" i="9"/>
  <c r="N78" i="9"/>
  <c r="J78" i="9"/>
  <c r="G78" i="9"/>
  <c r="U77" i="9"/>
  <c r="N77" i="9"/>
  <c r="J77" i="9"/>
  <c r="G77" i="9"/>
  <c r="U76" i="9"/>
  <c r="N76" i="9"/>
  <c r="J76" i="9"/>
  <c r="G76" i="9"/>
  <c r="O76" i="9" s="1"/>
  <c r="V76" i="9" s="1"/>
  <c r="H70" i="5" s="1"/>
  <c r="U75" i="9"/>
  <c r="N75" i="9"/>
  <c r="J75" i="9"/>
  <c r="G75" i="9"/>
  <c r="U74" i="9"/>
  <c r="N74" i="9"/>
  <c r="J74" i="9"/>
  <c r="G74" i="9"/>
  <c r="U73" i="9"/>
  <c r="N73" i="9"/>
  <c r="J73" i="9"/>
  <c r="G73" i="9"/>
  <c r="U72" i="9"/>
  <c r="N72" i="9"/>
  <c r="J72" i="9"/>
  <c r="G72" i="9"/>
  <c r="U71" i="9"/>
  <c r="N71" i="9"/>
  <c r="J71" i="9"/>
  <c r="G71" i="9"/>
  <c r="U70" i="9"/>
  <c r="N70" i="9"/>
  <c r="J70" i="9"/>
  <c r="G70" i="9"/>
  <c r="U69" i="9"/>
  <c r="N69" i="9"/>
  <c r="J69" i="9"/>
  <c r="G69" i="9"/>
  <c r="U68" i="9"/>
  <c r="N68" i="9"/>
  <c r="J68" i="9"/>
  <c r="G68" i="9"/>
  <c r="U67" i="9"/>
  <c r="N67" i="9"/>
  <c r="O67" i="9" s="1"/>
  <c r="V67" i="9" s="1"/>
  <c r="J67" i="9"/>
  <c r="G67" i="9"/>
  <c r="U66" i="9"/>
  <c r="N66" i="9"/>
  <c r="J66" i="9"/>
  <c r="G66" i="9"/>
  <c r="U65" i="9"/>
  <c r="N65" i="9"/>
  <c r="J65" i="9"/>
  <c r="G65" i="9"/>
  <c r="U64" i="9"/>
  <c r="N64" i="9"/>
  <c r="J64" i="9"/>
  <c r="G64" i="9"/>
  <c r="U63" i="9"/>
  <c r="O63" i="9"/>
  <c r="V63" i="9" s="1"/>
  <c r="H56" i="5" s="1"/>
  <c r="N63" i="9"/>
  <c r="J63" i="9"/>
  <c r="G63" i="9"/>
  <c r="U62" i="9"/>
  <c r="N62" i="9"/>
  <c r="J62" i="9"/>
  <c r="G62" i="9"/>
  <c r="U61" i="9"/>
  <c r="N61" i="9"/>
  <c r="J61" i="9"/>
  <c r="G61" i="9"/>
  <c r="O61" i="9" s="1"/>
  <c r="V61" i="9" s="1"/>
  <c r="H54" i="5" s="1"/>
  <c r="U60" i="9"/>
  <c r="N60" i="9"/>
  <c r="J60" i="9"/>
  <c r="G60" i="9"/>
  <c r="O60" i="9" s="1"/>
  <c r="U59" i="9"/>
  <c r="N59" i="9"/>
  <c r="J59" i="9"/>
  <c r="O59" i="9" s="1"/>
  <c r="V59" i="9" s="1"/>
  <c r="H52" i="5" s="1"/>
  <c r="G59" i="9"/>
  <c r="U58" i="9"/>
  <c r="N58" i="9"/>
  <c r="J58" i="9"/>
  <c r="G58" i="9"/>
  <c r="U57" i="9"/>
  <c r="N57" i="9"/>
  <c r="O57" i="9" s="1"/>
  <c r="V57" i="9" s="1"/>
  <c r="H50" i="5" s="1"/>
  <c r="J57" i="9"/>
  <c r="G57" i="9"/>
  <c r="U56" i="9"/>
  <c r="N56" i="9"/>
  <c r="J56" i="9"/>
  <c r="G56" i="9"/>
  <c r="U55" i="9"/>
  <c r="N55" i="9"/>
  <c r="Y55" i="9" s="1"/>
  <c r="J55" i="9"/>
  <c r="G55" i="9"/>
  <c r="U54" i="9"/>
  <c r="N54" i="9"/>
  <c r="J54" i="9"/>
  <c r="G54" i="9"/>
  <c r="U53" i="9"/>
  <c r="N53" i="9"/>
  <c r="J53" i="9"/>
  <c r="G53" i="9"/>
  <c r="O53" i="9" s="1"/>
  <c r="V53" i="9" s="1"/>
  <c r="H46" i="5" s="1"/>
  <c r="U52" i="9"/>
  <c r="N52" i="9"/>
  <c r="J52" i="9"/>
  <c r="O52" i="9" s="1"/>
  <c r="V52" i="9" s="1"/>
  <c r="H45" i="5" s="1"/>
  <c r="G52" i="9"/>
  <c r="U51" i="9"/>
  <c r="N51" i="9"/>
  <c r="J51" i="9"/>
  <c r="G51" i="9"/>
  <c r="U50" i="9"/>
  <c r="N50" i="9"/>
  <c r="Y50" i="9" s="1"/>
  <c r="J50" i="9"/>
  <c r="G50" i="9"/>
  <c r="U49" i="9"/>
  <c r="O49" i="9"/>
  <c r="V49" i="9" s="1"/>
  <c r="H42" i="5" s="1"/>
  <c r="N49" i="9"/>
  <c r="J49" i="9"/>
  <c r="G49" i="9"/>
  <c r="U48" i="9"/>
  <c r="N48" i="9"/>
  <c r="J48" i="9"/>
  <c r="G48" i="9"/>
  <c r="O48" i="9" s="1"/>
  <c r="U47" i="9"/>
  <c r="N47" i="9"/>
  <c r="J47" i="9"/>
  <c r="G47" i="9"/>
  <c r="U46" i="9"/>
  <c r="N46" i="9"/>
  <c r="J46" i="9"/>
  <c r="G46" i="9"/>
  <c r="O46" i="9" s="1"/>
  <c r="U45" i="9"/>
  <c r="N45" i="9"/>
  <c r="J45" i="9"/>
  <c r="G45" i="9"/>
  <c r="O45" i="9" s="1"/>
  <c r="V45" i="9" s="1"/>
  <c r="H38" i="5" s="1"/>
  <c r="U44" i="9"/>
  <c r="N44" i="9"/>
  <c r="J44" i="9"/>
  <c r="G44" i="9"/>
  <c r="U43" i="9"/>
  <c r="N43" i="9"/>
  <c r="J43" i="9"/>
  <c r="G43" i="9"/>
  <c r="U42" i="9"/>
  <c r="N42" i="9"/>
  <c r="J42" i="9"/>
  <c r="G42" i="9"/>
  <c r="U41" i="9"/>
  <c r="N41" i="9"/>
  <c r="J41" i="9"/>
  <c r="O41" i="9" s="1"/>
  <c r="V41" i="9" s="1"/>
  <c r="H34" i="5" s="1"/>
  <c r="G41" i="9"/>
  <c r="U40" i="9"/>
  <c r="N40" i="9"/>
  <c r="J40" i="9"/>
  <c r="G40" i="9"/>
  <c r="U39" i="9"/>
  <c r="N39" i="9"/>
  <c r="J39" i="9"/>
  <c r="G39" i="9"/>
  <c r="U38" i="9"/>
  <c r="N38" i="9"/>
  <c r="J38" i="9"/>
  <c r="G38" i="9"/>
  <c r="U37" i="9"/>
  <c r="N37" i="9"/>
  <c r="J37" i="9"/>
  <c r="G37" i="9"/>
  <c r="U36" i="9"/>
  <c r="N36" i="9"/>
  <c r="O36" i="9" s="1"/>
  <c r="V36" i="9" s="1"/>
  <c r="H29" i="5" s="1"/>
  <c r="J36" i="9"/>
  <c r="G36" i="9"/>
  <c r="U35" i="9"/>
  <c r="N35" i="9"/>
  <c r="J35" i="9"/>
  <c r="G35" i="9"/>
  <c r="U34" i="9"/>
  <c r="N34" i="9"/>
  <c r="J34" i="9"/>
  <c r="G34" i="9"/>
  <c r="U33" i="9"/>
  <c r="N33" i="9"/>
  <c r="Y33" i="9" s="1"/>
  <c r="J33" i="9"/>
  <c r="G33" i="9"/>
  <c r="U32" i="9"/>
  <c r="O32" i="9"/>
  <c r="V32" i="9" s="1"/>
  <c r="H25" i="5" s="1"/>
  <c r="N32" i="9"/>
  <c r="J32" i="9"/>
  <c r="G32" i="9"/>
  <c r="U31" i="9"/>
  <c r="N31" i="9"/>
  <c r="J31" i="9"/>
  <c r="G31" i="9"/>
  <c r="U30" i="9"/>
  <c r="N30" i="9"/>
  <c r="J30" i="9"/>
  <c r="G30" i="9"/>
  <c r="O30" i="9" s="1"/>
  <c r="U29" i="9"/>
  <c r="N29" i="9"/>
  <c r="J29" i="9"/>
  <c r="G29" i="9"/>
  <c r="O29" i="9" s="1"/>
  <c r="U28" i="9"/>
  <c r="N28" i="9"/>
  <c r="J28" i="9"/>
  <c r="G28" i="9"/>
  <c r="U27" i="9"/>
  <c r="N27" i="9"/>
  <c r="J27" i="9"/>
  <c r="G27" i="9"/>
  <c r="O27" i="9" s="1"/>
  <c r="V27" i="9" s="1"/>
  <c r="H20" i="5" s="1"/>
  <c r="U26" i="9"/>
  <c r="N26" i="9"/>
  <c r="J26" i="9"/>
  <c r="G26" i="9"/>
  <c r="U25" i="9"/>
  <c r="N25" i="9"/>
  <c r="J25" i="9"/>
  <c r="O25" i="9" s="1"/>
  <c r="V25" i="9" s="1"/>
  <c r="H18" i="5" s="1"/>
  <c r="G25" i="9"/>
  <c r="U24" i="9"/>
  <c r="N24" i="9"/>
  <c r="J24" i="9"/>
  <c r="G24" i="9"/>
  <c r="U23" i="9"/>
  <c r="N23" i="9"/>
  <c r="J23" i="9"/>
  <c r="G23" i="9"/>
  <c r="U22" i="9"/>
  <c r="N22" i="9"/>
  <c r="J22" i="9"/>
  <c r="G22" i="9"/>
  <c r="U21" i="9"/>
  <c r="N21" i="9"/>
  <c r="J21" i="9"/>
  <c r="G21" i="9"/>
  <c r="U20" i="9"/>
  <c r="N20" i="9"/>
  <c r="J20" i="9"/>
  <c r="G20" i="9"/>
  <c r="U19" i="9"/>
  <c r="N19" i="9"/>
  <c r="J19" i="9"/>
  <c r="O19" i="9" s="1"/>
  <c r="V19" i="9" s="1"/>
  <c r="H12" i="5" s="1"/>
  <c r="G19" i="9"/>
  <c r="U18" i="9"/>
  <c r="N18" i="9"/>
  <c r="J18" i="9"/>
  <c r="G18" i="9"/>
  <c r="U17" i="9"/>
  <c r="N17" i="9"/>
  <c r="J17" i="9"/>
  <c r="O17" i="9" s="1"/>
  <c r="V17" i="9" s="1"/>
  <c r="H10" i="5" s="1"/>
  <c r="G17" i="9"/>
  <c r="U16" i="9"/>
  <c r="N16" i="9"/>
  <c r="O16" i="9" s="1"/>
  <c r="V16" i="9" s="1"/>
  <c r="H9" i="5" s="1"/>
  <c r="J16" i="9"/>
  <c r="G16" i="9"/>
  <c r="U15" i="9"/>
  <c r="N15" i="9"/>
  <c r="O15" i="9" s="1"/>
  <c r="J15" i="9"/>
  <c r="G15" i="9"/>
  <c r="Y67" i="9" l="1"/>
  <c r="H61" i="5"/>
  <c r="Y83" i="9"/>
  <c r="H77" i="5"/>
  <c r="Y105" i="9"/>
  <c r="H99" i="5"/>
  <c r="O24" i="9"/>
  <c r="V24" i="9" s="1"/>
  <c r="V29" i="9"/>
  <c r="H22" i="5" s="1"/>
  <c r="Y32" i="9"/>
  <c r="Y34" i="9"/>
  <c r="V46" i="9"/>
  <c r="O51" i="9"/>
  <c r="V51" i="9" s="1"/>
  <c r="H44" i="5" s="1"/>
  <c r="Y59" i="9"/>
  <c r="O68" i="9"/>
  <c r="V68" i="9" s="1"/>
  <c r="H62" i="5" s="1"/>
  <c r="O75" i="9"/>
  <c r="V75" i="9" s="1"/>
  <c r="H69" i="5" s="1"/>
  <c r="O91" i="9"/>
  <c r="V91" i="9" s="1"/>
  <c r="H85" i="5" s="1"/>
  <c r="Y18" i="9"/>
  <c r="O34" i="9"/>
  <c r="V34" i="9" s="1"/>
  <c r="O38" i="9"/>
  <c r="V38" i="9" s="1"/>
  <c r="H31" i="5" s="1"/>
  <c r="Y45" i="9"/>
  <c r="O50" i="9"/>
  <c r="V50" i="9" s="1"/>
  <c r="Y61" i="9"/>
  <c r="O64" i="9"/>
  <c r="O65" i="9"/>
  <c r="V65" i="9" s="1"/>
  <c r="H59" i="5" s="1"/>
  <c r="Y76" i="9"/>
  <c r="O80" i="9"/>
  <c r="V80" i="9" s="1"/>
  <c r="O81" i="9"/>
  <c r="V81" i="9" s="1"/>
  <c r="H75" i="5" s="1"/>
  <c r="Y92" i="9"/>
  <c r="O96" i="9"/>
  <c r="V96" i="9" s="1"/>
  <c r="H90" i="5" s="1"/>
  <c r="O97" i="9"/>
  <c r="V97" i="9" s="1"/>
  <c r="O100" i="9"/>
  <c r="V100" i="9" s="1"/>
  <c r="O102" i="9"/>
  <c r="O103" i="9"/>
  <c r="V103" i="9" s="1"/>
  <c r="H97" i="5" s="1"/>
  <c r="Y106" i="9"/>
  <c r="Y19" i="9"/>
  <c r="V30" i="9"/>
  <c r="O40" i="9"/>
  <c r="V40" i="9" s="1"/>
  <c r="O43" i="9"/>
  <c r="V43" i="9" s="1"/>
  <c r="H36" i="5" s="1"/>
  <c r="V48" i="9"/>
  <c r="H41" i="5" s="1"/>
  <c r="O55" i="9"/>
  <c r="V55" i="9" s="1"/>
  <c r="O84" i="9"/>
  <c r="V84" i="9" s="1"/>
  <c r="H78" i="5" s="1"/>
  <c r="O113" i="9"/>
  <c r="V113" i="9" s="1"/>
  <c r="H107" i="5" s="1"/>
  <c r="V116" i="9"/>
  <c r="V119" i="9"/>
  <c r="Y16" i="9"/>
  <c r="O18" i="9"/>
  <c r="V18" i="9" s="1"/>
  <c r="H11" i="5" s="1"/>
  <c r="O21" i="9"/>
  <c r="V21" i="9" s="1"/>
  <c r="H14" i="5" s="1"/>
  <c r="O22" i="9"/>
  <c r="V22" i="9" s="1"/>
  <c r="H15" i="5" s="1"/>
  <c r="O31" i="9"/>
  <c r="V31" i="9" s="1"/>
  <c r="O33" i="9"/>
  <c r="V33" i="9" s="1"/>
  <c r="O35" i="9"/>
  <c r="V35" i="9" s="1"/>
  <c r="H28" i="5" s="1"/>
  <c r="O39" i="9"/>
  <c r="V39" i="9" s="1"/>
  <c r="O56" i="9"/>
  <c r="V56" i="9" s="1"/>
  <c r="H49" i="5" s="1"/>
  <c r="O70" i="9"/>
  <c r="V70" i="9" s="1"/>
  <c r="O72" i="9"/>
  <c r="V72" i="9" s="1"/>
  <c r="H66" i="5" s="1"/>
  <c r="O73" i="9"/>
  <c r="V73" i="9" s="1"/>
  <c r="H67" i="5" s="1"/>
  <c r="Y75" i="9"/>
  <c r="O86" i="9"/>
  <c r="V86" i="9" s="1"/>
  <c r="O88" i="9"/>
  <c r="V88" i="9" s="1"/>
  <c r="H82" i="5" s="1"/>
  <c r="O89" i="9"/>
  <c r="V89" i="9" s="1"/>
  <c r="Y91" i="9"/>
  <c r="O108" i="9"/>
  <c r="V108" i="9" s="1"/>
  <c r="O110" i="9"/>
  <c r="O111" i="9"/>
  <c r="V111" i="9" s="1"/>
  <c r="H105" i="5" s="1"/>
  <c r="Y113" i="9"/>
  <c r="V15" i="9"/>
  <c r="H8" i="5" s="1"/>
  <c r="Y35" i="9"/>
  <c r="Y48" i="9"/>
  <c r="Y49" i="9"/>
  <c r="Y53" i="9"/>
  <c r="O47" i="9"/>
  <c r="V47" i="9" s="1"/>
  <c r="V60" i="9"/>
  <c r="V118" i="9"/>
  <c r="H110" i="5" s="1"/>
  <c r="Q125" i="9"/>
  <c r="R125" i="9" s="1"/>
  <c r="Q127" i="9"/>
  <c r="R127" i="9" s="1"/>
  <c r="Q123" i="9"/>
  <c r="R123" i="9" s="1"/>
  <c r="Q129" i="9"/>
  <c r="R129" i="9" s="1"/>
  <c r="Y38" i="9"/>
  <c r="V64" i="9"/>
  <c r="O71" i="9"/>
  <c r="V71" i="9" s="1"/>
  <c r="O87" i="9"/>
  <c r="V87" i="9" s="1"/>
  <c r="H81" i="5" s="1"/>
  <c r="Y36" i="9"/>
  <c r="Y51" i="9"/>
  <c r="Y115" i="9"/>
  <c r="Y17" i="9"/>
  <c r="O20" i="9"/>
  <c r="V20" i="9" s="1"/>
  <c r="V102" i="9"/>
  <c r="O109" i="9"/>
  <c r="V109" i="9" s="1"/>
  <c r="Y21" i="9"/>
  <c r="Y29" i="9"/>
  <c r="Y43" i="9"/>
  <c r="O44" i="9"/>
  <c r="V44" i="9" s="1"/>
  <c r="O23" i="9"/>
  <c r="V23" i="9" s="1"/>
  <c r="Y27" i="9"/>
  <c r="O28" i="9"/>
  <c r="V28" i="9" s="1"/>
  <c r="H21" i="5" s="1"/>
  <c r="O37" i="9"/>
  <c r="V37" i="9" s="1"/>
  <c r="Y52" i="9"/>
  <c r="O54" i="9"/>
  <c r="V54" i="9" s="1"/>
  <c r="H47" i="5" s="1"/>
  <c r="O62" i="9"/>
  <c r="V62" i="9" s="1"/>
  <c r="Y63" i="9"/>
  <c r="O78" i="9"/>
  <c r="V78" i="9" s="1"/>
  <c r="Y79" i="9"/>
  <c r="O94" i="9"/>
  <c r="V94" i="9" s="1"/>
  <c r="Y95" i="9"/>
  <c r="Y98" i="9"/>
  <c r="O101" i="9"/>
  <c r="V101" i="9" s="1"/>
  <c r="H95" i="5" s="1"/>
  <c r="V110" i="9"/>
  <c r="H104" i="5" s="1"/>
  <c r="Y114" i="9"/>
  <c r="O117" i="9"/>
  <c r="V117" i="9" s="1"/>
  <c r="Y117" i="9" s="1"/>
  <c r="O66" i="9"/>
  <c r="V66" i="9" s="1"/>
  <c r="Y72" i="9"/>
  <c r="O74" i="9"/>
  <c r="V74" i="9" s="1"/>
  <c r="O82" i="9"/>
  <c r="V82" i="9" s="1"/>
  <c r="Y88" i="9"/>
  <c r="O90" i="9"/>
  <c r="V90" i="9" s="1"/>
  <c r="O104" i="9"/>
  <c r="V104" i="9" s="1"/>
  <c r="O112" i="9"/>
  <c r="V112" i="9" s="1"/>
  <c r="Y25" i="9"/>
  <c r="O26" i="9"/>
  <c r="V26" i="9" s="1"/>
  <c r="Y41" i="9"/>
  <c r="O42" i="9"/>
  <c r="V42" i="9" s="1"/>
  <c r="H35" i="5" s="1"/>
  <c r="Y57" i="9"/>
  <c r="O58" i="9"/>
  <c r="V58" i="9" s="1"/>
  <c r="Y65" i="9"/>
  <c r="O69" i="9"/>
  <c r="V69" i="9" s="1"/>
  <c r="H63" i="5" s="1"/>
  <c r="Y73" i="9"/>
  <c r="O77" i="9"/>
  <c r="V77" i="9" s="1"/>
  <c r="Y81" i="9"/>
  <c r="O85" i="9"/>
  <c r="V85" i="9" s="1"/>
  <c r="H79" i="5" s="1"/>
  <c r="Y89" i="9"/>
  <c r="O93" i="9"/>
  <c r="V93" i="9" s="1"/>
  <c r="O99" i="9"/>
  <c r="V99" i="9" s="1"/>
  <c r="H93" i="5" s="1"/>
  <c r="Y103" i="9"/>
  <c r="O107" i="9"/>
  <c r="V107" i="9" s="1"/>
  <c r="H101" i="5" s="1"/>
  <c r="O115" i="9"/>
  <c r="V115" i="9" s="1"/>
  <c r="H109" i="5" s="1"/>
  <c r="Y119" i="9"/>
  <c r="Y80" i="9" l="1"/>
  <c r="H74" i="5"/>
  <c r="Y104" i="9"/>
  <c r="H98" i="5"/>
  <c r="Y74" i="9"/>
  <c r="H68" i="5"/>
  <c r="Y44" i="9"/>
  <c r="H37" i="5"/>
  <c r="Y109" i="9"/>
  <c r="H103" i="5"/>
  <c r="Y40" i="9"/>
  <c r="H33" i="5"/>
  <c r="H91" i="5"/>
  <c r="Y97" i="9"/>
  <c r="Y68" i="9"/>
  <c r="Y118" i="9"/>
  <c r="Y102" i="9"/>
  <c r="H96" i="5"/>
  <c r="Y107" i="9"/>
  <c r="Y71" i="9"/>
  <c r="H65" i="5"/>
  <c r="Y87" i="9"/>
  <c r="Y39" i="9"/>
  <c r="H32" i="5"/>
  <c r="Y30" i="9"/>
  <c r="H23" i="5"/>
  <c r="Y85" i="9"/>
  <c r="Y37" i="9"/>
  <c r="H30" i="5"/>
  <c r="Y22" i="9"/>
  <c r="Y54" i="9"/>
  <c r="Y99" i="9"/>
  <c r="Y101" i="9"/>
  <c r="Y64" i="9"/>
  <c r="H58" i="5"/>
  <c r="Y60" i="9"/>
  <c r="H53" i="5"/>
  <c r="Y15" i="9"/>
  <c r="Y28" i="9"/>
  <c r="Y116" i="9"/>
  <c r="H111" i="5"/>
  <c r="Y78" i="9"/>
  <c r="H72" i="5"/>
  <c r="Y31" i="9"/>
  <c r="H24" i="5"/>
  <c r="Y84" i="9"/>
  <c r="Y90" i="9"/>
  <c r="H84" i="5"/>
  <c r="Y94" i="9"/>
  <c r="H88" i="5"/>
  <c r="Y69" i="9"/>
  <c r="Y23" i="9"/>
  <c r="H16" i="5"/>
  <c r="Y66" i="9"/>
  <c r="H60" i="5"/>
  <c r="Y111" i="9"/>
  <c r="Y93" i="9"/>
  <c r="H87" i="5"/>
  <c r="Y77" i="9"/>
  <c r="H71" i="5"/>
  <c r="Y58" i="9"/>
  <c r="H51" i="5"/>
  <c r="Y26" i="9"/>
  <c r="H19" i="5"/>
  <c r="H120" i="5" s="1"/>
  <c r="Y110" i="9"/>
  <c r="Y62" i="9"/>
  <c r="H55" i="5"/>
  <c r="Y20" i="9"/>
  <c r="I122" i="9" s="1"/>
  <c r="H13" i="5"/>
  <c r="Y96" i="9"/>
  <c r="Y47" i="9"/>
  <c r="H40" i="5"/>
  <c r="Y42" i="9"/>
  <c r="Y108" i="9"/>
  <c r="H102" i="5"/>
  <c r="Y86" i="9"/>
  <c r="H80" i="5"/>
  <c r="Y70" i="9"/>
  <c r="H64" i="5"/>
  <c r="Y100" i="9"/>
  <c r="H94" i="5"/>
  <c r="Y46" i="9"/>
  <c r="H39" i="5"/>
  <c r="Y24" i="9"/>
  <c r="H17" i="5"/>
  <c r="Y56" i="9"/>
  <c r="S129" i="9"/>
  <c r="F126" i="9"/>
  <c r="S123" i="9"/>
  <c r="S125" i="9"/>
  <c r="S127" i="9"/>
  <c r="O127" i="9"/>
  <c r="P127" i="9" s="1"/>
  <c r="O125" i="9"/>
  <c r="P125" i="9" s="1"/>
  <c r="F122" i="9"/>
  <c r="O123" i="9"/>
  <c r="P123" i="9" s="1"/>
  <c r="O129" i="9"/>
  <c r="P129" i="9" s="1"/>
  <c r="H116" i="5" l="1"/>
  <c r="H115" i="5"/>
  <c r="G122" i="9"/>
  <c r="H122" i="9"/>
  <c r="F127" i="9"/>
  <c r="H113" i="5"/>
  <c r="H119" i="5"/>
  <c r="H114" i="5"/>
  <c r="J122" i="9"/>
  <c r="F128" i="9" s="1"/>
  <c r="F129" i="9" s="1"/>
  <c r="H117" i="5"/>
  <c r="H118" i="5"/>
  <c r="U135" i="8" l="1"/>
  <c r="N135" i="8"/>
  <c r="J135" i="8"/>
  <c r="G135" i="8"/>
  <c r="O135" i="8" s="1"/>
  <c r="U134" i="8"/>
  <c r="N134" i="8"/>
  <c r="Y134" i="8" s="1"/>
  <c r="J134" i="8"/>
  <c r="G134" i="8"/>
  <c r="O134" i="8" s="1"/>
  <c r="V134" i="8" s="1"/>
  <c r="U133" i="8"/>
  <c r="N133" i="8"/>
  <c r="J133" i="8"/>
  <c r="G133" i="8"/>
  <c r="U132" i="8"/>
  <c r="N132" i="8"/>
  <c r="J132" i="8"/>
  <c r="G132" i="8"/>
  <c r="U131" i="8"/>
  <c r="N131" i="8"/>
  <c r="Y131" i="8" s="1"/>
  <c r="J131" i="8"/>
  <c r="G131" i="8"/>
  <c r="U130" i="8"/>
  <c r="N130" i="8"/>
  <c r="O130" i="8" s="1"/>
  <c r="V130" i="8" s="1"/>
  <c r="G110" i="5" s="1"/>
  <c r="J130" i="8"/>
  <c r="G130" i="8"/>
  <c r="U129" i="8"/>
  <c r="Y129" i="8" s="1"/>
  <c r="N129" i="8"/>
  <c r="J129" i="8"/>
  <c r="G129" i="8"/>
  <c r="U128" i="8"/>
  <c r="N128" i="8"/>
  <c r="J128" i="8"/>
  <c r="G128" i="8"/>
  <c r="U127" i="8"/>
  <c r="N127" i="8"/>
  <c r="J127" i="8"/>
  <c r="G127" i="8"/>
  <c r="O127" i="8" s="1"/>
  <c r="U126" i="8"/>
  <c r="N126" i="8"/>
  <c r="J126" i="8"/>
  <c r="G126" i="8"/>
  <c r="O126" i="8" s="1"/>
  <c r="V126" i="8" s="1"/>
  <c r="G108" i="5" s="1"/>
  <c r="U125" i="8"/>
  <c r="N125" i="8"/>
  <c r="J125" i="8"/>
  <c r="G125" i="8"/>
  <c r="U124" i="8"/>
  <c r="N124" i="8"/>
  <c r="Y124" i="8" s="1"/>
  <c r="J124" i="8"/>
  <c r="G124" i="8"/>
  <c r="U123" i="8"/>
  <c r="N123" i="8"/>
  <c r="J123" i="8"/>
  <c r="G123" i="8"/>
  <c r="U122" i="8"/>
  <c r="N122" i="8"/>
  <c r="Y122" i="8" s="1"/>
  <c r="J122" i="8"/>
  <c r="G122" i="8"/>
  <c r="U121" i="8"/>
  <c r="N121" i="8"/>
  <c r="O121" i="8" s="1"/>
  <c r="V121" i="8" s="1"/>
  <c r="J121" i="8"/>
  <c r="G121" i="8"/>
  <c r="U120" i="8"/>
  <c r="N120" i="8"/>
  <c r="J120" i="8"/>
  <c r="G120" i="8"/>
  <c r="U119" i="8"/>
  <c r="N119" i="8"/>
  <c r="J119" i="8"/>
  <c r="G119" i="8"/>
  <c r="U118" i="8"/>
  <c r="O118" i="8"/>
  <c r="V118" i="8" s="1"/>
  <c r="G102" i="5" s="1"/>
  <c r="N118" i="8"/>
  <c r="J118" i="8"/>
  <c r="G118" i="8"/>
  <c r="U117" i="8"/>
  <c r="N117" i="8"/>
  <c r="J117" i="8"/>
  <c r="G117" i="8"/>
  <c r="U116" i="8"/>
  <c r="N116" i="8"/>
  <c r="J116" i="8"/>
  <c r="G116" i="8"/>
  <c r="O116" i="8" s="1"/>
  <c r="U115" i="8"/>
  <c r="N115" i="8"/>
  <c r="J115" i="8"/>
  <c r="G115" i="8"/>
  <c r="O115" i="8" s="1"/>
  <c r="U114" i="8"/>
  <c r="N114" i="8"/>
  <c r="J114" i="8"/>
  <c r="G114" i="8"/>
  <c r="O114" i="8" s="1"/>
  <c r="V114" i="8" s="1"/>
  <c r="G98" i="5" s="1"/>
  <c r="U113" i="8"/>
  <c r="N113" i="8"/>
  <c r="J113" i="8"/>
  <c r="G113" i="8"/>
  <c r="U112" i="8"/>
  <c r="N112" i="8"/>
  <c r="J112" i="8"/>
  <c r="G112" i="8"/>
  <c r="U111" i="8"/>
  <c r="N111" i="8"/>
  <c r="J111" i="8"/>
  <c r="G111" i="8"/>
  <c r="U110" i="8"/>
  <c r="N110" i="8"/>
  <c r="J110" i="8"/>
  <c r="G110" i="8"/>
  <c r="U109" i="8"/>
  <c r="N109" i="8"/>
  <c r="J109" i="8"/>
  <c r="G109" i="8"/>
  <c r="U108" i="8"/>
  <c r="N108" i="8"/>
  <c r="J108" i="8"/>
  <c r="G108" i="8"/>
  <c r="O108" i="8" s="1"/>
  <c r="U107" i="8"/>
  <c r="N107" i="8"/>
  <c r="J107" i="8"/>
  <c r="G107" i="8"/>
  <c r="O107" i="8" s="1"/>
  <c r="U106" i="8"/>
  <c r="N106" i="8"/>
  <c r="J106" i="8"/>
  <c r="G106" i="8"/>
  <c r="O106" i="8" s="1"/>
  <c r="V106" i="8" s="1"/>
  <c r="U105" i="8"/>
  <c r="N105" i="8"/>
  <c r="J105" i="8"/>
  <c r="G105" i="8"/>
  <c r="U104" i="8"/>
  <c r="N104" i="8"/>
  <c r="J104" i="8"/>
  <c r="G104" i="8"/>
  <c r="O104" i="8" s="1"/>
  <c r="V104" i="8" s="1"/>
  <c r="G89" i="5" s="1"/>
  <c r="U103" i="8"/>
  <c r="N103" i="8"/>
  <c r="J103" i="8"/>
  <c r="G103" i="8"/>
  <c r="O103" i="8" s="1"/>
  <c r="U102" i="8"/>
  <c r="N102" i="8"/>
  <c r="J102" i="8"/>
  <c r="O102" i="8" s="1"/>
  <c r="V102" i="8" s="1"/>
  <c r="G87" i="5" s="1"/>
  <c r="G102" i="8"/>
  <c r="U101" i="8"/>
  <c r="N101" i="8"/>
  <c r="J101" i="8"/>
  <c r="G101" i="8"/>
  <c r="U100" i="8"/>
  <c r="N100" i="8"/>
  <c r="J100" i="8"/>
  <c r="G100" i="8"/>
  <c r="U99" i="8"/>
  <c r="N99" i="8"/>
  <c r="J99" i="8"/>
  <c r="G99" i="8"/>
  <c r="U98" i="8"/>
  <c r="N98" i="8"/>
  <c r="O98" i="8" s="1"/>
  <c r="V98" i="8" s="1"/>
  <c r="G84" i="5" s="1"/>
  <c r="J98" i="8"/>
  <c r="G98" i="8"/>
  <c r="U97" i="8"/>
  <c r="Y97" i="8" s="1"/>
  <c r="N97" i="8"/>
  <c r="J97" i="8"/>
  <c r="G97" i="8"/>
  <c r="U96" i="8"/>
  <c r="N96" i="8"/>
  <c r="J96" i="8"/>
  <c r="G96" i="8"/>
  <c r="U95" i="8"/>
  <c r="N95" i="8"/>
  <c r="J95" i="8"/>
  <c r="G95" i="8"/>
  <c r="O95" i="8" s="1"/>
  <c r="U94" i="8"/>
  <c r="N94" i="8"/>
  <c r="J94" i="8"/>
  <c r="G94" i="8"/>
  <c r="O94" i="8" s="1"/>
  <c r="V94" i="8" s="1"/>
  <c r="G80" i="5" s="1"/>
  <c r="U93" i="8"/>
  <c r="N93" i="8"/>
  <c r="J93" i="8"/>
  <c r="G93" i="8"/>
  <c r="U92" i="8"/>
  <c r="N92" i="8"/>
  <c r="J92" i="8"/>
  <c r="G92" i="8"/>
  <c r="U91" i="8"/>
  <c r="N91" i="8"/>
  <c r="J91" i="8"/>
  <c r="G91" i="8"/>
  <c r="U90" i="8"/>
  <c r="O90" i="8"/>
  <c r="V90" i="8" s="1"/>
  <c r="N90" i="8"/>
  <c r="J90" i="8"/>
  <c r="G90" i="8"/>
  <c r="U89" i="8"/>
  <c r="N89" i="8"/>
  <c r="J89" i="8"/>
  <c r="G89" i="8"/>
  <c r="U88" i="8"/>
  <c r="N88" i="8"/>
  <c r="J88" i="8"/>
  <c r="G88" i="8"/>
  <c r="U87" i="8"/>
  <c r="N87" i="8"/>
  <c r="J87" i="8"/>
  <c r="G87" i="8"/>
  <c r="O87" i="8" s="1"/>
  <c r="U86" i="8"/>
  <c r="N86" i="8"/>
  <c r="J86" i="8"/>
  <c r="O86" i="8" s="1"/>
  <c r="V86" i="8" s="1"/>
  <c r="G72" i="5" s="1"/>
  <c r="G86" i="8"/>
  <c r="U85" i="8"/>
  <c r="N85" i="8"/>
  <c r="J85" i="8"/>
  <c r="G85" i="8"/>
  <c r="U84" i="8"/>
  <c r="N84" i="8"/>
  <c r="J84" i="8"/>
  <c r="G84" i="8"/>
  <c r="U83" i="8"/>
  <c r="N83" i="8"/>
  <c r="J83" i="8"/>
  <c r="G83" i="8"/>
  <c r="U82" i="8"/>
  <c r="O82" i="8"/>
  <c r="V82" i="8" s="1"/>
  <c r="G68" i="5" s="1"/>
  <c r="N82" i="8"/>
  <c r="J82" i="8"/>
  <c r="G82" i="8"/>
  <c r="Y81" i="8"/>
  <c r="U81" i="8"/>
  <c r="N81" i="8"/>
  <c r="J81" i="8"/>
  <c r="G81" i="8"/>
  <c r="U80" i="8"/>
  <c r="N80" i="8"/>
  <c r="J80" i="8"/>
  <c r="G80" i="8"/>
  <c r="U79" i="8"/>
  <c r="N79" i="8"/>
  <c r="J79" i="8"/>
  <c r="G79" i="8"/>
  <c r="O79" i="8" s="1"/>
  <c r="U78" i="8"/>
  <c r="N78" i="8"/>
  <c r="J78" i="8"/>
  <c r="O78" i="8" s="1"/>
  <c r="V78" i="8" s="1"/>
  <c r="G65" i="5" s="1"/>
  <c r="G78" i="8"/>
  <c r="U77" i="8"/>
  <c r="N77" i="8"/>
  <c r="O77" i="8" s="1"/>
  <c r="V77" i="8" s="1"/>
  <c r="G64" i="5" s="1"/>
  <c r="J77" i="8"/>
  <c r="G77" i="8"/>
  <c r="U76" i="8"/>
  <c r="N76" i="8"/>
  <c r="J76" i="8"/>
  <c r="G76" i="8"/>
  <c r="U75" i="8"/>
  <c r="N75" i="8"/>
  <c r="J75" i="8"/>
  <c r="G75" i="8"/>
  <c r="O75" i="8" s="1"/>
  <c r="U74" i="8"/>
  <c r="N74" i="8"/>
  <c r="J74" i="8"/>
  <c r="G74" i="8"/>
  <c r="O74" i="8" s="1"/>
  <c r="V74" i="8" s="1"/>
  <c r="G62" i="5" s="1"/>
  <c r="U73" i="8"/>
  <c r="N73" i="8"/>
  <c r="J73" i="8"/>
  <c r="G73" i="8"/>
  <c r="U72" i="8"/>
  <c r="N72" i="8"/>
  <c r="J72" i="8"/>
  <c r="O72" i="8" s="1"/>
  <c r="V72" i="8" s="1"/>
  <c r="G60" i="5" s="1"/>
  <c r="G72" i="8"/>
  <c r="U71" i="8"/>
  <c r="N71" i="8"/>
  <c r="J71" i="8"/>
  <c r="G71" i="8"/>
  <c r="U70" i="8"/>
  <c r="N70" i="8"/>
  <c r="J70" i="8"/>
  <c r="G70" i="8"/>
  <c r="U69" i="8"/>
  <c r="N69" i="8"/>
  <c r="O69" i="8" s="1"/>
  <c r="V69" i="8" s="1"/>
  <c r="J69" i="8"/>
  <c r="G69" i="8"/>
  <c r="U68" i="8"/>
  <c r="N68" i="8"/>
  <c r="J68" i="8"/>
  <c r="G68" i="8"/>
  <c r="U67" i="8"/>
  <c r="N67" i="8"/>
  <c r="J67" i="8"/>
  <c r="G67" i="8"/>
  <c r="O67" i="8" s="1"/>
  <c r="U66" i="8"/>
  <c r="N66" i="8"/>
  <c r="J66" i="8"/>
  <c r="G66" i="8"/>
  <c r="O66" i="8" s="1"/>
  <c r="V66" i="8" s="1"/>
  <c r="G55" i="5" s="1"/>
  <c r="U65" i="8"/>
  <c r="N65" i="8"/>
  <c r="J65" i="8"/>
  <c r="G65" i="8"/>
  <c r="U64" i="8"/>
  <c r="N64" i="8"/>
  <c r="J64" i="8"/>
  <c r="O64" i="8" s="1"/>
  <c r="V64" i="8" s="1"/>
  <c r="G53" i="5" s="1"/>
  <c r="G64" i="8"/>
  <c r="U63" i="8"/>
  <c r="N63" i="8"/>
  <c r="J63" i="8"/>
  <c r="G63" i="8"/>
  <c r="U62" i="8"/>
  <c r="N62" i="8"/>
  <c r="Y62" i="8" s="1"/>
  <c r="J62" i="8"/>
  <c r="G62" i="8"/>
  <c r="U61" i="8"/>
  <c r="N61" i="8"/>
  <c r="J61" i="8"/>
  <c r="G61" i="8"/>
  <c r="U60" i="8"/>
  <c r="N60" i="8"/>
  <c r="J60" i="8"/>
  <c r="G60" i="8"/>
  <c r="U59" i="8"/>
  <c r="N59" i="8"/>
  <c r="J59" i="8"/>
  <c r="G59" i="8"/>
  <c r="O59" i="8" s="1"/>
  <c r="V59" i="8" s="1"/>
  <c r="G49" i="5" s="1"/>
  <c r="U58" i="8"/>
  <c r="N58" i="8"/>
  <c r="Y58" i="8" s="1"/>
  <c r="J58" i="8"/>
  <c r="O58" i="8" s="1"/>
  <c r="V58" i="8" s="1"/>
  <c r="G58" i="8"/>
  <c r="U57" i="8"/>
  <c r="N57" i="8"/>
  <c r="J57" i="8"/>
  <c r="G57" i="8"/>
  <c r="U56" i="8"/>
  <c r="N56" i="8"/>
  <c r="J56" i="8"/>
  <c r="G56" i="8"/>
  <c r="U55" i="8"/>
  <c r="N55" i="8"/>
  <c r="J55" i="8"/>
  <c r="G55" i="8"/>
  <c r="U54" i="8"/>
  <c r="O54" i="8"/>
  <c r="V54" i="8" s="1"/>
  <c r="G44" i="5" s="1"/>
  <c r="N54" i="8"/>
  <c r="J54" i="8"/>
  <c r="G54" i="8"/>
  <c r="U53" i="8"/>
  <c r="N53" i="8"/>
  <c r="J53" i="8"/>
  <c r="G53" i="8"/>
  <c r="U52" i="8"/>
  <c r="N52" i="8"/>
  <c r="J52" i="8"/>
  <c r="G52" i="8"/>
  <c r="U51" i="8"/>
  <c r="N51" i="8"/>
  <c r="Y51" i="8" s="1"/>
  <c r="J51" i="8"/>
  <c r="G51" i="8"/>
  <c r="O51" i="8" s="1"/>
  <c r="U50" i="8"/>
  <c r="N50" i="8"/>
  <c r="J50" i="8"/>
  <c r="O50" i="8" s="1"/>
  <c r="V50" i="8" s="1"/>
  <c r="G41" i="5" s="1"/>
  <c r="G50" i="8"/>
  <c r="U49" i="8"/>
  <c r="N49" i="8"/>
  <c r="O49" i="8" s="1"/>
  <c r="V49" i="8" s="1"/>
  <c r="G40" i="5" s="1"/>
  <c r="J49" i="8"/>
  <c r="G49" i="8"/>
  <c r="U48" i="8"/>
  <c r="N48" i="8"/>
  <c r="J48" i="8"/>
  <c r="G48" i="8"/>
  <c r="U47" i="8"/>
  <c r="N47" i="8"/>
  <c r="J47" i="8"/>
  <c r="G47" i="8"/>
  <c r="U46" i="8"/>
  <c r="O46" i="8"/>
  <c r="V46" i="8" s="1"/>
  <c r="G37" i="5" s="1"/>
  <c r="N46" i="8"/>
  <c r="J46" i="8"/>
  <c r="G46" i="8"/>
  <c r="U45" i="8"/>
  <c r="N45" i="8"/>
  <c r="J45" i="8"/>
  <c r="G45" i="8"/>
  <c r="U44" i="8"/>
  <c r="N44" i="8"/>
  <c r="J44" i="8"/>
  <c r="O44" i="8" s="1"/>
  <c r="V44" i="8" s="1"/>
  <c r="G35" i="5" s="1"/>
  <c r="G44" i="8"/>
  <c r="U43" i="8"/>
  <c r="N43" i="8"/>
  <c r="Y43" i="8" s="1"/>
  <c r="J43" i="8"/>
  <c r="G43" i="8"/>
  <c r="U42" i="8"/>
  <c r="N42" i="8"/>
  <c r="J42" i="8"/>
  <c r="G42" i="8"/>
  <c r="U41" i="8"/>
  <c r="N41" i="8"/>
  <c r="O41" i="8" s="1"/>
  <c r="V41" i="8" s="1"/>
  <c r="G33" i="5" s="1"/>
  <c r="J41" i="8"/>
  <c r="G41" i="8"/>
  <c r="U40" i="8"/>
  <c r="N40" i="8"/>
  <c r="J40" i="8"/>
  <c r="G40" i="8"/>
  <c r="U39" i="8"/>
  <c r="N39" i="8"/>
  <c r="J39" i="8"/>
  <c r="G39" i="8"/>
  <c r="O39" i="8" s="1"/>
  <c r="U38" i="8"/>
  <c r="N38" i="8"/>
  <c r="J38" i="8"/>
  <c r="G38" i="8"/>
  <c r="O38" i="8" s="1"/>
  <c r="U37" i="8"/>
  <c r="N37" i="8"/>
  <c r="J37" i="8"/>
  <c r="G37" i="8"/>
  <c r="U36" i="8"/>
  <c r="N36" i="8"/>
  <c r="J36" i="8"/>
  <c r="G36" i="8"/>
  <c r="U35" i="8"/>
  <c r="N35" i="8"/>
  <c r="J35" i="8"/>
  <c r="G35" i="8"/>
  <c r="O35" i="8" s="1"/>
  <c r="U34" i="8"/>
  <c r="N34" i="8"/>
  <c r="J34" i="8"/>
  <c r="G34" i="8"/>
  <c r="U33" i="8"/>
  <c r="N33" i="8"/>
  <c r="J33" i="8"/>
  <c r="G33" i="8"/>
  <c r="O33" i="8" s="1"/>
  <c r="U32" i="8"/>
  <c r="N32" i="8"/>
  <c r="J32" i="8"/>
  <c r="G32" i="8"/>
  <c r="O32" i="8" s="1"/>
  <c r="V32" i="8" s="1"/>
  <c r="G25" i="5" s="1"/>
  <c r="U31" i="8"/>
  <c r="N31" i="8"/>
  <c r="J31" i="8"/>
  <c r="G31" i="8"/>
  <c r="U30" i="8"/>
  <c r="N30" i="8"/>
  <c r="J30" i="8"/>
  <c r="G30" i="8"/>
  <c r="U29" i="8"/>
  <c r="N29" i="8"/>
  <c r="J29" i="8"/>
  <c r="G29" i="8"/>
  <c r="O29" i="8" s="1"/>
  <c r="V29" i="8" s="1"/>
  <c r="G22" i="5" s="1"/>
  <c r="U28" i="8"/>
  <c r="N28" i="8"/>
  <c r="J28" i="8"/>
  <c r="O28" i="8" s="1"/>
  <c r="V28" i="8" s="1"/>
  <c r="G21" i="5" s="1"/>
  <c r="G28" i="8"/>
  <c r="U27" i="8"/>
  <c r="N27" i="8"/>
  <c r="J27" i="8"/>
  <c r="G27" i="8"/>
  <c r="U26" i="8"/>
  <c r="N26" i="8"/>
  <c r="J26" i="8"/>
  <c r="O26" i="8" s="1"/>
  <c r="V26" i="8" s="1"/>
  <c r="G19" i="5" s="1"/>
  <c r="G26" i="8"/>
  <c r="U25" i="8"/>
  <c r="N25" i="8"/>
  <c r="J25" i="8"/>
  <c r="G25" i="8"/>
  <c r="U24" i="8"/>
  <c r="N24" i="8"/>
  <c r="O24" i="8" s="1"/>
  <c r="V24" i="8" s="1"/>
  <c r="G17" i="5" s="1"/>
  <c r="J24" i="8"/>
  <c r="G24" i="8"/>
  <c r="U23" i="8"/>
  <c r="N23" i="8"/>
  <c r="O23" i="8" s="1"/>
  <c r="V23" i="8" s="1"/>
  <c r="G16" i="5" s="1"/>
  <c r="J23" i="8"/>
  <c r="G23" i="8"/>
  <c r="U22" i="8"/>
  <c r="N22" i="8"/>
  <c r="J22" i="8"/>
  <c r="G22" i="8"/>
  <c r="U21" i="8"/>
  <c r="N21" i="8"/>
  <c r="J21" i="8"/>
  <c r="G21" i="8"/>
  <c r="U20" i="8"/>
  <c r="O20" i="8"/>
  <c r="V20" i="8" s="1"/>
  <c r="G13" i="5" s="1"/>
  <c r="N20" i="8"/>
  <c r="J20" i="8"/>
  <c r="G20" i="8"/>
  <c r="U19" i="8"/>
  <c r="N19" i="8"/>
  <c r="J19" i="8"/>
  <c r="G19" i="8"/>
  <c r="U18" i="8"/>
  <c r="N18" i="8"/>
  <c r="J18" i="8"/>
  <c r="G18" i="8"/>
  <c r="U17" i="8"/>
  <c r="N17" i="8"/>
  <c r="J17" i="8"/>
  <c r="G17" i="8"/>
  <c r="O17" i="8" s="1"/>
  <c r="U16" i="8"/>
  <c r="N16" i="8"/>
  <c r="J16" i="8"/>
  <c r="G16" i="8"/>
  <c r="O16" i="8" s="1"/>
  <c r="V16" i="8" s="1"/>
  <c r="G9" i="5" s="1"/>
  <c r="U15" i="8"/>
  <c r="N15" i="8"/>
  <c r="J15" i="8"/>
  <c r="G15" i="8"/>
  <c r="Y21" i="8" l="1"/>
  <c r="Y35" i="8"/>
  <c r="Y24" i="8"/>
  <c r="Y70" i="8"/>
  <c r="Y84" i="8"/>
  <c r="V17" i="8"/>
  <c r="G10" i="5" s="1"/>
  <c r="Y25" i="8"/>
  <c r="O27" i="8"/>
  <c r="V27" i="8" s="1"/>
  <c r="G20" i="5" s="1"/>
  <c r="O30" i="8"/>
  <c r="V30" i="8" s="1"/>
  <c r="G23" i="5" s="1"/>
  <c r="V35" i="8"/>
  <c r="G28" i="5" s="1"/>
  <c r="V38" i="8"/>
  <c r="G30" i="5" s="1"/>
  <c r="O52" i="8"/>
  <c r="V52" i="8" s="1"/>
  <c r="G42" i="5" s="1"/>
  <c r="O57" i="8"/>
  <c r="V57" i="8" s="1"/>
  <c r="G47" i="5" s="1"/>
  <c r="O60" i="8"/>
  <c r="V60" i="8" s="1"/>
  <c r="G50" i="5" s="1"/>
  <c r="O62" i="8"/>
  <c r="V62" i="8" s="1"/>
  <c r="O65" i="8"/>
  <c r="V65" i="8" s="1"/>
  <c r="G54" i="5" s="1"/>
  <c r="V75" i="8"/>
  <c r="G63" i="5" s="1"/>
  <c r="Y78" i="8"/>
  <c r="O85" i="8"/>
  <c r="V85" i="8" s="1"/>
  <c r="G71" i="5" s="1"/>
  <c r="O101" i="8"/>
  <c r="V101" i="8" s="1"/>
  <c r="V107" i="8"/>
  <c r="G91" i="5" s="1"/>
  <c r="V108" i="8"/>
  <c r="G92" i="5" s="1"/>
  <c r="O110" i="8"/>
  <c r="V110" i="8" s="1"/>
  <c r="G94" i="5" s="1"/>
  <c r="O133" i="8"/>
  <c r="V133" i="8" s="1"/>
  <c r="G111" i="5" s="1"/>
  <c r="O45" i="8"/>
  <c r="V45" i="8" s="1"/>
  <c r="O47" i="8"/>
  <c r="Y49" i="8"/>
  <c r="Y52" i="8"/>
  <c r="O55" i="8"/>
  <c r="O68" i="8"/>
  <c r="V68" i="8" s="1"/>
  <c r="O73" i="8"/>
  <c r="V73" i="8" s="1"/>
  <c r="G61" i="5" s="1"/>
  <c r="Y74" i="8"/>
  <c r="O76" i="8"/>
  <c r="V76" i="8" s="1"/>
  <c r="Y77" i="8"/>
  <c r="O81" i="8"/>
  <c r="V81" i="8" s="1"/>
  <c r="O83" i="8"/>
  <c r="V83" i="8" s="1"/>
  <c r="O91" i="8"/>
  <c r="V91" i="8" s="1"/>
  <c r="G77" i="5" s="1"/>
  <c r="Y94" i="8"/>
  <c r="O96" i="8"/>
  <c r="V96" i="8" s="1"/>
  <c r="G82" i="5" s="1"/>
  <c r="O105" i="8"/>
  <c r="V105" i="8" s="1"/>
  <c r="G90" i="5" s="1"/>
  <c r="Y106" i="8"/>
  <c r="O119" i="8"/>
  <c r="O120" i="8"/>
  <c r="V120" i="8" s="1"/>
  <c r="G104" i="5" s="1"/>
  <c r="Y126" i="8"/>
  <c r="Y28" i="8"/>
  <c r="V33" i="8"/>
  <c r="O42" i="8"/>
  <c r="V42" i="8" s="1"/>
  <c r="G34" i="5" s="1"/>
  <c r="O70" i="8"/>
  <c r="V70" i="8" s="1"/>
  <c r="G58" i="5" s="1"/>
  <c r="O80" i="8"/>
  <c r="V80" i="8" s="1"/>
  <c r="G67" i="5" s="1"/>
  <c r="Y86" i="8"/>
  <c r="O88" i="8"/>
  <c r="V88" i="8" s="1"/>
  <c r="G74" i="5" s="1"/>
  <c r="O93" i="8"/>
  <c r="V93" i="8" s="1"/>
  <c r="G79" i="5" s="1"/>
  <c r="Y102" i="8"/>
  <c r="O113" i="8"/>
  <c r="V113" i="8" s="1"/>
  <c r="G96" i="5" s="1"/>
  <c r="V116" i="8"/>
  <c r="G100" i="5" s="1"/>
  <c r="O122" i="8"/>
  <c r="V122" i="8" s="1"/>
  <c r="O125" i="8"/>
  <c r="V125" i="8" s="1"/>
  <c r="G107" i="5" s="1"/>
  <c r="O15" i="8"/>
  <c r="V15" i="8" s="1"/>
  <c r="G8" i="5" s="1"/>
  <c r="O18" i="8"/>
  <c r="V18" i="8" s="1"/>
  <c r="G11" i="5" s="1"/>
  <c r="O21" i="8"/>
  <c r="V21" i="8" s="1"/>
  <c r="G14" i="5" s="1"/>
  <c r="O31" i="8"/>
  <c r="V31" i="8" s="1"/>
  <c r="G24" i="5" s="1"/>
  <c r="O34" i="8"/>
  <c r="V34" i="8" s="1"/>
  <c r="O36" i="8"/>
  <c r="V36" i="8" s="1"/>
  <c r="O40" i="8"/>
  <c r="V40" i="8" s="1"/>
  <c r="G32" i="5" s="1"/>
  <c r="O19" i="8"/>
  <c r="V19" i="8" s="1"/>
  <c r="G12" i="5" s="1"/>
  <c r="O22" i="8"/>
  <c r="V22" i="8" s="1"/>
  <c r="G15" i="5" s="1"/>
  <c r="O25" i="8"/>
  <c r="V25" i="8" s="1"/>
  <c r="G18" i="5" s="1"/>
  <c r="Y33" i="8"/>
  <c r="Y34" i="8"/>
  <c r="Y36" i="8"/>
  <c r="O43" i="8"/>
  <c r="V43" i="8" s="1"/>
  <c r="Y46" i="8"/>
  <c r="O48" i="8"/>
  <c r="V48" i="8" s="1"/>
  <c r="G39" i="5" s="1"/>
  <c r="O53" i="8"/>
  <c r="V53" i="8" s="1"/>
  <c r="Y54" i="8"/>
  <c r="O56" i="8"/>
  <c r="V56" i="8" s="1"/>
  <c r="G46" i="5" s="1"/>
  <c r="O61" i="8"/>
  <c r="V61" i="8" s="1"/>
  <c r="G51" i="5" s="1"/>
  <c r="O63" i="8"/>
  <c r="V63" i="8" s="1"/>
  <c r="Y68" i="8"/>
  <c r="O71" i="8"/>
  <c r="Y76" i="8"/>
  <c r="O84" i="8"/>
  <c r="V84" i="8" s="1"/>
  <c r="G70" i="5" s="1"/>
  <c r="O89" i="8"/>
  <c r="V89" i="8" s="1"/>
  <c r="G75" i="5" s="1"/>
  <c r="Y90" i="8"/>
  <c r="O92" i="8"/>
  <c r="V92" i="8" s="1"/>
  <c r="G78" i="5" s="1"/>
  <c r="Y93" i="8"/>
  <c r="O97" i="8"/>
  <c r="V97" i="8" s="1"/>
  <c r="O99" i="8"/>
  <c r="O100" i="8"/>
  <c r="V100" i="8" s="1"/>
  <c r="G86" i="5" s="1"/>
  <c r="O109" i="8"/>
  <c r="V109" i="8" s="1"/>
  <c r="G93" i="5" s="1"/>
  <c r="O111" i="8"/>
  <c r="Y113" i="8"/>
  <c r="O117" i="8"/>
  <c r="V117" i="8" s="1"/>
  <c r="G101" i="5" s="1"/>
  <c r="Y118" i="8"/>
  <c r="O123" i="8"/>
  <c r="V123" i="8" s="1"/>
  <c r="G105" i="5" s="1"/>
  <c r="O124" i="8"/>
  <c r="V124" i="8" s="1"/>
  <c r="Y125" i="8"/>
  <c r="O129" i="8"/>
  <c r="V129" i="8" s="1"/>
  <c r="O131" i="8"/>
  <c r="O132" i="8"/>
  <c r="V132" i="8" s="1"/>
  <c r="Y132" i="8" s="1"/>
  <c r="Y26" i="8"/>
  <c r="Y16" i="8"/>
  <c r="Y29" i="8"/>
  <c r="Y30" i="8"/>
  <c r="Y32" i="8"/>
  <c r="Y17" i="8"/>
  <c r="Y20" i="8"/>
  <c r="Y48" i="8"/>
  <c r="V55" i="8"/>
  <c r="G45" i="5" s="1"/>
  <c r="Y64" i="8"/>
  <c r="V71" i="8"/>
  <c r="G59" i="5" s="1"/>
  <c r="Y80" i="8"/>
  <c r="V87" i="8"/>
  <c r="G73" i="5" s="1"/>
  <c r="Y96" i="8"/>
  <c r="V103" i="8"/>
  <c r="G88" i="5" s="1"/>
  <c r="V119" i="8"/>
  <c r="G103" i="5" s="1"/>
  <c r="V135" i="8"/>
  <c r="Y23" i="8"/>
  <c r="Y31" i="8"/>
  <c r="Y41" i="8"/>
  <c r="V51" i="8"/>
  <c r="Y57" i="8"/>
  <c r="Y59" i="8"/>
  <c r="Y60" i="8"/>
  <c r="V67" i="8"/>
  <c r="Y75" i="8"/>
  <c r="Y89" i="8"/>
  <c r="Y91" i="8"/>
  <c r="V99" i="8"/>
  <c r="G85" i="5" s="1"/>
  <c r="Y105" i="8"/>
  <c r="Y107" i="8"/>
  <c r="Y108" i="8"/>
  <c r="V115" i="8"/>
  <c r="G99" i="5" s="1"/>
  <c r="Y121" i="8"/>
  <c r="Y123" i="8"/>
  <c r="V131" i="8"/>
  <c r="Y19" i="8"/>
  <c r="Y27" i="8"/>
  <c r="Y115" i="8"/>
  <c r="O37" i="8"/>
  <c r="V37" i="8" s="1"/>
  <c r="V39" i="8"/>
  <c r="G31" i="5" s="1"/>
  <c r="Q141" i="8"/>
  <c r="R141" i="8" s="1"/>
  <c r="Q143" i="8"/>
  <c r="R143" i="8" s="1"/>
  <c r="Q139" i="8"/>
  <c r="R139" i="8" s="1"/>
  <c r="Q145" i="8"/>
  <c r="R145" i="8" s="1"/>
  <c r="Y44" i="8"/>
  <c r="Y39" i="8"/>
  <c r="Y40" i="8"/>
  <c r="V47" i="8"/>
  <c r="Y50" i="8"/>
  <c r="Y53" i="8"/>
  <c r="Y55" i="8"/>
  <c r="Y56" i="8"/>
  <c r="Y66" i="8"/>
  <c r="Y69" i="8"/>
  <c r="Y72" i="8"/>
  <c r="V79" i="8"/>
  <c r="Y82" i="8"/>
  <c r="Y87" i="8"/>
  <c r="Y88" i="8"/>
  <c r="V95" i="8"/>
  <c r="Y98" i="8"/>
  <c r="Y101" i="8"/>
  <c r="Y103" i="8"/>
  <c r="Y104" i="8"/>
  <c r="V111" i="8"/>
  <c r="O112" i="8"/>
  <c r="V112" i="8" s="1"/>
  <c r="Y114" i="8"/>
  <c r="Y119" i="8"/>
  <c r="Y120" i="8"/>
  <c r="V127" i="8"/>
  <c r="O128" i="8"/>
  <c r="V128" i="8" s="1"/>
  <c r="Y128" i="8" s="1"/>
  <c r="Y130" i="8"/>
  <c r="Y135" i="8"/>
  <c r="Y83" i="8" l="1"/>
  <c r="G69" i="5"/>
  <c r="G52" i="5"/>
  <c r="Y63" i="8"/>
  <c r="Y79" i="8"/>
  <c r="G66" i="5"/>
  <c r="Y67" i="8"/>
  <c r="G56" i="5"/>
  <c r="Y111" i="8"/>
  <c r="G97" i="5"/>
  <c r="Y85" i="8"/>
  <c r="Y71" i="8"/>
  <c r="Y47" i="8"/>
  <c r="G38" i="5"/>
  <c r="Y38" i="8"/>
  <c r="Y100" i="8"/>
  <c r="Y92" i="8"/>
  <c r="Y18" i="8"/>
  <c r="Y42" i="8"/>
  <c r="Y61" i="8"/>
  <c r="Y127" i="8"/>
  <c r="G109" i="5"/>
  <c r="Y37" i="8"/>
  <c r="G29" i="5"/>
  <c r="G116" i="5" s="1"/>
  <c r="Y133" i="8"/>
  <c r="Y112" i="8"/>
  <c r="G95" i="5"/>
  <c r="Y117" i="8"/>
  <c r="Y95" i="8"/>
  <c r="G81" i="5"/>
  <c r="Y99" i="8"/>
  <c r="Y73" i="8"/>
  <c r="Y116" i="8"/>
  <c r="Y65" i="8"/>
  <c r="Y22" i="8"/>
  <c r="G36" i="5"/>
  <c r="Y45" i="8"/>
  <c r="Y110" i="8"/>
  <c r="Y109" i="8"/>
  <c r="S145" i="8"/>
  <c r="F142" i="8"/>
  <c r="S141" i="8"/>
  <c r="S139" i="8"/>
  <c r="S143" i="8"/>
  <c r="O141" i="8"/>
  <c r="P141" i="8" s="1"/>
  <c r="O143" i="8"/>
  <c r="P143" i="8" s="1"/>
  <c r="O145" i="8"/>
  <c r="P145" i="8" s="1"/>
  <c r="Y15" i="8"/>
  <c r="O139" i="8"/>
  <c r="P139" i="8" s="1"/>
  <c r="G117" i="5" l="1"/>
  <c r="G119" i="5"/>
  <c r="G118" i="5"/>
  <c r="G115" i="5"/>
  <c r="G113" i="5"/>
  <c r="G120" i="5"/>
  <c r="G114" i="5"/>
  <c r="F143" i="8"/>
  <c r="J138" i="8"/>
  <c r="F138" i="8"/>
  <c r="I138" i="8"/>
  <c r="H138" i="8"/>
  <c r="G138" i="8"/>
  <c r="F144" i="8" l="1"/>
  <c r="F145" i="8" s="1"/>
  <c r="U120" i="7"/>
  <c r="N120" i="7"/>
  <c r="J120" i="7"/>
  <c r="G120" i="7"/>
  <c r="U119" i="7"/>
  <c r="N119" i="7"/>
  <c r="J119" i="7"/>
  <c r="G119" i="7"/>
  <c r="U118" i="7"/>
  <c r="N118" i="7"/>
  <c r="J118" i="7"/>
  <c r="G118" i="7"/>
  <c r="U117" i="7"/>
  <c r="N117" i="7"/>
  <c r="J117" i="7"/>
  <c r="G117" i="7"/>
  <c r="U116" i="7"/>
  <c r="N116" i="7"/>
  <c r="J116" i="7"/>
  <c r="G116" i="7"/>
  <c r="U115" i="7"/>
  <c r="N115" i="7"/>
  <c r="J115" i="7"/>
  <c r="G115" i="7"/>
  <c r="U114" i="7"/>
  <c r="N114" i="7"/>
  <c r="O114" i="7" s="1"/>
  <c r="V114" i="7" s="1"/>
  <c r="F108" i="5" s="1"/>
  <c r="J114" i="7"/>
  <c r="G114" i="7"/>
  <c r="U113" i="7"/>
  <c r="N113" i="7"/>
  <c r="J113" i="7"/>
  <c r="G113" i="7"/>
  <c r="U112" i="7"/>
  <c r="N112" i="7"/>
  <c r="J112" i="7"/>
  <c r="G112" i="7"/>
  <c r="U111" i="7"/>
  <c r="N111" i="7"/>
  <c r="J111" i="7"/>
  <c r="G111" i="7"/>
  <c r="U110" i="7"/>
  <c r="N110" i="7"/>
  <c r="J110" i="7"/>
  <c r="G110" i="7"/>
  <c r="U109" i="7"/>
  <c r="N109" i="7"/>
  <c r="J109" i="7"/>
  <c r="G109" i="7"/>
  <c r="U108" i="7"/>
  <c r="N108" i="7"/>
  <c r="J108" i="7"/>
  <c r="G108" i="7"/>
  <c r="U107" i="7"/>
  <c r="N107" i="7"/>
  <c r="J107" i="7"/>
  <c r="G107" i="7"/>
  <c r="U106" i="7"/>
  <c r="N106" i="7"/>
  <c r="O106" i="7" s="1"/>
  <c r="V106" i="7" s="1"/>
  <c r="F100" i="5" s="1"/>
  <c r="J106" i="7"/>
  <c r="G106" i="7"/>
  <c r="U105" i="7"/>
  <c r="N105" i="7"/>
  <c r="J105" i="7"/>
  <c r="G105" i="7"/>
  <c r="U104" i="7"/>
  <c r="N104" i="7"/>
  <c r="J104" i="7"/>
  <c r="G104" i="7"/>
  <c r="U103" i="7"/>
  <c r="N103" i="7"/>
  <c r="J103" i="7"/>
  <c r="G103" i="7"/>
  <c r="U102" i="7"/>
  <c r="N102" i="7"/>
  <c r="J102" i="7"/>
  <c r="G102" i="7"/>
  <c r="U101" i="7"/>
  <c r="N101" i="7"/>
  <c r="J101" i="7"/>
  <c r="G101" i="7"/>
  <c r="U100" i="7"/>
  <c r="N100" i="7"/>
  <c r="J100" i="7"/>
  <c r="G100" i="7"/>
  <c r="U99" i="7"/>
  <c r="N99" i="7"/>
  <c r="J99" i="7"/>
  <c r="G99" i="7"/>
  <c r="U98" i="7"/>
  <c r="N98" i="7"/>
  <c r="O98" i="7" s="1"/>
  <c r="V98" i="7" s="1"/>
  <c r="F92" i="5" s="1"/>
  <c r="J98" i="7"/>
  <c r="G98" i="7"/>
  <c r="U97" i="7"/>
  <c r="N97" i="7"/>
  <c r="J97" i="7"/>
  <c r="G97" i="7"/>
  <c r="U96" i="7"/>
  <c r="N96" i="7"/>
  <c r="J96" i="7"/>
  <c r="G96" i="7"/>
  <c r="U95" i="7"/>
  <c r="N95" i="7"/>
  <c r="J95" i="7"/>
  <c r="G95" i="7"/>
  <c r="U94" i="7"/>
  <c r="N94" i="7"/>
  <c r="J94" i="7"/>
  <c r="G94" i="7"/>
  <c r="U93" i="7"/>
  <c r="N93" i="7"/>
  <c r="J93" i="7"/>
  <c r="G93" i="7"/>
  <c r="U92" i="7"/>
  <c r="N92" i="7"/>
  <c r="J92" i="7"/>
  <c r="G92" i="7"/>
  <c r="U91" i="7"/>
  <c r="N91" i="7"/>
  <c r="J91" i="7"/>
  <c r="G91" i="7"/>
  <c r="U90" i="7"/>
  <c r="N90" i="7"/>
  <c r="O90" i="7" s="1"/>
  <c r="V90" i="7" s="1"/>
  <c r="F84" i="5" s="1"/>
  <c r="J90" i="7"/>
  <c r="G90" i="7"/>
  <c r="U89" i="7"/>
  <c r="N89" i="7"/>
  <c r="Y89" i="7" s="1"/>
  <c r="J89" i="7"/>
  <c r="G89" i="7"/>
  <c r="U88" i="7"/>
  <c r="N88" i="7"/>
  <c r="J88" i="7"/>
  <c r="G88" i="7"/>
  <c r="U87" i="7"/>
  <c r="N87" i="7"/>
  <c r="J87" i="7"/>
  <c r="G87" i="7"/>
  <c r="U86" i="7"/>
  <c r="N86" i="7"/>
  <c r="J86" i="7"/>
  <c r="G86" i="7"/>
  <c r="U85" i="7"/>
  <c r="N85" i="7"/>
  <c r="J85" i="7"/>
  <c r="G85" i="7"/>
  <c r="U84" i="7"/>
  <c r="N84" i="7"/>
  <c r="J84" i="7"/>
  <c r="G84" i="7"/>
  <c r="U83" i="7"/>
  <c r="N83" i="7"/>
  <c r="J83" i="7"/>
  <c r="G83" i="7"/>
  <c r="U82" i="7"/>
  <c r="N82" i="7"/>
  <c r="J82" i="7"/>
  <c r="G82" i="7"/>
  <c r="U81" i="7"/>
  <c r="N81" i="7"/>
  <c r="J81" i="7"/>
  <c r="G81" i="7"/>
  <c r="U80" i="7"/>
  <c r="N80" i="7"/>
  <c r="J80" i="7"/>
  <c r="G80" i="7"/>
  <c r="U79" i="7"/>
  <c r="N79" i="7"/>
  <c r="J79" i="7"/>
  <c r="G79" i="7"/>
  <c r="U78" i="7"/>
  <c r="N78" i="7"/>
  <c r="J78" i="7"/>
  <c r="G78" i="7"/>
  <c r="U77" i="7"/>
  <c r="N77" i="7"/>
  <c r="J77" i="7"/>
  <c r="G77" i="7"/>
  <c r="U76" i="7"/>
  <c r="N76" i="7"/>
  <c r="J76" i="7"/>
  <c r="G76" i="7"/>
  <c r="U75" i="7"/>
  <c r="N75" i="7"/>
  <c r="J75" i="7"/>
  <c r="G75" i="7"/>
  <c r="U74" i="7"/>
  <c r="N74" i="7"/>
  <c r="J74" i="7"/>
  <c r="G74" i="7"/>
  <c r="U73" i="7"/>
  <c r="N73" i="7"/>
  <c r="J73" i="7"/>
  <c r="G73" i="7"/>
  <c r="U72" i="7"/>
  <c r="N72" i="7"/>
  <c r="J72" i="7"/>
  <c r="G72" i="7"/>
  <c r="U71" i="7"/>
  <c r="N71" i="7"/>
  <c r="J71" i="7"/>
  <c r="G71" i="7"/>
  <c r="U70" i="7"/>
  <c r="N70" i="7"/>
  <c r="J70" i="7"/>
  <c r="G70" i="7"/>
  <c r="U69" i="7"/>
  <c r="N69" i="7"/>
  <c r="J69" i="7"/>
  <c r="G69" i="7"/>
  <c r="U68" i="7"/>
  <c r="N68" i="7"/>
  <c r="J68" i="7"/>
  <c r="G68" i="7"/>
  <c r="U67" i="7"/>
  <c r="N67" i="7"/>
  <c r="J67" i="7"/>
  <c r="G67" i="7"/>
  <c r="U66" i="7"/>
  <c r="N66" i="7"/>
  <c r="J66" i="7"/>
  <c r="G66" i="7"/>
  <c r="U65" i="7"/>
  <c r="N65" i="7"/>
  <c r="J65" i="7"/>
  <c r="G65" i="7"/>
  <c r="U64" i="7"/>
  <c r="N64" i="7"/>
  <c r="J64" i="7"/>
  <c r="G64" i="7"/>
  <c r="U63" i="7"/>
  <c r="N63" i="7"/>
  <c r="J63" i="7"/>
  <c r="G63" i="7"/>
  <c r="U62" i="7"/>
  <c r="N62" i="7"/>
  <c r="J62" i="7"/>
  <c r="G62" i="7"/>
  <c r="U61" i="7"/>
  <c r="N61" i="7"/>
  <c r="J61" i="7"/>
  <c r="G61" i="7"/>
  <c r="U60" i="7"/>
  <c r="N60" i="7"/>
  <c r="J60" i="7"/>
  <c r="G60" i="7"/>
  <c r="U59" i="7"/>
  <c r="N59" i="7"/>
  <c r="J59" i="7"/>
  <c r="G59" i="7"/>
  <c r="U58" i="7"/>
  <c r="N58" i="7"/>
  <c r="J58" i="7"/>
  <c r="G58" i="7"/>
  <c r="U57" i="7"/>
  <c r="N57" i="7"/>
  <c r="J57" i="7"/>
  <c r="G57" i="7"/>
  <c r="U56" i="7"/>
  <c r="N56" i="7"/>
  <c r="J56" i="7"/>
  <c r="G56" i="7"/>
  <c r="U55" i="7"/>
  <c r="N55" i="7"/>
  <c r="J55" i="7"/>
  <c r="G55" i="7"/>
  <c r="U54" i="7"/>
  <c r="N54" i="7"/>
  <c r="J54" i="7"/>
  <c r="G54" i="7"/>
  <c r="U53" i="7"/>
  <c r="N53" i="7"/>
  <c r="J53" i="7"/>
  <c r="G53" i="7"/>
  <c r="U52" i="7"/>
  <c r="N52" i="7"/>
  <c r="J52" i="7"/>
  <c r="G52" i="7"/>
  <c r="U51" i="7"/>
  <c r="N51" i="7"/>
  <c r="J51" i="7"/>
  <c r="G51" i="7"/>
  <c r="U50" i="7"/>
  <c r="N50" i="7"/>
  <c r="J50" i="7"/>
  <c r="G50" i="7"/>
  <c r="U49" i="7"/>
  <c r="N49" i="7"/>
  <c r="J49" i="7"/>
  <c r="G49" i="7"/>
  <c r="U48" i="7"/>
  <c r="N48" i="7"/>
  <c r="J48" i="7"/>
  <c r="G48" i="7"/>
  <c r="U47" i="7"/>
  <c r="N47" i="7"/>
  <c r="J47" i="7"/>
  <c r="G47" i="7"/>
  <c r="U46" i="7"/>
  <c r="N46" i="7"/>
  <c r="J46" i="7"/>
  <c r="G46" i="7"/>
  <c r="U45" i="7"/>
  <c r="N45" i="7"/>
  <c r="J45" i="7"/>
  <c r="G45" i="7"/>
  <c r="U44" i="7"/>
  <c r="N44" i="7"/>
  <c r="J44" i="7"/>
  <c r="G44" i="7"/>
  <c r="U43" i="7"/>
  <c r="N43" i="7"/>
  <c r="J43" i="7"/>
  <c r="G43" i="7"/>
  <c r="U42" i="7"/>
  <c r="N42" i="7"/>
  <c r="J42" i="7"/>
  <c r="G42" i="7"/>
  <c r="U41" i="7"/>
  <c r="N41" i="7"/>
  <c r="J41" i="7"/>
  <c r="G41" i="7"/>
  <c r="U40" i="7"/>
  <c r="N40" i="7"/>
  <c r="J40" i="7"/>
  <c r="G40" i="7"/>
  <c r="U39" i="7"/>
  <c r="N39" i="7"/>
  <c r="J39" i="7"/>
  <c r="G39" i="7"/>
  <c r="U38" i="7"/>
  <c r="N38" i="7"/>
  <c r="J38" i="7"/>
  <c r="G38" i="7"/>
  <c r="U37" i="7"/>
  <c r="N37" i="7"/>
  <c r="J37" i="7"/>
  <c r="G37" i="7"/>
  <c r="U36" i="7"/>
  <c r="N36" i="7"/>
  <c r="J36" i="7"/>
  <c r="G36" i="7"/>
  <c r="U35" i="7"/>
  <c r="N35" i="7"/>
  <c r="J35" i="7"/>
  <c r="G35" i="7"/>
  <c r="U34" i="7"/>
  <c r="N34" i="7"/>
  <c r="J34" i="7"/>
  <c r="G34" i="7"/>
  <c r="U33" i="7"/>
  <c r="N33" i="7"/>
  <c r="Y33" i="7" s="1"/>
  <c r="J33" i="7"/>
  <c r="G33" i="7"/>
  <c r="U32" i="7"/>
  <c r="N32" i="7"/>
  <c r="J32" i="7"/>
  <c r="G32" i="7"/>
  <c r="U31" i="7"/>
  <c r="O31" i="7"/>
  <c r="V31" i="7" s="1"/>
  <c r="F24" i="5" s="1"/>
  <c r="N31" i="7"/>
  <c r="J31" i="7"/>
  <c r="G31" i="7"/>
  <c r="U30" i="7"/>
  <c r="N30" i="7"/>
  <c r="J30" i="7"/>
  <c r="O30" i="7" s="1"/>
  <c r="V30" i="7" s="1"/>
  <c r="G30" i="7"/>
  <c r="U29" i="7"/>
  <c r="N29" i="7"/>
  <c r="J29" i="7"/>
  <c r="G29" i="7"/>
  <c r="U28" i="7"/>
  <c r="N28" i="7"/>
  <c r="J28" i="7"/>
  <c r="G28" i="7"/>
  <c r="U27" i="7"/>
  <c r="N27" i="7"/>
  <c r="J27" i="7"/>
  <c r="G27" i="7"/>
  <c r="U26" i="7"/>
  <c r="N26" i="7"/>
  <c r="J26" i="7"/>
  <c r="G26" i="7"/>
  <c r="U25" i="7"/>
  <c r="N25" i="7"/>
  <c r="J25" i="7"/>
  <c r="G25" i="7"/>
  <c r="U24" i="7"/>
  <c r="N24" i="7"/>
  <c r="J24" i="7"/>
  <c r="G24" i="7"/>
  <c r="U23" i="7"/>
  <c r="N23" i="7"/>
  <c r="J23" i="7"/>
  <c r="G23" i="7"/>
  <c r="U22" i="7"/>
  <c r="N22" i="7"/>
  <c r="J22" i="7"/>
  <c r="G22" i="7"/>
  <c r="U21" i="7"/>
  <c r="N21" i="7"/>
  <c r="J21" i="7"/>
  <c r="G21" i="7"/>
  <c r="U20" i="7"/>
  <c r="N20" i="7"/>
  <c r="J20" i="7"/>
  <c r="G20" i="7"/>
  <c r="U19" i="7"/>
  <c r="O19" i="7"/>
  <c r="V19" i="7" s="1"/>
  <c r="F12" i="5" s="1"/>
  <c r="N19" i="7"/>
  <c r="J19" i="7"/>
  <c r="G19" i="7"/>
  <c r="U18" i="7"/>
  <c r="N18" i="7"/>
  <c r="J18" i="7"/>
  <c r="G18" i="7"/>
  <c r="U17" i="7"/>
  <c r="N17" i="7"/>
  <c r="J17" i="7"/>
  <c r="G17" i="7"/>
  <c r="O17" i="7" s="1"/>
  <c r="U16" i="7"/>
  <c r="N16" i="7"/>
  <c r="J16" i="7"/>
  <c r="G16" i="7"/>
  <c r="O16" i="7" s="1"/>
  <c r="V16" i="7" s="1"/>
  <c r="F9" i="5" s="1"/>
  <c r="U15" i="7"/>
  <c r="N15" i="7"/>
  <c r="J15" i="7"/>
  <c r="G15" i="7"/>
  <c r="F23" i="5" l="1"/>
  <c r="Y30" i="7"/>
  <c r="V17" i="7"/>
  <c r="O15" i="7"/>
  <c r="Y16" i="7"/>
  <c r="O20" i="7"/>
  <c r="V20" i="7" s="1"/>
  <c r="F13" i="5" s="1"/>
  <c r="O21" i="7"/>
  <c r="V21" i="7" s="1"/>
  <c r="F14" i="5" s="1"/>
  <c r="O35" i="7"/>
  <c r="V35" i="7" s="1"/>
  <c r="F28" i="5" s="1"/>
  <c r="O37" i="7"/>
  <c r="V37" i="7" s="1"/>
  <c r="F30" i="5" s="1"/>
  <c r="O39" i="7"/>
  <c r="O41" i="7"/>
  <c r="V41" i="7" s="1"/>
  <c r="F34" i="5" s="1"/>
  <c r="O43" i="7"/>
  <c r="O47" i="7"/>
  <c r="V47" i="7" s="1"/>
  <c r="F40" i="5" s="1"/>
  <c r="O51" i="7"/>
  <c r="V51" i="7" s="1"/>
  <c r="F44" i="5" s="1"/>
  <c r="O53" i="7"/>
  <c r="V53" i="7" s="1"/>
  <c r="F46" i="5" s="1"/>
  <c r="O55" i="7"/>
  <c r="O57" i="7"/>
  <c r="V57" i="7" s="1"/>
  <c r="F50" i="5" s="1"/>
  <c r="O59" i="7"/>
  <c r="O63" i="7"/>
  <c r="V63" i="7" s="1"/>
  <c r="F56" i="5" s="1"/>
  <c r="O67" i="7"/>
  <c r="V67" i="7" s="1"/>
  <c r="F61" i="5" s="1"/>
  <c r="O69" i="7"/>
  <c r="V69" i="7" s="1"/>
  <c r="F63" i="5" s="1"/>
  <c r="O71" i="7"/>
  <c r="O73" i="7"/>
  <c r="V73" i="7" s="1"/>
  <c r="F67" i="5" s="1"/>
  <c r="O75" i="7"/>
  <c r="O79" i="7"/>
  <c r="V79" i="7" s="1"/>
  <c r="F73" i="5" s="1"/>
  <c r="O83" i="7"/>
  <c r="V83" i="7" s="1"/>
  <c r="F77" i="5" s="1"/>
  <c r="O85" i="7"/>
  <c r="V85" i="7" s="1"/>
  <c r="F79" i="5" s="1"/>
  <c r="O87" i="7"/>
  <c r="O91" i="7"/>
  <c r="V91" i="7" s="1"/>
  <c r="F85" i="5" s="1"/>
  <c r="O95" i="7"/>
  <c r="O99" i="7"/>
  <c r="V99" i="7" s="1"/>
  <c r="F93" i="5" s="1"/>
  <c r="O103" i="7"/>
  <c r="O107" i="7"/>
  <c r="V107" i="7" s="1"/>
  <c r="F101" i="5" s="1"/>
  <c r="O111" i="7"/>
  <c r="V111" i="7" s="1"/>
  <c r="F105" i="5" s="1"/>
  <c r="O115" i="7"/>
  <c r="V115" i="7" s="1"/>
  <c r="F109" i="5" s="1"/>
  <c r="O119" i="7"/>
  <c r="Y47" i="7"/>
  <c r="Y63" i="7"/>
  <c r="Y107" i="7"/>
  <c r="O23" i="7"/>
  <c r="V23" i="7" s="1"/>
  <c r="F16" i="5" s="1"/>
  <c r="O18" i="7"/>
  <c r="V18" i="7" s="1"/>
  <c r="F11" i="5" s="1"/>
  <c r="Y19" i="7"/>
  <c r="O22" i="7"/>
  <c r="V22" i="7" s="1"/>
  <c r="F15" i="5" s="1"/>
  <c r="O25" i="7"/>
  <c r="V25" i="7" s="1"/>
  <c r="O27" i="7"/>
  <c r="V27" i="7" s="1"/>
  <c r="F20" i="5" s="1"/>
  <c r="O28" i="7"/>
  <c r="V28" i="7" s="1"/>
  <c r="F21" i="5" s="1"/>
  <c r="Y31" i="7"/>
  <c r="V15" i="7"/>
  <c r="F8" i="5" s="1"/>
  <c r="Y21" i="7"/>
  <c r="Y26" i="7"/>
  <c r="Y75" i="7"/>
  <c r="O94" i="7"/>
  <c r="V94" i="7" s="1"/>
  <c r="F88" i="5" s="1"/>
  <c r="O78" i="7"/>
  <c r="V78" i="7" s="1"/>
  <c r="F72" i="5" s="1"/>
  <c r="V87" i="7"/>
  <c r="F81" i="5" s="1"/>
  <c r="O102" i="7"/>
  <c r="V102" i="7" s="1"/>
  <c r="F96" i="5" s="1"/>
  <c r="V119" i="7"/>
  <c r="F110" i="5" s="1"/>
  <c r="O58" i="7"/>
  <c r="V58" i="7" s="1"/>
  <c r="F51" i="5" s="1"/>
  <c r="Y58" i="7"/>
  <c r="O74" i="7"/>
  <c r="V74" i="7" s="1"/>
  <c r="Y20" i="7"/>
  <c r="O26" i="7"/>
  <c r="V26" i="7" s="1"/>
  <c r="F19" i="5" s="1"/>
  <c r="V55" i="7"/>
  <c r="V71" i="7"/>
  <c r="Q126" i="7"/>
  <c r="R126" i="7" s="1"/>
  <c r="Q128" i="7"/>
  <c r="R128" i="7" s="1"/>
  <c r="Q124" i="7"/>
  <c r="R124" i="7" s="1"/>
  <c r="Q130" i="7"/>
  <c r="R130" i="7" s="1"/>
  <c r="Y27" i="7"/>
  <c r="O29" i="7"/>
  <c r="V29" i="7" s="1"/>
  <c r="O34" i="7"/>
  <c r="V34" i="7" s="1"/>
  <c r="Y34" i="7"/>
  <c r="Y35" i="7"/>
  <c r="Y37" i="7"/>
  <c r="V43" i="7"/>
  <c r="F36" i="5" s="1"/>
  <c r="O45" i="7"/>
  <c r="V45" i="7" s="1"/>
  <c r="O50" i="7"/>
  <c r="V50" i="7" s="1"/>
  <c r="Y50" i="7"/>
  <c r="V59" i="7"/>
  <c r="O61" i="7"/>
  <c r="V61" i="7" s="1"/>
  <c r="O66" i="7"/>
  <c r="V66" i="7" s="1"/>
  <c r="F60" i="5" s="1"/>
  <c r="Y66" i="7"/>
  <c r="Y67" i="7"/>
  <c r="Y69" i="7"/>
  <c r="V75" i="7"/>
  <c r="F69" i="5" s="1"/>
  <c r="O77" i="7"/>
  <c r="V77" i="7" s="1"/>
  <c r="O82" i="7"/>
  <c r="V82" i="7" s="1"/>
  <c r="Y82" i="7"/>
  <c r="V95" i="7"/>
  <c r="F89" i="5" s="1"/>
  <c r="O110" i="7"/>
  <c r="V110" i="7" s="1"/>
  <c r="O42" i="7"/>
  <c r="V42" i="7" s="1"/>
  <c r="F35" i="5" s="1"/>
  <c r="Y42" i="7"/>
  <c r="Y43" i="7"/>
  <c r="V39" i="7"/>
  <c r="F32" i="5" s="1"/>
  <c r="O46" i="7"/>
  <c r="V46" i="7" s="1"/>
  <c r="O62" i="7"/>
  <c r="V62" i="7" s="1"/>
  <c r="F55" i="5" s="1"/>
  <c r="O24" i="7"/>
  <c r="V24" i="7" s="1"/>
  <c r="F17" i="5" s="1"/>
  <c r="Y28" i="7"/>
  <c r="O32" i="7"/>
  <c r="V32" i="7" s="1"/>
  <c r="F25" i="5" s="1"/>
  <c r="O33" i="7"/>
  <c r="V33" i="7" s="1"/>
  <c r="O38" i="7"/>
  <c r="V38" i="7" s="1"/>
  <c r="O49" i="7"/>
  <c r="V49" i="7" s="1"/>
  <c r="F42" i="5" s="1"/>
  <c r="Y54" i="7"/>
  <c r="O54" i="7"/>
  <c r="V54" i="7" s="1"/>
  <c r="F47" i="5" s="1"/>
  <c r="Y55" i="7"/>
  <c r="Y57" i="7"/>
  <c r="O65" i="7"/>
  <c r="V65" i="7" s="1"/>
  <c r="O70" i="7"/>
  <c r="V70" i="7" s="1"/>
  <c r="F64" i="5" s="1"/>
  <c r="O81" i="7"/>
  <c r="V81" i="7" s="1"/>
  <c r="O86" i="7"/>
  <c r="V86" i="7" s="1"/>
  <c r="Y87" i="7"/>
  <c r="Y91" i="7"/>
  <c r="V103" i="7"/>
  <c r="F97" i="5" s="1"/>
  <c r="O118" i="7"/>
  <c r="V118" i="7" s="1"/>
  <c r="Y118" i="7" s="1"/>
  <c r="O40" i="7"/>
  <c r="V40" i="7" s="1"/>
  <c r="F33" i="5" s="1"/>
  <c r="O48" i="7"/>
  <c r="V48" i="7" s="1"/>
  <c r="F41" i="5" s="1"/>
  <c r="O56" i="7"/>
  <c r="V56" i="7" s="1"/>
  <c r="F49" i="5" s="1"/>
  <c r="O64" i="7"/>
  <c r="V64" i="7" s="1"/>
  <c r="F58" i="5" s="1"/>
  <c r="O72" i="7"/>
  <c r="V72" i="7" s="1"/>
  <c r="F66" i="5" s="1"/>
  <c r="O80" i="7"/>
  <c r="V80" i="7" s="1"/>
  <c r="F74" i="5" s="1"/>
  <c r="O88" i="7"/>
  <c r="V88" i="7" s="1"/>
  <c r="F82" i="5" s="1"/>
  <c r="Y90" i="7"/>
  <c r="O93" i="7"/>
  <c r="V93" i="7" s="1"/>
  <c r="O96" i="7"/>
  <c r="V96" i="7" s="1"/>
  <c r="F90" i="5" s="1"/>
  <c r="Y98" i="7"/>
  <c r="O101" i="7"/>
  <c r="V101" i="7" s="1"/>
  <c r="O104" i="7"/>
  <c r="V104" i="7" s="1"/>
  <c r="F98" i="5" s="1"/>
  <c r="Y106" i="7"/>
  <c r="O109" i="7"/>
  <c r="V109" i="7" s="1"/>
  <c r="O112" i="7"/>
  <c r="V112" i="7" s="1"/>
  <c r="Y114" i="7"/>
  <c r="O117" i="7"/>
  <c r="V117" i="7" s="1"/>
  <c r="O120" i="7"/>
  <c r="V120" i="7" s="1"/>
  <c r="O89" i="7"/>
  <c r="V89" i="7" s="1"/>
  <c r="Y103" i="7"/>
  <c r="Y32" i="7"/>
  <c r="O36" i="7"/>
  <c r="V36" i="7" s="1"/>
  <c r="O44" i="7"/>
  <c r="V44" i="7" s="1"/>
  <c r="O52" i="7"/>
  <c r="V52" i="7" s="1"/>
  <c r="Y56" i="7"/>
  <c r="O60" i="7"/>
  <c r="V60" i="7" s="1"/>
  <c r="Y64" i="7"/>
  <c r="O68" i="7"/>
  <c r="V68" i="7" s="1"/>
  <c r="O76" i="7"/>
  <c r="V76" i="7" s="1"/>
  <c r="O84" i="7"/>
  <c r="V84" i="7" s="1"/>
  <c r="Y88" i="7"/>
  <c r="O92" i="7"/>
  <c r="V92" i="7" s="1"/>
  <c r="O97" i="7"/>
  <c r="V97" i="7" s="1"/>
  <c r="O100" i="7"/>
  <c r="V100" i="7" s="1"/>
  <c r="O105" i="7"/>
  <c r="V105" i="7" s="1"/>
  <c r="O108" i="7"/>
  <c r="V108" i="7" s="1"/>
  <c r="Y112" i="7"/>
  <c r="O113" i="7"/>
  <c r="V113" i="7" s="1"/>
  <c r="O116" i="7"/>
  <c r="V116" i="7" s="1"/>
  <c r="Y116" i="7" s="1"/>
  <c r="Y120" i="7"/>
  <c r="Y108" i="7" l="1"/>
  <c r="F102" i="5"/>
  <c r="Y84" i="7"/>
  <c r="F78" i="5"/>
  <c r="Y52" i="7"/>
  <c r="F45" i="5"/>
  <c r="Y81" i="7"/>
  <c r="F75" i="5"/>
  <c r="Y38" i="7"/>
  <c r="F31" i="5"/>
  <c r="Y46" i="7"/>
  <c r="F39" i="5"/>
  <c r="Y17" i="7"/>
  <c r="F10" i="5"/>
  <c r="Y105" i="7"/>
  <c r="F99" i="5"/>
  <c r="Y80" i="7"/>
  <c r="Y85" i="7"/>
  <c r="Y53" i="7"/>
  <c r="Y71" i="7"/>
  <c r="F65" i="5"/>
  <c r="Y74" i="7"/>
  <c r="F68" i="5"/>
  <c r="Y78" i="7"/>
  <c r="Y25" i="7"/>
  <c r="F18" i="5"/>
  <c r="Y113" i="7"/>
  <c r="F107" i="5"/>
  <c r="Y92" i="7"/>
  <c r="F86" i="5"/>
  <c r="Y60" i="7"/>
  <c r="F53" i="5"/>
  <c r="Y44" i="7"/>
  <c r="F37" i="5"/>
  <c r="Y119" i="7"/>
  <c r="Y101" i="7"/>
  <c r="F95" i="5"/>
  <c r="Y41" i="7"/>
  <c r="Y62" i="7"/>
  <c r="Y24" i="7"/>
  <c r="Y115" i="7"/>
  <c r="Y83" i="7"/>
  <c r="Y51" i="7"/>
  <c r="Y102" i="7"/>
  <c r="Y23" i="7"/>
  <c r="Y97" i="7"/>
  <c r="F91" i="5"/>
  <c r="Y68" i="7"/>
  <c r="F62" i="5"/>
  <c r="Y36" i="7"/>
  <c r="F29" i="5"/>
  <c r="Y117" i="7"/>
  <c r="F111" i="5"/>
  <c r="Y65" i="7"/>
  <c r="F59" i="5"/>
  <c r="Y59" i="7"/>
  <c r="F52" i="5"/>
  <c r="Y96" i="7"/>
  <c r="Y48" i="7"/>
  <c r="Y95" i="7"/>
  <c r="Y93" i="7"/>
  <c r="F87" i="5"/>
  <c r="Y73" i="7"/>
  <c r="Y77" i="7"/>
  <c r="F71" i="5"/>
  <c r="Y45" i="7"/>
  <c r="F38" i="5"/>
  <c r="Y18" i="7"/>
  <c r="Y99" i="7"/>
  <c r="Y104" i="7"/>
  <c r="Y76" i="7"/>
  <c r="F70" i="5"/>
  <c r="Y100" i="7"/>
  <c r="F94" i="5"/>
  <c r="Y72" i="7"/>
  <c r="Y40" i="7"/>
  <c r="Y111" i="7"/>
  <c r="Y109" i="7"/>
  <c r="F103" i="5"/>
  <c r="Y86" i="7"/>
  <c r="F80" i="5"/>
  <c r="Y70" i="7"/>
  <c r="Y39" i="7"/>
  <c r="Y49" i="7"/>
  <c r="Y110" i="7"/>
  <c r="F104" i="5"/>
  <c r="Y61" i="7"/>
  <c r="F54" i="5"/>
  <c r="F118" i="5" s="1"/>
  <c r="Y29" i="7"/>
  <c r="F22" i="5"/>
  <c r="Y94" i="7"/>
  <c r="Y22" i="7"/>
  <c r="Y79" i="7"/>
  <c r="O128" i="7"/>
  <c r="P128" i="7" s="1"/>
  <c r="S130" i="7"/>
  <c r="F127" i="7"/>
  <c r="S124" i="7"/>
  <c r="S126" i="7"/>
  <c r="S128" i="7"/>
  <c r="O126" i="7"/>
  <c r="P126" i="7" s="1"/>
  <c r="Y15" i="7"/>
  <c r="O124" i="7"/>
  <c r="P124" i="7" s="1"/>
  <c r="O130" i="7"/>
  <c r="P130" i="7" s="1"/>
  <c r="F113" i="5" l="1"/>
  <c r="F114" i="5"/>
  <c r="F119" i="5"/>
  <c r="F115" i="5"/>
  <c r="F120" i="5"/>
  <c r="F116" i="5"/>
  <c r="F117" i="5"/>
  <c r="F128" i="7"/>
  <c r="J123" i="7"/>
  <c r="F123" i="7"/>
  <c r="I123" i="7"/>
  <c r="H123" i="7"/>
  <c r="G123" i="7"/>
  <c r="F129" i="7" l="1"/>
  <c r="F130" i="7" s="1"/>
  <c r="U119" i="6"/>
  <c r="N119" i="6"/>
  <c r="J119" i="6"/>
  <c r="G119" i="6"/>
  <c r="U118" i="6"/>
  <c r="N118" i="6"/>
  <c r="J118" i="6"/>
  <c r="G118" i="6"/>
  <c r="O118" i="6" s="1"/>
  <c r="V118" i="6" s="1"/>
  <c r="U117" i="6"/>
  <c r="N117" i="6"/>
  <c r="O117" i="6" s="1"/>
  <c r="V117" i="6" s="1"/>
  <c r="E111" i="5" s="1"/>
  <c r="J117" i="6"/>
  <c r="G117" i="6"/>
  <c r="U116" i="6"/>
  <c r="N116" i="6"/>
  <c r="J116" i="6"/>
  <c r="G116" i="6"/>
  <c r="U115" i="6"/>
  <c r="N115" i="6"/>
  <c r="J115" i="6"/>
  <c r="G115" i="6"/>
  <c r="U114" i="6"/>
  <c r="O114" i="6"/>
  <c r="V114" i="6" s="1"/>
  <c r="E108" i="5" s="1"/>
  <c r="N114" i="6"/>
  <c r="J114" i="6"/>
  <c r="G114" i="6"/>
  <c r="U113" i="6"/>
  <c r="N113" i="6"/>
  <c r="J113" i="6"/>
  <c r="G113" i="6"/>
  <c r="U112" i="6"/>
  <c r="N112" i="6"/>
  <c r="J112" i="6"/>
  <c r="G112" i="6"/>
  <c r="U111" i="6"/>
  <c r="N111" i="6"/>
  <c r="J111" i="6"/>
  <c r="G111" i="6"/>
  <c r="O111" i="6" s="1"/>
  <c r="V111" i="6" s="1"/>
  <c r="E105" i="5" s="1"/>
  <c r="U110" i="6"/>
  <c r="N110" i="6"/>
  <c r="J110" i="6"/>
  <c r="G110" i="6"/>
  <c r="O110" i="6" s="1"/>
  <c r="V110" i="6" s="1"/>
  <c r="E104" i="5" s="1"/>
  <c r="U109" i="6"/>
  <c r="N109" i="6"/>
  <c r="O109" i="6" s="1"/>
  <c r="V109" i="6" s="1"/>
  <c r="E103" i="5" s="1"/>
  <c r="J109" i="6"/>
  <c r="G109" i="6"/>
  <c r="U108" i="6"/>
  <c r="N108" i="6"/>
  <c r="J108" i="6"/>
  <c r="G108" i="6"/>
  <c r="U107" i="6"/>
  <c r="N107" i="6"/>
  <c r="J107" i="6"/>
  <c r="G107" i="6"/>
  <c r="U106" i="6"/>
  <c r="O106" i="6"/>
  <c r="V106" i="6" s="1"/>
  <c r="E100" i="5" s="1"/>
  <c r="N106" i="6"/>
  <c r="J106" i="6"/>
  <c r="G106" i="6"/>
  <c r="U105" i="6"/>
  <c r="N105" i="6"/>
  <c r="J105" i="6"/>
  <c r="G105" i="6"/>
  <c r="U104" i="6"/>
  <c r="N104" i="6"/>
  <c r="J104" i="6"/>
  <c r="G104" i="6"/>
  <c r="O104" i="6" s="1"/>
  <c r="U103" i="6"/>
  <c r="N103" i="6"/>
  <c r="J103" i="6"/>
  <c r="G103" i="6"/>
  <c r="O103" i="6" s="1"/>
  <c r="U102" i="6"/>
  <c r="N102" i="6"/>
  <c r="J102" i="6"/>
  <c r="G102" i="6"/>
  <c r="O102" i="6" s="1"/>
  <c r="V102" i="6" s="1"/>
  <c r="E96" i="5" s="1"/>
  <c r="U101" i="6"/>
  <c r="N101" i="6"/>
  <c r="J101" i="6"/>
  <c r="G101" i="6"/>
  <c r="U100" i="6"/>
  <c r="N100" i="6"/>
  <c r="J100" i="6"/>
  <c r="G100" i="6"/>
  <c r="U99" i="6"/>
  <c r="N99" i="6"/>
  <c r="J99" i="6"/>
  <c r="G99" i="6"/>
  <c r="O99" i="6" s="1"/>
  <c r="U98" i="6"/>
  <c r="N98" i="6"/>
  <c r="J98" i="6"/>
  <c r="G98" i="6"/>
  <c r="O98" i="6" s="1"/>
  <c r="V98" i="6" s="1"/>
  <c r="E92" i="5" s="1"/>
  <c r="U97" i="6"/>
  <c r="N97" i="6"/>
  <c r="O97" i="6" s="1"/>
  <c r="V97" i="6" s="1"/>
  <c r="E91" i="5" s="1"/>
  <c r="J97" i="6"/>
  <c r="G97" i="6"/>
  <c r="U96" i="6"/>
  <c r="N96" i="6"/>
  <c r="J96" i="6"/>
  <c r="G96" i="6"/>
  <c r="U95" i="6"/>
  <c r="N95" i="6"/>
  <c r="J95" i="6"/>
  <c r="G95" i="6"/>
  <c r="U94" i="6"/>
  <c r="O94" i="6"/>
  <c r="V94" i="6" s="1"/>
  <c r="E88" i="5" s="1"/>
  <c r="N94" i="6"/>
  <c r="J94" i="6"/>
  <c r="G94" i="6"/>
  <c r="U93" i="6"/>
  <c r="N93" i="6"/>
  <c r="J93" i="6"/>
  <c r="G93" i="6"/>
  <c r="U92" i="6"/>
  <c r="N92" i="6"/>
  <c r="J92" i="6"/>
  <c r="O92" i="6" s="1"/>
  <c r="V92" i="6" s="1"/>
  <c r="E86" i="5" s="1"/>
  <c r="G92" i="6"/>
  <c r="U91" i="6"/>
  <c r="N91" i="6"/>
  <c r="J91" i="6"/>
  <c r="G91" i="6"/>
  <c r="U90" i="6"/>
  <c r="N90" i="6"/>
  <c r="O90" i="6" s="1"/>
  <c r="V90" i="6" s="1"/>
  <c r="E84" i="5" s="1"/>
  <c r="J90" i="6"/>
  <c r="G90" i="6"/>
  <c r="U89" i="6"/>
  <c r="N89" i="6"/>
  <c r="Y89" i="6" s="1"/>
  <c r="J89" i="6"/>
  <c r="G89" i="6"/>
  <c r="U88" i="6"/>
  <c r="N88" i="6"/>
  <c r="J88" i="6"/>
  <c r="G88" i="6"/>
  <c r="U87" i="6"/>
  <c r="N87" i="6"/>
  <c r="J87" i="6"/>
  <c r="G87" i="6"/>
  <c r="O87" i="6" s="1"/>
  <c r="U86" i="6"/>
  <c r="N86" i="6"/>
  <c r="J86" i="6"/>
  <c r="G86" i="6"/>
  <c r="O86" i="6" s="1"/>
  <c r="V86" i="6" s="1"/>
  <c r="E80" i="5" s="1"/>
  <c r="U85" i="6"/>
  <c r="N85" i="6"/>
  <c r="J85" i="6"/>
  <c r="G85" i="6"/>
  <c r="U84" i="6"/>
  <c r="N84" i="6"/>
  <c r="J84" i="6"/>
  <c r="G84" i="6"/>
  <c r="U83" i="6"/>
  <c r="N83" i="6"/>
  <c r="J83" i="6"/>
  <c r="G83" i="6"/>
  <c r="O83" i="6" s="1"/>
  <c r="U82" i="6"/>
  <c r="N82" i="6"/>
  <c r="Y82" i="6" s="1"/>
  <c r="J82" i="6"/>
  <c r="G82" i="6"/>
  <c r="O82" i="6" s="1"/>
  <c r="V82" i="6" s="1"/>
  <c r="U81" i="6"/>
  <c r="N81" i="6"/>
  <c r="J81" i="6"/>
  <c r="G81" i="6"/>
  <c r="U80" i="6"/>
  <c r="N80" i="6"/>
  <c r="J80" i="6"/>
  <c r="O80" i="6" s="1"/>
  <c r="V80" i="6" s="1"/>
  <c r="E74" i="5" s="1"/>
  <c r="G80" i="6"/>
  <c r="U79" i="6"/>
  <c r="N79" i="6"/>
  <c r="J79" i="6"/>
  <c r="G79" i="6"/>
  <c r="U78" i="6"/>
  <c r="N78" i="6"/>
  <c r="O78" i="6" s="1"/>
  <c r="V78" i="6" s="1"/>
  <c r="E72" i="5" s="1"/>
  <c r="J78" i="6"/>
  <c r="G78" i="6"/>
  <c r="U77" i="6"/>
  <c r="N77" i="6"/>
  <c r="J77" i="6"/>
  <c r="G77" i="6"/>
  <c r="U76" i="6"/>
  <c r="N76" i="6"/>
  <c r="J76" i="6"/>
  <c r="G76" i="6"/>
  <c r="U75" i="6"/>
  <c r="N75" i="6"/>
  <c r="J75" i="6"/>
  <c r="G75" i="6"/>
  <c r="O75" i="6" s="1"/>
  <c r="V75" i="6" s="1"/>
  <c r="E69" i="5" s="1"/>
  <c r="U74" i="6"/>
  <c r="N74" i="6"/>
  <c r="J74" i="6"/>
  <c r="G74" i="6"/>
  <c r="O74" i="6" s="1"/>
  <c r="V74" i="6" s="1"/>
  <c r="E68" i="5" s="1"/>
  <c r="U73" i="6"/>
  <c r="N73" i="6"/>
  <c r="J73" i="6"/>
  <c r="G73" i="6"/>
  <c r="U72" i="6"/>
  <c r="N72" i="6"/>
  <c r="J72" i="6"/>
  <c r="G72" i="6"/>
  <c r="U71" i="6"/>
  <c r="N71" i="6"/>
  <c r="J71" i="6"/>
  <c r="G71" i="6"/>
  <c r="U70" i="6"/>
  <c r="O70" i="6"/>
  <c r="V70" i="6" s="1"/>
  <c r="E64" i="5" s="1"/>
  <c r="N70" i="6"/>
  <c r="J70" i="6"/>
  <c r="G70" i="6"/>
  <c r="U69" i="6"/>
  <c r="N69" i="6"/>
  <c r="J69" i="6"/>
  <c r="G69" i="6"/>
  <c r="U68" i="6"/>
  <c r="N68" i="6"/>
  <c r="J68" i="6"/>
  <c r="G68" i="6"/>
  <c r="U67" i="6"/>
  <c r="N67" i="6"/>
  <c r="J67" i="6"/>
  <c r="G67" i="6"/>
  <c r="O67" i="6" s="1"/>
  <c r="U66" i="6"/>
  <c r="N66" i="6"/>
  <c r="J66" i="6"/>
  <c r="G66" i="6"/>
  <c r="O66" i="6" s="1"/>
  <c r="V66" i="6" s="1"/>
  <c r="E60" i="5" s="1"/>
  <c r="U65" i="6"/>
  <c r="N65" i="6"/>
  <c r="J65" i="6"/>
  <c r="G65" i="6"/>
  <c r="U64" i="6"/>
  <c r="N64" i="6"/>
  <c r="J64" i="6"/>
  <c r="O64" i="6" s="1"/>
  <c r="V64" i="6" s="1"/>
  <c r="E58" i="5" s="1"/>
  <c r="G64" i="6"/>
  <c r="U63" i="6"/>
  <c r="N63" i="6"/>
  <c r="J63" i="6"/>
  <c r="G63" i="6"/>
  <c r="U62" i="6"/>
  <c r="N62" i="6"/>
  <c r="O62" i="6" s="1"/>
  <c r="V62" i="6" s="1"/>
  <c r="E55" i="5" s="1"/>
  <c r="J62" i="6"/>
  <c r="G62" i="6"/>
  <c r="U61" i="6"/>
  <c r="N61" i="6"/>
  <c r="J61" i="6"/>
  <c r="G61" i="6"/>
  <c r="U60" i="6"/>
  <c r="N60" i="6"/>
  <c r="J60" i="6"/>
  <c r="G60" i="6"/>
  <c r="U59" i="6"/>
  <c r="N59" i="6"/>
  <c r="J59" i="6"/>
  <c r="G59" i="6"/>
  <c r="O59" i="6" s="1"/>
  <c r="V59" i="6" s="1"/>
  <c r="E52" i="5" s="1"/>
  <c r="U58" i="6"/>
  <c r="N58" i="6"/>
  <c r="J58" i="6"/>
  <c r="G58" i="6"/>
  <c r="O58" i="6" s="1"/>
  <c r="V58" i="6" s="1"/>
  <c r="E51" i="5" s="1"/>
  <c r="U57" i="6"/>
  <c r="N57" i="6"/>
  <c r="J57" i="6"/>
  <c r="G57" i="6"/>
  <c r="U56" i="6"/>
  <c r="N56" i="6"/>
  <c r="J56" i="6"/>
  <c r="G56" i="6"/>
  <c r="U55" i="6"/>
  <c r="N55" i="6"/>
  <c r="J55" i="6"/>
  <c r="G55" i="6"/>
  <c r="U54" i="6"/>
  <c r="O54" i="6"/>
  <c r="V54" i="6" s="1"/>
  <c r="E47" i="5" s="1"/>
  <c r="N54" i="6"/>
  <c r="J54" i="6"/>
  <c r="G54" i="6"/>
  <c r="U53" i="6"/>
  <c r="N53" i="6"/>
  <c r="J53" i="6"/>
  <c r="G53" i="6"/>
  <c r="U52" i="6"/>
  <c r="N52" i="6"/>
  <c r="J52" i="6"/>
  <c r="G52" i="6"/>
  <c r="U51" i="6"/>
  <c r="N51" i="6"/>
  <c r="J51" i="6"/>
  <c r="G51" i="6"/>
  <c r="O51" i="6" s="1"/>
  <c r="U50" i="6"/>
  <c r="N50" i="6"/>
  <c r="J50" i="6"/>
  <c r="G50" i="6"/>
  <c r="O50" i="6" s="1"/>
  <c r="V50" i="6" s="1"/>
  <c r="U49" i="6"/>
  <c r="N49" i="6"/>
  <c r="J49" i="6"/>
  <c r="G49" i="6"/>
  <c r="U48" i="6"/>
  <c r="N48" i="6"/>
  <c r="J48" i="6"/>
  <c r="O48" i="6" s="1"/>
  <c r="V48" i="6" s="1"/>
  <c r="E41" i="5" s="1"/>
  <c r="G48" i="6"/>
  <c r="U47" i="6"/>
  <c r="N47" i="6"/>
  <c r="J47" i="6"/>
  <c r="G47" i="6"/>
  <c r="U46" i="6"/>
  <c r="N46" i="6"/>
  <c r="O46" i="6" s="1"/>
  <c r="V46" i="6" s="1"/>
  <c r="E39" i="5" s="1"/>
  <c r="J46" i="6"/>
  <c r="G46" i="6"/>
  <c r="U45" i="6"/>
  <c r="N45" i="6"/>
  <c r="J45" i="6"/>
  <c r="G45" i="6"/>
  <c r="U44" i="6"/>
  <c r="N44" i="6"/>
  <c r="J44" i="6"/>
  <c r="G44" i="6"/>
  <c r="U43" i="6"/>
  <c r="N43" i="6"/>
  <c r="J43" i="6"/>
  <c r="G43" i="6"/>
  <c r="O43" i="6" s="1"/>
  <c r="V43" i="6" s="1"/>
  <c r="E36" i="5" s="1"/>
  <c r="U42" i="6"/>
  <c r="N42" i="6"/>
  <c r="J42" i="6"/>
  <c r="G42" i="6"/>
  <c r="O42" i="6" s="1"/>
  <c r="V42" i="6" s="1"/>
  <c r="E35" i="5" s="1"/>
  <c r="U41" i="6"/>
  <c r="N41" i="6"/>
  <c r="J41" i="6"/>
  <c r="G41" i="6"/>
  <c r="U40" i="6"/>
  <c r="N40" i="6"/>
  <c r="J40" i="6"/>
  <c r="G40" i="6"/>
  <c r="U39" i="6"/>
  <c r="N39" i="6"/>
  <c r="J39" i="6"/>
  <c r="G39" i="6"/>
  <c r="U38" i="6"/>
  <c r="O38" i="6"/>
  <c r="V38" i="6" s="1"/>
  <c r="E31" i="5" s="1"/>
  <c r="N38" i="6"/>
  <c r="J38" i="6"/>
  <c r="G38" i="6"/>
  <c r="U37" i="6"/>
  <c r="N37" i="6"/>
  <c r="J37" i="6"/>
  <c r="G37" i="6"/>
  <c r="U36" i="6"/>
  <c r="N36" i="6"/>
  <c r="J36" i="6"/>
  <c r="G36" i="6"/>
  <c r="U35" i="6"/>
  <c r="N35" i="6"/>
  <c r="J35" i="6"/>
  <c r="G35" i="6"/>
  <c r="O35" i="6" s="1"/>
  <c r="U34" i="6"/>
  <c r="N34" i="6"/>
  <c r="J34" i="6"/>
  <c r="G34" i="6"/>
  <c r="O34" i="6" s="1"/>
  <c r="V34" i="6" s="1"/>
  <c r="U33" i="6"/>
  <c r="N33" i="6"/>
  <c r="J33" i="6"/>
  <c r="G33" i="6"/>
  <c r="U32" i="6"/>
  <c r="N32" i="6"/>
  <c r="J32" i="6"/>
  <c r="O32" i="6" s="1"/>
  <c r="V32" i="6" s="1"/>
  <c r="E25" i="5" s="1"/>
  <c r="G32" i="6"/>
  <c r="U31" i="6"/>
  <c r="N31" i="6"/>
  <c r="J31" i="6"/>
  <c r="G31" i="6"/>
  <c r="U30" i="6"/>
  <c r="N30" i="6"/>
  <c r="J30" i="6"/>
  <c r="G30" i="6"/>
  <c r="U29" i="6"/>
  <c r="N29" i="6"/>
  <c r="J29" i="6"/>
  <c r="G29" i="6"/>
  <c r="U28" i="6"/>
  <c r="N28" i="6"/>
  <c r="J28" i="6"/>
  <c r="G28" i="6"/>
  <c r="U27" i="6"/>
  <c r="N27" i="6"/>
  <c r="J27" i="6"/>
  <c r="G27" i="6"/>
  <c r="O27" i="6" s="1"/>
  <c r="V27" i="6" s="1"/>
  <c r="E20" i="5" s="1"/>
  <c r="U26" i="6"/>
  <c r="N26" i="6"/>
  <c r="J26" i="6"/>
  <c r="G26" i="6"/>
  <c r="O26" i="6" s="1"/>
  <c r="V26" i="6" s="1"/>
  <c r="E19" i="5" s="1"/>
  <c r="U25" i="6"/>
  <c r="N25" i="6"/>
  <c r="J25" i="6"/>
  <c r="G25" i="6"/>
  <c r="O25" i="6" s="1"/>
  <c r="V25" i="6" s="1"/>
  <c r="E18" i="5" s="1"/>
  <c r="U24" i="6"/>
  <c r="N24" i="6"/>
  <c r="J24" i="6"/>
  <c r="O24" i="6" s="1"/>
  <c r="V24" i="6" s="1"/>
  <c r="G24" i="6"/>
  <c r="U23" i="6"/>
  <c r="N23" i="6"/>
  <c r="J23" i="6"/>
  <c r="G23" i="6"/>
  <c r="U22" i="6"/>
  <c r="N22" i="6"/>
  <c r="J22" i="6"/>
  <c r="G22" i="6"/>
  <c r="U21" i="6"/>
  <c r="N21" i="6"/>
  <c r="J21" i="6"/>
  <c r="G21" i="6"/>
  <c r="U20" i="6"/>
  <c r="N20" i="6"/>
  <c r="J20" i="6"/>
  <c r="O20" i="6" s="1"/>
  <c r="V20" i="6" s="1"/>
  <c r="E13" i="5" s="1"/>
  <c r="G20" i="6"/>
  <c r="U19" i="6"/>
  <c r="N19" i="6"/>
  <c r="J19" i="6"/>
  <c r="G19" i="6"/>
  <c r="U18" i="6"/>
  <c r="N18" i="6"/>
  <c r="J18" i="6"/>
  <c r="G18" i="6"/>
  <c r="U17" i="6"/>
  <c r="N17" i="6"/>
  <c r="J17" i="6"/>
  <c r="G17" i="6"/>
  <c r="U16" i="6"/>
  <c r="N16" i="6"/>
  <c r="J16" i="6"/>
  <c r="G16" i="6"/>
  <c r="U15" i="6"/>
  <c r="N15" i="6"/>
  <c r="J15" i="6"/>
  <c r="G15" i="6"/>
  <c r="Y77" i="6" l="1"/>
  <c r="Y24" i="6"/>
  <c r="E17" i="5"/>
  <c r="Y25" i="6"/>
  <c r="Y42" i="6"/>
  <c r="O49" i="6"/>
  <c r="V49" i="6" s="1"/>
  <c r="E42" i="5" s="1"/>
  <c r="O57" i="6"/>
  <c r="V57" i="6" s="1"/>
  <c r="E50" i="5" s="1"/>
  <c r="Y58" i="6"/>
  <c r="O60" i="6"/>
  <c r="V60" i="6" s="1"/>
  <c r="E53" i="5" s="1"/>
  <c r="O65" i="6"/>
  <c r="V65" i="6" s="1"/>
  <c r="E59" i="5" s="1"/>
  <c r="O73" i="6"/>
  <c r="V73" i="6" s="1"/>
  <c r="E67" i="5" s="1"/>
  <c r="Y74" i="6"/>
  <c r="O76" i="6"/>
  <c r="V76" i="6" s="1"/>
  <c r="E70" i="5" s="1"/>
  <c r="O84" i="6"/>
  <c r="V84" i="6" s="1"/>
  <c r="E78" i="5" s="1"/>
  <c r="O100" i="6"/>
  <c r="V100" i="6" s="1"/>
  <c r="E94" i="5" s="1"/>
  <c r="V104" i="6"/>
  <c r="E98" i="5" s="1"/>
  <c r="Y110" i="6"/>
  <c r="Y46" i="6"/>
  <c r="Y78" i="6"/>
  <c r="Y90" i="6"/>
  <c r="O33" i="6"/>
  <c r="V33" i="6" s="1"/>
  <c r="O41" i="6"/>
  <c r="V41" i="6" s="1"/>
  <c r="E34" i="5" s="1"/>
  <c r="O44" i="6"/>
  <c r="V44" i="6" s="1"/>
  <c r="E37" i="5" s="1"/>
  <c r="Y34" i="6"/>
  <c r="O36" i="6"/>
  <c r="V36" i="6" s="1"/>
  <c r="E29" i="5" s="1"/>
  <c r="O39" i="6"/>
  <c r="Y50" i="6"/>
  <c r="O52" i="6"/>
  <c r="V52" i="6" s="1"/>
  <c r="E45" i="5" s="1"/>
  <c r="O55" i="6"/>
  <c r="V55" i="6" s="1"/>
  <c r="O68" i="6"/>
  <c r="V68" i="6" s="1"/>
  <c r="E62" i="5" s="1"/>
  <c r="O71" i="6"/>
  <c r="O88" i="6"/>
  <c r="V88" i="6" s="1"/>
  <c r="E82" i="5" s="1"/>
  <c r="O93" i="6"/>
  <c r="V93" i="6" s="1"/>
  <c r="O95" i="6"/>
  <c r="V95" i="6" s="1"/>
  <c r="E89" i="5" s="1"/>
  <c r="Y97" i="6"/>
  <c r="O101" i="6"/>
  <c r="V101" i="6" s="1"/>
  <c r="E95" i="5" s="1"/>
  <c r="O107" i="6"/>
  <c r="V107" i="6" s="1"/>
  <c r="E101" i="5" s="1"/>
  <c r="O108" i="6"/>
  <c r="V108" i="6" s="1"/>
  <c r="E102" i="5" s="1"/>
  <c r="Y109" i="6"/>
  <c r="Y111" i="6"/>
  <c r="Y112" i="6"/>
  <c r="O113" i="6"/>
  <c r="V113" i="6" s="1"/>
  <c r="O115" i="6"/>
  <c r="Y62" i="6"/>
  <c r="Y95" i="6"/>
  <c r="O16" i="6"/>
  <c r="V16" i="6" s="1"/>
  <c r="E9" i="5" s="1"/>
  <c r="O28" i="6"/>
  <c r="V28" i="6" s="1"/>
  <c r="E21" i="5" s="1"/>
  <c r="O30" i="6"/>
  <c r="V30" i="6" s="1"/>
  <c r="E23" i="5" s="1"/>
  <c r="O15" i="6"/>
  <c r="O17" i="6"/>
  <c r="V17" i="6" s="1"/>
  <c r="E10" i="5" s="1"/>
  <c r="O18" i="6"/>
  <c r="V18" i="6" s="1"/>
  <c r="E11" i="5" s="1"/>
  <c r="O19" i="6"/>
  <c r="V19" i="6" s="1"/>
  <c r="E12" i="5" s="1"/>
  <c r="O22" i="6"/>
  <c r="V22" i="6" s="1"/>
  <c r="E15" i="5" s="1"/>
  <c r="O29" i="6"/>
  <c r="V29" i="6" s="1"/>
  <c r="E22" i="5" s="1"/>
  <c r="O31" i="6"/>
  <c r="V31" i="6" s="1"/>
  <c r="E24" i="5" s="1"/>
  <c r="Y33" i="6"/>
  <c r="O37" i="6"/>
  <c r="V37" i="6" s="1"/>
  <c r="E30" i="5" s="1"/>
  <c r="O40" i="6"/>
  <c r="V40" i="6" s="1"/>
  <c r="E33" i="5" s="1"/>
  <c r="O45" i="6"/>
  <c r="V45" i="6" s="1"/>
  <c r="E38" i="5" s="1"/>
  <c r="O47" i="6"/>
  <c r="V47" i="6" s="1"/>
  <c r="E40" i="5" s="1"/>
  <c r="Y49" i="6"/>
  <c r="O53" i="6"/>
  <c r="V53" i="6" s="1"/>
  <c r="E46" i="5" s="1"/>
  <c r="O56" i="6"/>
  <c r="V56" i="6" s="1"/>
  <c r="E49" i="5" s="1"/>
  <c r="O61" i="6"/>
  <c r="V61" i="6" s="1"/>
  <c r="E54" i="5" s="1"/>
  <c r="O63" i="6"/>
  <c r="V63" i="6" s="1"/>
  <c r="E56" i="5" s="1"/>
  <c r="Y65" i="6"/>
  <c r="O69" i="6"/>
  <c r="V69" i="6" s="1"/>
  <c r="E63" i="5" s="1"/>
  <c r="O72" i="6"/>
  <c r="V72" i="6" s="1"/>
  <c r="E66" i="5" s="1"/>
  <c r="O77" i="6"/>
  <c r="V77" i="6" s="1"/>
  <c r="E71" i="5" s="1"/>
  <c r="O79" i="6"/>
  <c r="V79" i="6" s="1"/>
  <c r="E73" i="5" s="1"/>
  <c r="O81" i="6"/>
  <c r="V81" i="6" s="1"/>
  <c r="O91" i="6"/>
  <c r="V91" i="6" s="1"/>
  <c r="E85" i="5" s="1"/>
  <c r="Y94" i="6"/>
  <c r="O96" i="6"/>
  <c r="V96" i="6" s="1"/>
  <c r="E90" i="5" s="1"/>
  <c r="O105" i="6"/>
  <c r="V105" i="6" s="1"/>
  <c r="E99" i="5" s="1"/>
  <c r="Y106" i="6"/>
  <c r="O119" i="6"/>
  <c r="V15" i="6"/>
  <c r="E8" i="5" s="1"/>
  <c r="Y15" i="6"/>
  <c r="Y17" i="6"/>
  <c r="Y19" i="6"/>
  <c r="Y20" i="6"/>
  <c r="Y52" i="6"/>
  <c r="Y26" i="6"/>
  <c r="V39" i="6"/>
  <c r="E32" i="5" s="1"/>
  <c r="Y48" i="6"/>
  <c r="Y64" i="6"/>
  <c r="V71" i="6"/>
  <c r="E65" i="5" s="1"/>
  <c r="Y80" i="6"/>
  <c r="V87" i="6"/>
  <c r="E81" i="5" s="1"/>
  <c r="V103" i="6"/>
  <c r="E97" i="5" s="1"/>
  <c r="V119" i="6"/>
  <c r="E110" i="5" s="1"/>
  <c r="Y100" i="6"/>
  <c r="O21" i="6"/>
  <c r="V21" i="6" s="1"/>
  <c r="Y32" i="6"/>
  <c r="Q125" i="6"/>
  <c r="R125" i="6" s="1"/>
  <c r="Q127" i="6"/>
  <c r="R127" i="6" s="1"/>
  <c r="Q123" i="6"/>
  <c r="R123" i="6" s="1"/>
  <c r="Q129" i="6"/>
  <c r="R129" i="6" s="1"/>
  <c r="Y22" i="6"/>
  <c r="O23" i="6"/>
  <c r="V23" i="6" s="1"/>
  <c r="E16" i="5" s="1"/>
  <c r="Y27" i="6"/>
  <c r="Y28" i="6"/>
  <c r="V35" i="6"/>
  <c r="Y38" i="6"/>
  <c r="Y41" i="6"/>
  <c r="Y43" i="6"/>
  <c r="Y44" i="6"/>
  <c r="V51" i="6"/>
  <c r="E44" i="5" s="1"/>
  <c r="Y54" i="6"/>
  <c r="Y57" i="6"/>
  <c r="Y59" i="6"/>
  <c r="Y60" i="6"/>
  <c r="V67" i="6"/>
  <c r="Y70" i="6"/>
  <c r="Y75" i="6"/>
  <c r="Y76" i="6"/>
  <c r="V83" i="6"/>
  <c r="Y86" i="6"/>
  <c r="O89" i="6"/>
  <c r="V89" i="6" s="1"/>
  <c r="Y91" i="6"/>
  <c r="Y92" i="6"/>
  <c r="V99" i="6"/>
  <c r="E93" i="5" s="1"/>
  <c r="Y102" i="6"/>
  <c r="Y107" i="6"/>
  <c r="Y108" i="6"/>
  <c r="V115" i="6"/>
  <c r="O116" i="6"/>
  <c r="V116" i="6" s="1"/>
  <c r="Y116" i="6" s="1"/>
  <c r="Y118" i="6"/>
  <c r="Y23" i="6"/>
  <c r="Y51" i="6"/>
  <c r="Y68" i="6"/>
  <c r="Y99" i="6"/>
  <c r="Y37" i="6"/>
  <c r="Y39" i="6"/>
  <c r="Y40" i="6"/>
  <c r="Y53" i="6"/>
  <c r="Y55" i="6"/>
  <c r="Y66" i="6"/>
  <c r="Y71" i="6"/>
  <c r="Y72" i="6"/>
  <c r="O85" i="6"/>
  <c r="V85" i="6" s="1"/>
  <c r="Y87" i="6"/>
  <c r="Y88" i="6"/>
  <c r="Y98" i="6"/>
  <c r="Y101" i="6"/>
  <c r="Y103" i="6"/>
  <c r="Y104" i="6"/>
  <c r="O112" i="6"/>
  <c r="V112" i="6" s="1"/>
  <c r="Y114" i="6"/>
  <c r="Y117" i="6"/>
  <c r="Y83" i="6" l="1"/>
  <c r="E77" i="5"/>
  <c r="Y56" i="6"/>
  <c r="Y105" i="6"/>
  <c r="Y21" i="6"/>
  <c r="E14" i="5"/>
  <c r="V8" i="5"/>
  <c r="T8" i="5"/>
  <c r="W8" i="5" s="1"/>
  <c r="U8" i="5"/>
  <c r="Y30" i="6"/>
  <c r="Y31" i="6"/>
  <c r="Y79" i="6"/>
  <c r="Y61" i="6"/>
  <c r="E87" i="5"/>
  <c r="Y93" i="6"/>
  <c r="Y67" i="6"/>
  <c r="E61" i="5"/>
  <c r="Y119" i="6"/>
  <c r="Y36" i="6"/>
  <c r="Y115" i="6"/>
  <c r="E109" i="5"/>
  <c r="Y96" i="6"/>
  <c r="Y63" i="6"/>
  <c r="Y29" i="6"/>
  <c r="I122" i="6" s="1"/>
  <c r="Y85" i="6"/>
  <c r="E79" i="5"/>
  <c r="Y81" i="6"/>
  <c r="E75" i="5"/>
  <c r="Y69" i="6"/>
  <c r="Y73" i="6"/>
  <c r="Y35" i="6"/>
  <c r="E28" i="5"/>
  <c r="Y84" i="6"/>
  <c r="Y18" i="6"/>
  <c r="Y47" i="6"/>
  <c r="E107" i="5"/>
  <c r="Y113" i="6"/>
  <c r="Y16" i="6"/>
  <c r="Y45" i="6"/>
  <c r="O123" i="6"/>
  <c r="P123" i="6" s="1"/>
  <c r="S129" i="6"/>
  <c r="F126" i="6"/>
  <c r="S125" i="6"/>
  <c r="S123" i="6"/>
  <c r="S127" i="6"/>
  <c r="F122" i="6"/>
  <c r="O125" i="6"/>
  <c r="P125" i="6" s="1"/>
  <c r="O127" i="6"/>
  <c r="P127" i="6" s="1"/>
  <c r="O129" i="6"/>
  <c r="P129" i="6" s="1"/>
  <c r="E113" i="5" l="1"/>
  <c r="E119" i="5"/>
  <c r="E118" i="5"/>
  <c r="E120" i="5"/>
  <c r="G122" i="6"/>
  <c r="J122" i="6"/>
  <c r="E115" i="5"/>
  <c r="E117" i="5"/>
  <c r="H122" i="6"/>
  <c r="F128" i="6" s="1"/>
  <c r="F129" i="6" s="1"/>
  <c r="F127" i="6"/>
  <c r="E116" i="5"/>
  <c r="E114" i="5"/>
  <c r="T109" i="5" l="1"/>
  <c r="W109" i="5" s="1"/>
  <c r="U109" i="5"/>
  <c r="V109" i="5"/>
  <c r="T110" i="5"/>
  <c r="W110" i="5" s="1"/>
  <c r="U110" i="5"/>
  <c r="V110" i="5"/>
  <c r="T111" i="5"/>
  <c r="W111" i="5" s="1"/>
  <c r="U111" i="5"/>
  <c r="V111" i="5"/>
  <c r="T63" i="5"/>
  <c r="W63" i="5" s="1"/>
  <c r="U63" i="5"/>
  <c r="V63" i="5"/>
  <c r="T64" i="5"/>
  <c r="W64" i="5" s="1"/>
  <c r="U64" i="5"/>
  <c r="V64" i="5"/>
  <c r="T65" i="5"/>
  <c r="W65" i="5" s="1"/>
  <c r="U65" i="5"/>
  <c r="V65" i="5"/>
  <c r="T66" i="5"/>
  <c r="W66" i="5" s="1"/>
  <c r="U66" i="5"/>
  <c r="V66" i="5"/>
  <c r="T67" i="5"/>
  <c r="W67" i="5" s="1"/>
  <c r="U67" i="5"/>
  <c r="V67" i="5"/>
  <c r="T68" i="5"/>
  <c r="W68" i="5" s="1"/>
  <c r="U68" i="5"/>
  <c r="V68" i="5"/>
  <c r="T69" i="5"/>
  <c r="W69" i="5" s="1"/>
  <c r="U69" i="5"/>
  <c r="V69" i="5"/>
  <c r="T70" i="5"/>
  <c r="W70" i="5" s="1"/>
  <c r="U70" i="5"/>
  <c r="V70" i="5"/>
  <c r="T71" i="5"/>
  <c r="W71" i="5" s="1"/>
  <c r="U71" i="5"/>
  <c r="V71" i="5"/>
  <c r="T72" i="5"/>
  <c r="W72" i="5" s="1"/>
  <c r="U72" i="5"/>
  <c r="V72" i="5"/>
  <c r="T73" i="5"/>
  <c r="W73" i="5" s="1"/>
  <c r="U73" i="5"/>
  <c r="V73" i="5"/>
  <c r="T74" i="5"/>
  <c r="W74" i="5" s="1"/>
  <c r="U74" i="5"/>
  <c r="V74" i="5"/>
  <c r="T75" i="5"/>
  <c r="W75" i="5" s="1"/>
  <c r="U75" i="5"/>
  <c r="V75" i="5"/>
  <c r="T76" i="5"/>
  <c r="U76" i="5"/>
  <c r="V76" i="5"/>
  <c r="T77" i="5"/>
  <c r="W77" i="5" s="1"/>
  <c r="U77" i="5"/>
  <c r="V77" i="5"/>
  <c r="T78" i="5"/>
  <c r="W78" i="5" s="1"/>
  <c r="U78" i="5"/>
  <c r="V78" i="5"/>
  <c r="T79" i="5"/>
  <c r="W79" i="5" s="1"/>
  <c r="U79" i="5"/>
  <c r="V79" i="5"/>
  <c r="T80" i="5"/>
  <c r="W80" i="5" s="1"/>
  <c r="U80" i="5"/>
  <c r="V80" i="5"/>
  <c r="T81" i="5"/>
  <c r="W81" i="5" s="1"/>
  <c r="U81" i="5"/>
  <c r="V81" i="5"/>
  <c r="T82" i="5"/>
  <c r="W82" i="5" s="1"/>
  <c r="U82" i="5"/>
  <c r="V82" i="5"/>
  <c r="T83" i="5"/>
  <c r="W83" i="5" s="1"/>
  <c r="U83" i="5"/>
  <c r="V83" i="5"/>
  <c r="T84" i="5"/>
  <c r="U84" i="5"/>
  <c r="V84" i="5"/>
  <c r="T85" i="5"/>
  <c r="W85" i="5" s="1"/>
  <c r="U85" i="5"/>
  <c r="V85" i="5"/>
  <c r="T86" i="5"/>
  <c r="W86" i="5" s="1"/>
  <c r="U86" i="5"/>
  <c r="V86" i="5"/>
  <c r="T87" i="5"/>
  <c r="W87" i="5" s="1"/>
  <c r="U87" i="5"/>
  <c r="V87" i="5"/>
  <c r="T88" i="5"/>
  <c r="W88" i="5" s="1"/>
  <c r="U88" i="5"/>
  <c r="V88" i="5"/>
  <c r="T89" i="5"/>
  <c r="W89" i="5" s="1"/>
  <c r="U89" i="5"/>
  <c r="V89" i="5"/>
  <c r="T90" i="5"/>
  <c r="W90" i="5" s="1"/>
  <c r="U90" i="5"/>
  <c r="V90" i="5"/>
  <c r="T91" i="5"/>
  <c r="W91" i="5" s="1"/>
  <c r="U91" i="5"/>
  <c r="V91" i="5"/>
  <c r="T92" i="5"/>
  <c r="W92" i="5" s="1"/>
  <c r="U92" i="5"/>
  <c r="V92" i="5"/>
  <c r="T93" i="5"/>
  <c r="W93" i="5" s="1"/>
  <c r="U93" i="5"/>
  <c r="V93" i="5"/>
  <c r="T94" i="5"/>
  <c r="W94" i="5" s="1"/>
  <c r="U94" i="5"/>
  <c r="V94" i="5"/>
  <c r="T95" i="5"/>
  <c r="W95" i="5" s="1"/>
  <c r="U95" i="5"/>
  <c r="V95" i="5"/>
  <c r="T96" i="5"/>
  <c r="W96" i="5" s="1"/>
  <c r="U96" i="5"/>
  <c r="V96" i="5"/>
  <c r="T97" i="5"/>
  <c r="W97" i="5" s="1"/>
  <c r="U97" i="5"/>
  <c r="V97" i="5"/>
  <c r="T98" i="5"/>
  <c r="W98" i="5" s="1"/>
  <c r="U98" i="5"/>
  <c r="V98" i="5"/>
  <c r="T99" i="5"/>
  <c r="W99" i="5" s="1"/>
  <c r="U99" i="5"/>
  <c r="V99" i="5"/>
  <c r="T100" i="5"/>
  <c r="W100" i="5" s="1"/>
  <c r="U100" i="5"/>
  <c r="V100" i="5"/>
  <c r="T101" i="5"/>
  <c r="W101" i="5" s="1"/>
  <c r="U101" i="5"/>
  <c r="V101" i="5"/>
  <c r="T102" i="5"/>
  <c r="W102" i="5" s="1"/>
  <c r="U102" i="5"/>
  <c r="V102" i="5"/>
  <c r="T103" i="5"/>
  <c r="W103" i="5" s="1"/>
  <c r="U103" i="5"/>
  <c r="V103" i="5"/>
  <c r="T104" i="5"/>
  <c r="W104" i="5" s="1"/>
  <c r="U104" i="5"/>
  <c r="V104" i="5"/>
  <c r="T105" i="5"/>
  <c r="W105" i="5" s="1"/>
  <c r="U105" i="5"/>
  <c r="V105" i="5"/>
  <c r="T106" i="5"/>
  <c r="U106" i="5"/>
  <c r="V106" i="5"/>
  <c r="T107" i="5"/>
  <c r="W107" i="5" s="1"/>
  <c r="U107" i="5"/>
  <c r="V107" i="5"/>
  <c r="T108" i="5"/>
  <c r="W108" i="5" s="1"/>
  <c r="U108" i="5"/>
  <c r="V108" i="5"/>
  <c r="V9" i="5" l="1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K120" i="5" l="1"/>
  <c r="L120" i="5"/>
  <c r="M120" i="5"/>
  <c r="N120" i="5"/>
  <c r="O120" i="5"/>
  <c r="P120" i="5"/>
  <c r="Q120" i="5"/>
  <c r="R120" i="5"/>
  <c r="S120" i="5"/>
  <c r="K119" i="5"/>
  <c r="L119" i="5"/>
  <c r="M119" i="5"/>
  <c r="N119" i="5"/>
  <c r="O119" i="5"/>
  <c r="P119" i="5"/>
  <c r="Q119" i="5"/>
  <c r="R119" i="5"/>
  <c r="S119" i="5"/>
  <c r="K118" i="5"/>
  <c r="L118" i="5"/>
  <c r="M118" i="5"/>
  <c r="N118" i="5"/>
  <c r="O118" i="5"/>
  <c r="P118" i="5"/>
  <c r="Q118" i="5"/>
  <c r="R118" i="5"/>
  <c r="S118" i="5"/>
  <c r="K117" i="5"/>
  <c r="L117" i="5"/>
  <c r="M117" i="5"/>
  <c r="N117" i="5"/>
  <c r="O117" i="5"/>
  <c r="P117" i="5"/>
  <c r="Q117" i="5"/>
  <c r="R117" i="5"/>
  <c r="S117" i="5"/>
  <c r="K116" i="5"/>
  <c r="L116" i="5"/>
  <c r="M116" i="5"/>
  <c r="N116" i="5"/>
  <c r="O116" i="5"/>
  <c r="P116" i="5"/>
  <c r="Q116" i="5"/>
  <c r="R116" i="5"/>
  <c r="S116" i="5"/>
  <c r="K115" i="5"/>
  <c r="L115" i="5"/>
  <c r="M115" i="5"/>
  <c r="N115" i="5"/>
  <c r="O115" i="5"/>
  <c r="P115" i="5"/>
  <c r="Q115" i="5"/>
  <c r="R115" i="5"/>
  <c r="S115" i="5"/>
  <c r="K114" i="5"/>
  <c r="L114" i="5"/>
  <c r="M114" i="5"/>
  <c r="N114" i="5"/>
  <c r="O114" i="5"/>
  <c r="P114" i="5"/>
  <c r="Q114" i="5"/>
  <c r="R114" i="5"/>
  <c r="S114" i="5"/>
  <c r="K113" i="5"/>
  <c r="L113" i="5"/>
  <c r="M113" i="5"/>
  <c r="N113" i="5"/>
  <c r="O113" i="5"/>
  <c r="P113" i="5"/>
  <c r="Q113" i="5"/>
  <c r="R113" i="5"/>
  <c r="S113" i="5"/>
  <c r="T25" i="5"/>
  <c r="W25" i="5" s="1"/>
  <c r="U25" i="5"/>
  <c r="T26" i="5"/>
  <c r="U26" i="5"/>
  <c r="T27" i="5"/>
  <c r="U27" i="5"/>
  <c r="T28" i="5"/>
  <c r="W28" i="5" s="1"/>
  <c r="U28" i="5"/>
  <c r="T29" i="5"/>
  <c r="W29" i="5" s="1"/>
  <c r="U29" i="5"/>
  <c r="T30" i="5"/>
  <c r="W30" i="5" s="1"/>
  <c r="U30" i="5"/>
  <c r="T31" i="5"/>
  <c r="W31" i="5" s="1"/>
  <c r="U31" i="5"/>
  <c r="T32" i="5"/>
  <c r="W32" i="5" s="1"/>
  <c r="U32" i="5"/>
  <c r="T33" i="5"/>
  <c r="W33" i="5" s="1"/>
  <c r="U33" i="5"/>
  <c r="T34" i="5"/>
  <c r="W34" i="5" s="1"/>
  <c r="U34" i="5"/>
  <c r="T35" i="5"/>
  <c r="W35" i="5" s="1"/>
  <c r="U35" i="5"/>
  <c r="T36" i="5"/>
  <c r="W36" i="5" s="1"/>
  <c r="U36" i="5"/>
  <c r="T37" i="5"/>
  <c r="W37" i="5" s="1"/>
  <c r="U37" i="5"/>
  <c r="T38" i="5"/>
  <c r="W38" i="5" s="1"/>
  <c r="U38" i="5"/>
  <c r="T39" i="5"/>
  <c r="W39" i="5" s="1"/>
  <c r="U39" i="5"/>
  <c r="T40" i="5"/>
  <c r="W40" i="5" s="1"/>
  <c r="U40" i="5"/>
  <c r="T41" i="5"/>
  <c r="W41" i="5" s="1"/>
  <c r="U41" i="5"/>
  <c r="T42" i="5"/>
  <c r="W42" i="5" s="1"/>
  <c r="U42" i="5"/>
  <c r="T43" i="5"/>
  <c r="U43" i="5"/>
  <c r="T44" i="5"/>
  <c r="W44" i="5" s="1"/>
  <c r="U44" i="5"/>
  <c r="T45" i="5"/>
  <c r="W45" i="5" s="1"/>
  <c r="U45" i="5"/>
  <c r="T46" i="5"/>
  <c r="W46" i="5" s="1"/>
  <c r="U46" i="5"/>
  <c r="T47" i="5"/>
  <c r="W47" i="5" s="1"/>
  <c r="U47" i="5"/>
  <c r="T48" i="5"/>
  <c r="U48" i="5"/>
  <c r="T49" i="5"/>
  <c r="W49" i="5" s="1"/>
  <c r="U49" i="5"/>
  <c r="T50" i="5"/>
  <c r="W50" i="5" s="1"/>
  <c r="U50" i="5"/>
  <c r="T51" i="5"/>
  <c r="W51" i="5" s="1"/>
  <c r="U51" i="5"/>
  <c r="T52" i="5"/>
  <c r="W52" i="5" s="1"/>
  <c r="U52" i="5"/>
  <c r="T53" i="5"/>
  <c r="W53" i="5" s="1"/>
  <c r="U53" i="5"/>
  <c r="T54" i="5"/>
  <c r="W54" i="5" s="1"/>
  <c r="U54" i="5"/>
  <c r="T55" i="5"/>
  <c r="W55" i="5" s="1"/>
  <c r="U55" i="5"/>
  <c r="T56" i="5"/>
  <c r="W56" i="5" s="1"/>
  <c r="U56" i="5"/>
  <c r="T57" i="5"/>
  <c r="U57" i="5"/>
  <c r="T58" i="5"/>
  <c r="W58" i="5" s="1"/>
  <c r="U58" i="5"/>
  <c r="T59" i="5"/>
  <c r="W59" i="5" s="1"/>
  <c r="U59" i="5"/>
  <c r="T60" i="5"/>
  <c r="W60" i="5" s="1"/>
  <c r="U60" i="5"/>
  <c r="T61" i="5"/>
  <c r="W61" i="5" s="1"/>
  <c r="U61" i="5"/>
  <c r="T62" i="5"/>
  <c r="W62" i="5" s="1"/>
  <c r="U62" i="5"/>
  <c r="T24" i="5"/>
  <c r="W24" i="5" s="1"/>
  <c r="U24" i="5"/>
  <c r="T9" i="5"/>
  <c r="W9" i="5" s="1"/>
  <c r="U9" i="5"/>
  <c r="T10" i="5"/>
  <c r="W10" i="5" s="1"/>
  <c r="U10" i="5"/>
  <c r="T11" i="5"/>
  <c r="W11" i="5" s="1"/>
  <c r="U11" i="5"/>
  <c r="T12" i="5"/>
  <c r="W12" i="5" s="1"/>
  <c r="U12" i="5"/>
  <c r="T13" i="5"/>
  <c r="W13" i="5" s="1"/>
  <c r="U13" i="5"/>
  <c r="T14" i="5"/>
  <c r="W14" i="5" s="1"/>
  <c r="U14" i="5"/>
  <c r="T15" i="5"/>
  <c r="W15" i="5" s="1"/>
  <c r="U15" i="5"/>
  <c r="T16" i="5"/>
  <c r="W16" i="5" s="1"/>
  <c r="U16" i="5"/>
  <c r="T17" i="5"/>
  <c r="W17" i="5" s="1"/>
  <c r="U17" i="5"/>
  <c r="T18" i="5"/>
  <c r="W18" i="5" s="1"/>
  <c r="U18" i="5"/>
  <c r="T19" i="5"/>
  <c r="W19" i="5" s="1"/>
  <c r="U19" i="5"/>
  <c r="T20" i="5"/>
  <c r="W20" i="5" s="1"/>
  <c r="U20" i="5"/>
  <c r="T21" i="5"/>
  <c r="W21" i="5" s="1"/>
  <c r="U21" i="5"/>
  <c r="T22" i="5"/>
  <c r="W22" i="5" s="1"/>
  <c r="U22" i="5"/>
  <c r="T23" i="5"/>
  <c r="W23" i="5" s="1"/>
  <c r="U23" i="5"/>
  <c r="D130" i="5" l="1"/>
  <c r="D125" i="5"/>
  <c r="D124" i="5"/>
  <c r="D129" i="5"/>
  <c r="D132" i="5"/>
  <c r="D131" i="5"/>
  <c r="D128" i="5"/>
  <c r="D127" i="5"/>
  <c r="D126" i="5"/>
  <c r="D123" i="5"/>
  <c r="D133" i="5" l="1"/>
</calcChain>
</file>

<file path=xl/sharedStrings.xml><?xml version="1.0" encoding="utf-8"?>
<sst xmlns="http://schemas.openxmlformats.org/spreadsheetml/2006/main" count="2209" uniqueCount="460">
  <si>
    <t>SCHOOL OF ENGINEERING</t>
  </si>
  <si>
    <t>Name</t>
  </si>
  <si>
    <t>T U</t>
  </si>
  <si>
    <t>Mean</t>
  </si>
  <si>
    <t>PASS</t>
  </si>
  <si>
    <t>Standard Deviation</t>
  </si>
  <si>
    <t>Maximum</t>
  </si>
  <si>
    <t>Minimum</t>
  </si>
  <si>
    <t>No. of Candidates</t>
  </si>
  <si>
    <t>No. of Passes</t>
  </si>
  <si>
    <t>No. of Fails</t>
  </si>
  <si>
    <t>No. of Incomplete Marks</t>
  </si>
  <si>
    <t>Total</t>
  </si>
  <si>
    <t>1 =&gt;</t>
  </si>
  <si>
    <t>11 =&gt;</t>
  </si>
  <si>
    <t>Approved by the Departmental Board of Examiners</t>
  </si>
  <si>
    <t>2 =&gt;</t>
  </si>
  <si>
    <t>12 =&gt;</t>
  </si>
  <si>
    <t>Signed:</t>
  </si>
  <si>
    <t>Date:</t>
  </si>
  <si>
    <t>3 =&gt;</t>
  </si>
  <si>
    <t>13 =&gt;</t>
  </si>
  <si>
    <t>4 =&gt;</t>
  </si>
  <si>
    <t>14 =&gt;</t>
  </si>
  <si>
    <t>Approved by the School Board of Examiners</t>
  </si>
  <si>
    <t>5 =&gt;</t>
  </si>
  <si>
    <t>15 =&gt;</t>
  </si>
  <si>
    <t>6 =&gt;</t>
  </si>
  <si>
    <t>7 =&gt;</t>
  </si>
  <si>
    <t>8 =&gt;</t>
  </si>
  <si>
    <t>9 =&gt;</t>
  </si>
  <si>
    <t>10 =&gt;</t>
  </si>
  <si>
    <t>Did Not Register</t>
  </si>
  <si>
    <t>TOTAL</t>
  </si>
  <si>
    <t>Recomm.</t>
  </si>
  <si>
    <t>SUMMARY</t>
  </si>
  <si>
    <t>Reg. No</t>
  </si>
  <si>
    <t>DEDAN KIMATHI UNIVERSITY  OF TECHNOLOGY</t>
  </si>
  <si>
    <t>Dean, School of Engineering</t>
  </si>
  <si>
    <t>Approved by DeKUT Senate</t>
  </si>
  <si>
    <t>Chairperson, Senate</t>
  </si>
  <si>
    <t>SPECIALS</t>
  </si>
  <si>
    <t>ACADEMIC LEAVE</t>
  </si>
  <si>
    <t>SUPPS</t>
  </si>
  <si>
    <t>Attempt</t>
  </si>
  <si>
    <t>Student Matters</t>
  </si>
  <si>
    <t>DNR</t>
  </si>
  <si>
    <t>STAY OUT</t>
  </si>
  <si>
    <t>REPEAT</t>
  </si>
  <si>
    <t>DEREGISTER</t>
  </si>
  <si>
    <t>FAILS</t>
  </si>
  <si>
    <t>INCOMPLETE</t>
  </si>
  <si>
    <t>WITHHOLD</t>
  </si>
  <si>
    <t>Sno.</t>
  </si>
  <si>
    <t>BACHELOR OF SCIENCE IN MECHATRONIC ENGINEERING</t>
  </si>
  <si>
    <t>Chairperson, Department of Mechatronic Engineering</t>
  </si>
  <si>
    <t>EMT 3101</t>
  </si>
  <si>
    <t>EMT 3102</t>
  </si>
  <si>
    <t>EMT 3103</t>
  </si>
  <si>
    <t>EMT 3104</t>
  </si>
  <si>
    <t>EMT 3105</t>
  </si>
  <si>
    <t>EMT 3101 Enginering Design Process</t>
  </si>
  <si>
    <t>EMT 3102 Solid and Structural Mechanics</t>
  </si>
  <si>
    <t>EMT 3103 Electrical Machine Drives 1</t>
  </si>
  <si>
    <t>EMT 3104 Mechatronic System Programming I</t>
  </si>
  <si>
    <t>EMT 3105 Circuit &amp; Network theory II</t>
  </si>
  <si>
    <t>SMA 3121</t>
  </si>
  <si>
    <t>IGS 3101</t>
  </si>
  <si>
    <t>IGS 3101 COMMUNICATION SKILLS:
TRADITIONAL AFRICAN
HEALTH AND
ENVIRONMENTAL
CONCERNS</t>
  </si>
  <si>
    <t>SMA 3121 Complex Anaysis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</si>
  <si>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</si>
  <si>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</si>
  <si>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</si>
  <si>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</si>
  <si>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</si>
  <si>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</si>
  <si>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</si>
  <si>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</si>
  <si>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</si>
  <si>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</si>
  <si>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</si>
  <si>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</si>
  <si>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</si>
  <si>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</si>
  <si>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</si>
  <si>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</si>
  <si>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</si>
  <si>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</si>
  <si>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</si>
  <si>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</si>
  <si>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</si>
  <si>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</si>
  <si>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</si>
  <si>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</si>
  <si>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</si>
  <si>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</si>
  <si>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</si>
  <si>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</si>
  <si>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</si>
  <si>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</si>
  <si>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</si>
  <si>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</si>
  <si>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</si>
  <si>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</si>
  <si>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</si>
  <si>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</si>
  <si>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</si>
  <si>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</si>
  <si>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</si>
  <si>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</si>
  <si>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</si>
  <si>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</si>
  <si>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</si>
  <si>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</si>
  <si>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</si>
  <si>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</si>
  <si>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</si>
  <si>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</si>
  <si>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</si>
  <si>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</si>
  <si>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</si>
  <si>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</si>
  <si>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</si>
  <si>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</si>
  <si>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</si>
  <si>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</si>
  <si>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</si>
  <si>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</si>
  <si>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</si>
  <si>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</si>
  <si>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</si>
  <si>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</si>
  <si>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</si>
  <si>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</si>
  <si>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</si>
  <si>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</si>
  <si>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</si>
  <si>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</si>
  <si>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</si>
  <si>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</si>
  <si>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</si>
  <si>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</si>
  <si>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</si>
  <si>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</si>
  <si>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</si>
  <si>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</si>
  <si>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</si>
  <si>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</si>
  <si>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</si>
  <si>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</si>
  <si>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</si>
  <si>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</si>
  <si>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</si>
  <si>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</si>
  <si>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</si>
  <si>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</si>
  <si>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</si>
  <si>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</si>
  <si>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</si>
  <si>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</si>
  <si>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</si>
  <si>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</si>
  <si>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</si>
  <si>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</si>
  <si>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</si>
  <si>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</si>
  <si>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</si>
  <si>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</si>
  <si>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E022-01-1396/2021</t>
  </si>
  <si>
    <t>Elvin Maywa KIBET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</si>
  <si>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</si>
  <si>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</si>
  <si>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</si>
  <si>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</si>
  <si>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</si>
  <si>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</si>
  <si>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</si>
  <si>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</si>
  <si>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</si>
  <si>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</si>
  <si>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</si>
  <si>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</si>
  <si>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</si>
  <si>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</si>
  <si>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</si>
  <si>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</si>
  <si>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</si>
  <si>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</si>
  <si>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</si>
  <si>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</si>
  <si>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E022-01-1412/2021</t>
  </si>
  <si>
    <t>Lyncon BARAKA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</si>
  <si>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</si>
  <si>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</si>
  <si>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</si>
  <si>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</si>
  <si>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</si>
  <si>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</si>
  <si>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</si>
  <si>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</si>
  <si>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</si>
  <si>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</si>
  <si>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</si>
  <si>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</si>
  <si>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</si>
  <si>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</si>
  <si>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</si>
  <si>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</si>
  <si>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</si>
  <si>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</si>
  <si>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</si>
  <si>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</si>
  <si>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</si>
  <si>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Isaac Mwangi MURIITHI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</si>
  <si>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</si>
  <si>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</si>
  <si>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</si>
  <si>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</si>
  <si>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</si>
  <si>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</si>
  <si>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</si>
  <si>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</si>
  <si>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</si>
  <si>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</si>
  <si>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</si>
  <si>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</si>
  <si>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</si>
  <si>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</si>
  <si>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</si>
  <si>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</si>
  <si>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</si>
  <si>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</si>
  <si>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</si>
  <si>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</si>
  <si>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</si>
  <si>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</si>
  <si>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</si>
  <si>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</si>
  <si>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E022-01-2455/2021</t>
  </si>
  <si>
    <t>Mergery Wanjiru MUKOMA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</si>
  <si>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</si>
  <si>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</si>
  <si>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</si>
  <si>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</si>
  <si>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</si>
  <si>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</si>
  <si>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</si>
  <si>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</si>
  <si>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</si>
  <si>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</si>
  <si>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</si>
  <si>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</si>
  <si>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</si>
  <si>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</si>
  <si>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</si>
  <si>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</si>
  <si>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</si>
  <si>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</si>
  <si>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</si>
  <si>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</si>
  <si>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</si>
  <si>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</si>
  <si>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</si>
  <si>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</si>
  <si>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</si>
  <si>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</si>
  <si>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</si>
  <si>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</si>
  <si>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E022-01-1018/2020</t>
  </si>
  <si>
    <t>Mark Mwangi MURIITHI</t>
  </si>
  <si>
    <t>E022-01-1023/2020</t>
  </si>
  <si>
    <t>Peter Muguro NJOROGE</t>
  </si>
  <si>
    <t>E022‐01‐1034/2020</t>
  </si>
  <si>
    <t>Paul Okuyo SHAPWALA</t>
  </si>
  <si>
    <t>E022-01-1051/2020</t>
  </si>
  <si>
    <t>Kamunyaki Maxwell MUTEITHIA</t>
  </si>
  <si>
    <t>E022-01-1073/2020</t>
  </si>
  <si>
    <t>John Nyamogo OMOLO</t>
  </si>
  <si>
    <t>E022-01-0785/2019</t>
  </si>
  <si>
    <t>Carline Lukoa CHEMIATI</t>
  </si>
  <si>
    <t>E022-01-1097/2018</t>
  </si>
  <si>
    <t>Johnstone Gakonya KUNGU</t>
  </si>
  <si>
    <t>DEDAN KIMATHI UNIVERSITY OF TECHNOLOGY</t>
  </si>
  <si>
    <t>DEGREE: BACHELOR OF SCIENCE IN MECHATRONICS  ENGINEERING</t>
  </si>
  <si>
    <t>SECOND YEAR FIRST SEMESTER 2022/2023 ACADEMIC YEAR</t>
  </si>
  <si>
    <t xml:space="preserve">SCORESHEET </t>
  </si>
  <si>
    <t>UNIT CODE:</t>
  </si>
  <si>
    <t>UNIT TITLE:</t>
  </si>
  <si>
    <t>ENGINEERING DESIGN PROCESS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</si>
  <si>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</si>
  <si>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</si>
  <si>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</si>
  <si>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</si>
  <si>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</si>
  <si>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</si>
  <si>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</si>
  <si>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</si>
  <si>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</si>
  <si>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</si>
  <si>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</si>
  <si>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</si>
  <si>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</si>
  <si>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</si>
  <si>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</si>
  <si>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</si>
  <si>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</si>
  <si>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</si>
  <si>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</si>
  <si>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</si>
  <si>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</si>
  <si>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</si>
  <si>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</si>
  <si>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</si>
  <si>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</si>
  <si>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</si>
  <si>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</si>
  <si>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Peter MuguroNJOROGE</t>
  </si>
  <si>
    <t>Kamunyaki Maxwell Mutethia</t>
  </si>
  <si>
    <t>E022-01-2325/2020</t>
  </si>
  <si>
    <t>Elsie Snag CHEROP</t>
  </si>
  <si>
    <t>Johnstone Gakonya</t>
  </si>
  <si>
    <t>E022-01-1090/2018</t>
  </si>
  <si>
    <t>Kelvin Asiago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</si>
  <si>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</si>
  <si>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</si>
  <si>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</si>
  <si>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</si>
  <si>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</si>
  <si>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</si>
  <si>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</si>
  <si>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</si>
  <si>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</si>
  <si>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</si>
  <si>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</si>
  <si>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</si>
  <si>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</si>
  <si>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</si>
  <si>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</si>
  <si>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</si>
  <si>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</si>
  <si>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</si>
  <si>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</si>
  <si>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</si>
  <si>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</si>
  <si>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FAIL</t>
  </si>
  <si>
    <t>MAX. MARK</t>
  </si>
  <si>
    <t>ABSENT</t>
  </si>
  <si>
    <t>STD. DEV</t>
  </si>
  <si>
    <t>SOLIDS AND STRUCTURAL MECHANICS 1</t>
  </si>
  <si>
    <t>Keith Ndegwa</t>
  </si>
  <si>
    <t>Isaac Meangi MURIITHI</t>
  </si>
  <si>
    <t>Elsie Sang Cherop</t>
  </si>
  <si>
    <t>THIRD YEAR FIRST SEMESTER 2022/2023 ACADEMIC YEAR</t>
  </si>
  <si>
    <t>THIRD YEAR FIRST SEMESTER 2023/2024 ACADEMIC YEAR</t>
  </si>
  <si>
    <t>ELECTRICAL MACHINE DRIVES I</t>
  </si>
  <si>
    <t>E022-01-1356/2021</t>
  </si>
  <si>
    <t>Rachael Wanjiru WAMBUI</t>
  </si>
  <si>
    <t>E022-01-1365/2021</t>
  </si>
  <si>
    <t>Simon Munene MUKONZA</t>
  </si>
  <si>
    <t>E022-01-1374/2021</t>
  </si>
  <si>
    <t>James Muinde MUIEI</t>
  </si>
  <si>
    <t>Hirbo Lolo HIRBO</t>
  </si>
  <si>
    <t>E022-01-1388/2021</t>
  </si>
  <si>
    <t>Hacket Kipkorir NGETICH</t>
  </si>
  <si>
    <t>E022-01-1395/2021</t>
  </si>
  <si>
    <t>Brian Kasili WAMALWA</t>
  </si>
  <si>
    <t>Samuel Omondi OJUNGA</t>
  </si>
  <si>
    <t>E022-01-1406/2021</t>
  </si>
  <si>
    <t>Edwin Ngure GATHUITA</t>
  </si>
  <si>
    <t>E022-01-1507/2021</t>
  </si>
  <si>
    <t>Solomon Wanyungu AMBOKA</t>
  </si>
  <si>
    <t>E022-01-2871/2021</t>
  </si>
  <si>
    <t>Morris Waithaka KARIUKI</t>
  </si>
  <si>
    <t>E022-01-2968/2021</t>
  </si>
  <si>
    <t>Simon Kamangaru MUNYIRI</t>
  </si>
  <si>
    <t>Elsie Sang CHEROP</t>
  </si>
  <si>
    <t>E022-01-2420/2020</t>
  </si>
  <si>
    <t>Vincent KIPROTICH</t>
  </si>
  <si>
    <t>E022-01-2156/2019</t>
  </si>
  <si>
    <t>Patience Inyani</t>
  </si>
  <si>
    <t>MECHATRONIC SYSTEM PROGRAMMING 1</t>
  </si>
  <si>
    <t>Elsie Sang</t>
  </si>
  <si>
    <t>DEGREE: BACHELOR OF SCIENCE IN MECHATRONIC  ENGINEERING</t>
  </si>
  <si>
    <t>CNT 2</t>
  </si>
  <si>
    <t>Johnstone Gakoya</t>
  </si>
  <si>
    <t>RETAKE</t>
  </si>
  <si>
    <t>E022-01-1091/2018</t>
  </si>
  <si>
    <t>Kariuki Daniel Njau</t>
  </si>
  <si>
    <t>THIRD YEAR SECOND SEMESTER 2022/2023 ACADEMIC YEAR</t>
  </si>
  <si>
    <t>COMPLEX ANALYSIS 1</t>
  </si>
  <si>
    <t>Assgnt 3 Out of</t>
  </si>
  <si>
    <t>Elsie sang</t>
  </si>
  <si>
    <t xml:space="preserve">Johnson </t>
  </si>
  <si>
    <t>E022-01-1086/2020</t>
  </si>
  <si>
    <t>Rony Oronje ONYANGO</t>
  </si>
  <si>
    <t>BS</t>
  </si>
  <si>
    <t>AS</t>
  </si>
  <si>
    <t>CARRY FORWARD; 1  UNIT</t>
  </si>
  <si>
    <t>A.CF</t>
  </si>
  <si>
    <t>Retake, 1 Unit</t>
  </si>
  <si>
    <t>E022-01-0758/2019</t>
  </si>
  <si>
    <t>Bwonda Brian NDEMO</t>
  </si>
  <si>
    <t>E022-01-2069/2018</t>
  </si>
  <si>
    <t>Elizabeth Mugure MAINA</t>
  </si>
  <si>
    <t>CARRY FORWARD; 2  UNIT</t>
  </si>
  <si>
    <t>RETAKE, 1 Units</t>
  </si>
  <si>
    <t>BACHELOR OF SCIENCE IN MECHATRONICS ENGINEERING</t>
  </si>
  <si>
    <t xml:space="preserve">CONSOLIDATED MARK SHEET FOR 2022/2023 A.Y. - YEAR 2 CF </t>
  </si>
  <si>
    <t>EMT 2101</t>
  </si>
  <si>
    <t>EMT 2102</t>
  </si>
  <si>
    <t>EMT 2103</t>
  </si>
  <si>
    <t>SMA 2119</t>
  </si>
  <si>
    <t>EEE 3101</t>
  </si>
  <si>
    <t>IGS 2101</t>
  </si>
  <si>
    <t>EMT 2201</t>
  </si>
  <si>
    <t>EMT 2202</t>
  </si>
  <si>
    <t>EMT 2203</t>
  </si>
  <si>
    <t>EMT 2204</t>
  </si>
  <si>
    <t>EMT 2205</t>
  </si>
  <si>
    <t>SMA 2232</t>
  </si>
  <si>
    <t>IGS 2202</t>
  </si>
  <si>
    <t>No. of SUPP</t>
  </si>
  <si>
    <t>Retake</t>
  </si>
  <si>
    <t>REPEAT YEAR</t>
  </si>
  <si>
    <t>Chairperson of Department</t>
  </si>
  <si>
    <t>Workshop Practice and Process II</t>
  </si>
  <si>
    <t>Circuit and Network Theory 1</t>
  </si>
  <si>
    <t>Computer Aided Design</t>
  </si>
  <si>
    <t>Thermodynamics</t>
  </si>
  <si>
    <t>Planar Mechanisms</t>
  </si>
  <si>
    <t>Fluid Mechanics</t>
  </si>
  <si>
    <t>Calculus III</t>
  </si>
  <si>
    <t>Ordinary Differential Equations</t>
  </si>
  <si>
    <t>Dean of School</t>
  </si>
  <si>
    <t>Analog Electronics</t>
  </si>
  <si>
    <t>Philosophy and Critical Thinking</t>
  </si>
  <si>
    <t>Communication Skills: Understanding Africa's Mathematics and Film</t>
  </si>
  <si>
    <t>Engineering Mechanics</t>
  </si>
  <si>
    <t>Engineering Materials</t>
  </si>
  <si>
    <t>Chairperson, DeKUT Senate</t>
  </si>
  <si>
    <t>18C</t>
  </si>
  <si>
    <t>14C</t>
  </si>
  <si>
    <t>16C</t>
  </si>
  <si>
    <t>19C</t>
  </si>
  <si>
    <t>15C</t>
  </si>
  <si>
    <t>20C</t>
  </si>
  <si>
    <t>23C</t>
  </si>
  <si>
    <t>22C</t>
  </si>
  <si>
    <t>9C</t>
  </si>
  <si>
    <t>17C</t>
  </si>
  <si>
    <t>24C</t>
  </si>
  <si>
    <t>21C</t>
  </si>
  <si>
    <t>10C</t>
  </si>
  <si>
    <t>S.A.CF</t>
  </si>
  <si>
    <t>REPEAT,1 UNIT</t>
  </si>
  <si>
    <t>CONSOLIDATED MARK SHEET FOR 2022/2023 A.Y. - YEAR 3.1 PENDING IGS 3101</t>
  </si>
  <si>
    <t>SPECIALS, 6 UNITS</t>
  </si>
  <si>
    <t>indicate ground, either financial, medical or compassionate</t>
  </si>
  <si>
    <t>spECIALS, 1 UNIT</t>
  </si>
  <si>
    <t>To investigate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</si>
</sst>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0_);\-#,##0.00"/>
    <numFmt numFmtId="165" formatCode="m\/d\/yyyy"/>
    <numFmt numFmtId="166" formatCode="0.0"/>
    <numFmt numFmtId="167" formatCode="_(* #,##0_);_(* \(#,##0\);_(* &quot;-&quot;??_);_(@_)"/>
    <numFmt numFmtId="168" formatCode="#,##0_);\-#,##0"/>
  </numFmts>
  <fonts count="86">
    <font>
      <sz val="10"/>
      <color indexed="8"/>
      <name val="MS Sans Serif"/>
    </font>
    <font>
      <b/>
      <sz val="14.05"/>
      <color indexed="8"/>
      <name val="Verdana"/>
      <family val="2"/>
    </font>
    <font>
      <b/>
      <sz val="12"/>
      <color indexed="16"/>
      <name val="Verdana"/>
      <family val="2"/>
    </font>
    <font>
      <sz val="6"/>
      <color indexed="8"/>
      <name val="Verdana"/>
      <family val="2"/>
    </font>
    <font>
      <b/>
      <sz val="10"/>
      <color indexed="8"/>
      <name val="MS Sans Serif"/>
      <family val="2"/>
    </font>
    <font>
      <sz val="8"/>
      <color indexed="8"/>
      <name val="Verdana"/>
      <family val="2"/>
    </font>
    <font>
      <b/>
      <sz val="8"/>
      <color indexed="8"/>
      <name val="MS Sans Serif"/>
      <family val="2"/>
    </font>
    <font>
      <sz val="8.0500000000000007"/>
      <name val="Verdana"/>
      <family val="2"/>
    </font>
    <font>
      <sz val="8"/>
      <name val="Verdana"/>
      <family val="2"/>
    </font>
    <font>
      <sz val="10"/>
      <name val="MS Sans Serif"/>
    </font>
    <font>
      <sz val="7"/>
      <name val="Verdana"/>
      <family val="2"/>
    </font>
    <font>
      <b/>
      <sz val="14.05"/>
      <color indexed="8"/>
      <name val="Verdana"/>
      <family val="2"/>
    </font>
    <font>
      <sz val="10"/>
      <color indexed="8"/>
      <name val="MS Sans Serif"/>
    </font>
    <font>
      <b/>
      <sz val="11.05"/>
      <color indexed="8"/>
      <name val="Verdana"/>
      <family val="2"/>
    </font>
    <font>
      <b/>
      <sz val="12"/>
      <color indexed="16"/>
      <name val="Verdana"/>
      <family val="2"/>
    </font>
    <font>
      <b/>
      <sz val="10"/>
      <color indexed="8"/>
      <name val="MS Sans Serif"/>
      <family val="2"/>
    </font>
    <font>
      <b/>
      <sz val="8.0500000000000007"/>
      <color indexed="8"/>
      <name val="Verdana"/>
      <family val="2"/>
    </font>
    <font>
      <b/>
      <sz val="8"/>
      <color indexed="8"/>
      <name val="Verdana"/>
      <family val="2"/>
    </font>
    <font>
      <sz val="8.0500000000000007"/>
      <color indexed="8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sz val="8.0500000000000007"/>
      <name val="Verdana"/>
      <family val="2"/>
    </font>
    <font>
      <sz val="8"/>
      <name val="Verdana"/>
      <family val="2"/>
    </font>
    <font>
      <sz val="6"/>
      <color indexed="8"/>
      <name val="Verdana"/>
      <family val="2"/>
    </font>
    <font>
      <sz val="9"/>
      <color indexed="8"/>
      <name val="MS Sans Serif"/>
    </font>
    <font>
      <sz val="8"/>
      <color indexed="8"/>
      <name val="MS Sans Serif"/>
    </font>
    <font>
      <b/>
      <sz val="8"/>
      <color indexed="8"/>
      <name val="Calibri"/>
      <family val="2"/>
      <scheme val="minor"/>
    </font>
    <font>
      <b/>
      <u/>
      <sz val="24"/>
      <name val="Times New Roman"/>
      <family val="1"/>
      <charset val="134"/>
    </font>
    <font>
      <b/>
      <u/>
      <sz val="18"/>
      <color rgb="FFFF0000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sz val="11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b/>
      <sz val="11"/>
      <color indexed="60"/>
      <name val="Arial"/>
      <family val="2"/>
      <charset val="134"/>
    </font>
    <font>
      <b/>
      <sz val="16"/>
      <color indexed="10"/>
      <name val="Arial"/>
      <family val="2"/>
      <charset val="134"/>
    </font>
    <font>
      <b/>
      <sz val="16"/>
      <color indexed="8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20"/>
      <color indexed="10"/>
      <name val="Calibri"/>
      <family val="2"/>
    </font>
    <font>
      <b/>
      <sz val="20"/>
      <color indexed="60"/>
      <name val="Calibri"/>
      <family val="2"/>
    </font>
    <font>
      <b/>
      <sz val="20"/>
      <color indexed="8"/>
      <name val="Calibri"/>
      <family val="2"/>
    </font>
    <font>
      <sz val="20"/>
      <name val="Arial"/>
      <family val="2"/>
      <charset val="134"/>
    </font>
    <font>
      <sz val="12"/>
      <color indexed="18"/>
      <name val="Arial"/>
      <family val="2"/>
      <charset val="134"/>
    </font>
    <font>
      <sz val="12"/>
      <name val="Calibri"/>
      <family val="2"/>
      <charset val="134"/>
    </font>
    <font>
      <sz val="10"/>
      <name val="Arial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sz val="12"/>
      <name val="Arial"/>
      <family val="2"/>
      <charset val="134"/>
    </font>
    <font>
      <b/>
      <sz val="12"/>
      <name val="Times New Roman"/>
      <family val="1"/>
      <charset val="134"/>
    </font>
    <font>
      <b/>
      <sz val="11"/>
      <color indexed="52"/>
      <name val="Calibri"/>
      <family val="2"/>
      <charset val="134"/>
    </font>
    <font>
      <sz val="12"/>
      <name val="Times New Roman"/>
      <family val="1"/>
      <charset val="134"/>
    </font>
    <font>
      <b/>
      <sz val="11"/>
      <name val="Times New Roman"/>
      <family val="1"/>
      <charset val="134"/>
    </font>
    <font>
      <sz val="20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name val="Arial"/>
      <family val="2"/>
    </font>
    <font>
      <b/>
      <sz val="14"/>
      <color indexed="10"/>
      <name val="Arial"/>
      <family val="2"/>
      <charset val="134"/>
    </font>
    <font>
      <b/>
      <sz val="12"/>
      <color indexed="8"/>
      <name val="Arial"/>
      <family val="2"/>
      <charset val="134"/>
    </font>
    <font>
      <sz val="22"/>
      <color indexed="8"/>
      <name val="Times New Roman"/>
      <family val="1"/>
    </font>
    <font>
      <sz val="20"/>
      <color indexed="10"/>
      <name val="Calibri"/>
      <family val="2"/>
      <charset val="134"/>
    </font>
    <font>
      <sz val="20"/>
      <color indexed="60"/>
      <name val="Calibri"/>
      <family val="2"/>
      <charset val="134"/>
    </font>
    <font>
      <sz val="22"/>
      <name val="Times New Roman"/>
      <family val="1"/>
    </font>
    <font>
      <sz val="10"/>
      <color indexed="8"/>
      <name val="Calibri"/>
      <family val="2"/>
      <scheme val="minor"/>
    </font>
    <font>
      <sz val="10"/>
      <color indexed="8"/>
      <name val="MS Sans Serif"/>
      <family val="2"/>
    </font>
    <font>
      <sz val="10"/>
      <color theme="1"/>
      <name val="MS Sans Serif"/>
    </font>
    <font>
      <b/>
      <sz val="8"/>
      <color theme="1"/>
      <name val="Verdana"/>
      <family val="2"/>
    </font>
    <font>
      <sz val="10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6"/>
      <color indexed="8"/>
      <name val="MS Sans Serif"/>
    </font>
    <font>
      <sz val="9"/>
      <color indexed="8"/>
      <name val="Verdana"/>
      <family val="2"/>
    </font>
    <font>
      <sz val="9"/>
      <color indexed="8"/>
      <name val="MS Sans Serif"/>
      <family val="2"/>
    </font>
    <font>
      <sz val="9"/>
      <color theme="1"/>
      <name val="MS Sans Serif"/>
    </font>
    <font>
      <b/>
      <sz val="9"/>
      <color indexed="8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Arial"/>
      <family val="2"/>
    </font>
    <font>
      <sz val="7"/>
      <color indexed="8"/>
      <name val="MS Sans Serif"/>
    </font>
    <font>
      <b/>
      <sz val="10"/>
      <color indexed="8"/>
      <name val="Verdana"/>
      <family val="2"/>
    </font>
    <font>
      <sz val="10"/>
      <name val="Verdana"/>
      <family val="2"/>
    </font>
    <font>
      <sz val="10"/>
      <color rgb="FFFF0000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7" fillId="0" borderId="0">
      <alignment vertical="center"/>
    </xf>
    <xf numFmtId="0" fontId="53" fillId="8" borderId="26" applyNumberFormat="0" applyAlignment="0" applyProtection="0">
      <alignment vertical="center"/>
    </xf>
    <xf numFmtId="0" fontId="59" fillId="0" borderId="0">
      <alignment vertical="center"/>
    </xf>
    <xf numFmtId="0" fontId="60" fillId="0" borderId="0"/>
  </cellStyleXfs>
  <cellXfs count="343">
    <xf numFmtId="0" fontId="0" fillId="0" borderId="0" xfId="0"/>
    <xf numFmtId="1" fontId="5" fillId="2" borderId="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9" fillId="2" borderId="0" xfId="0" applyFont="1" applyFill="1"/>
    <xf numFmtId="0" fontId="10" fillId="2" borderId="7" xfId="0" applyFont="1" applyFill="1" applyBorder="1"/>
    <xf numFmtId="0" fontId="11" fillId="2" borderId="0" xfId="0" applyFont="1" applyFill="1" applyAlignment="1">
      <alignment vertical="center"/>
    </xf>
    <xf numFmtId="0" fontId="12" fillId="2" borderId="0" xfId="0" applyFont="1" applyFill="1"/>
    <xf numFmtId="0" fontId="13" fillId="2" borderId="0" xfId="0" applyFont="1" applyFill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center" vertical="center"/>
    </xf>
    <xf numFmtId="0" fontId="17" fillId="2" borderId="3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15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11" xfId="0" applyFont="1" applyFill="1" applyBorder="1"/>
    <xf numFmtId="1" fontId="20" fillId="2" borderId="7" xfId="0" applyNumberFormat="1" applyFont="1" applyFill="1" applyBorder="1" applyAlignment="1">
      <alignment horizontal="center" vertical="center"/>
    </xf>
    <xf numFmtId="3" fontId="20" fillId="2" borderId="7" xfId="0" applyNumberFormat="1" applyFont="1" applyFill="1" applyBorder="1" applyAlignment="1">
      <alignment horizontal="center" vertical="center"/>
    </xf>
    <xf numFmtId="3" fontId="18" fillId="2" borderId="2" xfId="0" applyNumberFormat="1" applyFont="1" applyFill="1" applyBorder="1" applyAlignment="1">
      <alignment horizontal="right" vertical="center"/>
    </xf>
    <xf numFmtId="0" fontId="18" fillId="2" borderId="7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21" fillId="2" borderId="7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2" borderId="0" xfId="0" applyFont="1" applyFill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/>
    <xf numFmtId="0" fontId="17" fillId="2" borderId="0" xfId="0" applyFont="1" applyFill="1" applyAlignment="1">
      <alignment horizontal="left" vertical="center"/>
    </xf>
    <xf numFmtId="0" fontId="25" fillId="2" borderId="0" xfId="0" applyFont="1" applyFill="1"/>
    <xf numFmtId="0" fontId="21" fillId="2" borderId="15" xfId="0" applyFont="1" applyFill="1" applyBorder="1" applyAlignment="1">
      <alignment vertical="center"/>
    </xf>
    <xf numFmtId="0" fontId="20" fillId="2" borderId="7" xfId="0" applyFont="1" applyFill="1" applyBorder="1" applyAlignment="1">
      <alignment horizontal="center"/>
    </xf>
    <xf numFmtId="167" fontId="20" fillId="2" borderId="7" xfId="1" applyNumberFormat="1" applyFont="1" applyFill="1" applyBorder="1" applyAlignment="1">
      <alignment horizontal="center" vertical="center"/>
    </xf>
    <xf numFmtId="166" fontId="23" fillId="2" borderId="0" xfId="0" applyNumberFormat="1" applyFont="1" applyFill="1" applyAlignment="1">
      <alignment horizontal="center" vertical="center"/>
    </xf>
    <xf numFmtId="167" fontId="16" fillId="2" borderId="0" xfId="1" applyNumberFormat="1" applyFont="1" applyFill="1" applyBorder="1" applyAlignment="1">
      <alignment horizontal="center" vertical="center"/>
    </xf>
    <xf numFmtId="164" fontId="23" fillId="2" borderId="0" xfId="0" applyNumberFormat="1" applyFont="1" applyFill="1" applyAlignment="1">
      <alignment horizontal="center" vertical="center"/>
    </xf>
    <xf numFmtId="3" fontId="23" fillId="2" borderId="0" xfId="0" applyNumberFormat="1" applyFont="1" applyFill="1" applyAlignment="1">
      <alignment horizontal="center" vertical="center"/>
    </xf>
    <xf numFmtId="3" fontId="17" fillId="2" borderId="7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2" fillId="3" borderId="0" xfId="0" applyFont="1" applyFill="1"/>
    <xf numFmtId="3" fontId="5" fillId="2" borderId="7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right" vertical="center"/>
    </xf>
    <xf numFmtId="0" fontId="21" fillId="2" borderId="8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19" fillId="2" borderId="7" xfId="0" applyFont="1" applyFill="1" applyBorder="1"/>
    <xf numFmtId="0" fontId="18" fillId="2" borderId="8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20" fillId="2" borderId="8" xfId="0" applyFont="1" applyFill="1" applyBorder="1" applyAlignment="1">
      <alignment horizontal="center" vertical="center"/>
    </xf>
    <xf numFmtId="1" fontId="20" fillId="2" borderId="8" xfId="0" applyNumberFormat="1" applyFont="1" applyFill="1" applyBorder="1" applyAlignment="1">
      <alignment horizontal="center" vertical="center"/>
    </xf>
    <xf numFmtId="0" fontId="20" fillId="2" borderId="8" xfId="0" applyFont="1" applyFill="1" applyBorder="1"/>
    <xf numFmtId="0" fontId="17" fillId="2" borderId="6" xfId="0" applyFont="1" applyFill="1" applyBorder="1" applyAlignment="1">
      <alignment horizontal="center" vertical="center"/>
    </xf>
    <xf numFmtId="0" fontId="17" fillId="2" borderId="6" xfId="0" applyFont="1" applyFill="1" applyBorder="1"/>
    <xf numFmtId="0" fontId="22" fillId="2" borderId="12" xfId="0" applyFont="1" applyFill="1" applyBorder="1"/>
    <xf numFmtId="0" fontId="20" fillId="2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center"/>
    </xf>
    <xf numFmtId="0" fontId="19" fillId="2" borderId="16" xfId="0" applyFont="1" applyFill="1" applyBorder="1"/>
    <xf numFmtId="0" fontId="19" fillId="2" borderId="13" xfId="0" applyFont="1" applyFill="1" applyBorder="1"/>
    <xf numFmtId="0" fontId="20" fillId="2" borderId="8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vertical="center"/>
    </xf>
    <xf numFmtId="165" fontId="23" fillId="2" borderId="0" xfId="0" applyNumberFormat="1" applyFont="1" applyFill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3" fontId="7" fillId="2" borderId="4" xfId="0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/>
    <xf numFmtId="0" fontId="26" fillId="2" borderId="6" xfId="0" applyFont="1" applyFill="1" applyBorder="1" applyAlignment="1">
      <alignment horizontal="center" vertical="center" wrapText="1"/>
    </xf>
    <xf numFmtId="0" fontId="17" fillId="2" borderId="10" xfId="0" applyFont="1" applyFill="1" applyBorder="1"/>
    <xf numFmtId="0" fontId="17" fillId="2" borderId="1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/>
    <xf numFmtId="0" fontId="12" fillId="2" borderId="7" xfId="0" applyFont="1" applyFill="1" applyBorder="1"/>
    <xf numFmtId="0" fontId="9" fillId="2" borderId="7" xfId="0" applyFont="1" applyFill="1" applyBorder="1"/>
    <xf numFmtId="0" fontId="0" fillId="2" borderId="7" xfId="0" applyFill="1" applyBorder="1"/>
    <xf numFmtId="0" fontId="12" fillId="2" borderId="8" xfId="0" applyFont="1" applyFill="1" applyBorder="1"/>
    <xf numFmtId="0" fontId="3" fillId="2" borderId="0" xfId="0" applyFont="1" applyFill="1" applyAlignment="1">
      <alignment horizontal="left" vertical="center"/>
    </xf>
    <xf numFmtId="2" fontId="5" fillId="2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4" fillId="2" borderId="1" xfId="0" applyFont="1" applyFill="1" applyBorder="1"/>
    <xf numFmtId="0" fontId="3" fillId="2" borderId="0" xfId="0" applyFont="1" applyFill="1" applyAlignment="1">
      <alignment vertical="center" wrapText="1"/>
    </xf>
    <xf numFmtId="166" fontId="0" fillId="0" borderId="0" xfId="0" applyNumberFormat="1"/>
    <xf numFmtId="1" fontId="0" fillId="0" borderId="0" xfId="0" applyNumberForma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/>
    <xf numFmtId="166" fontId="30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33" fillId="4" borderId="21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/>
    </xf>
    <xf numFmtId="0" fontId="35" fillId="4" borderId="21" xfId="0" applyFont="1" applyFill="1" applyBorder="1" applyAlignment="1">
      <alignment horizontal="center" vertical="center"/>
    </xf>
    <xf numFmtId="0" fontId="34" fillId="4" borderId="21" xfId="0" applyFont="1" applyFill="1" applyBorder="1" applyAlignment="1">
      <alignment horizontal="center" vertical="center" textRotation="90" wrapText="1"/>
    </xf>
    <xf numFmtId="0" fontId="35" fillId="4" borderId="21" xfId="0" applyFont="1" applyFill="1" applyBorder="1" applyAlignment="1">
      <alignment horizontal="center" vertical="center" textRotation="90" wrapText="1"/>
    </xf>
    <xf numFmtId="0" fontId="35" fillId="4" borderId="21" xfId="0" applyFont="1" applyFill="1" applyBorder="1" applyAlignment="1">
      <alignment horizontal="center" vertical="center" wrapText="1"/>
    </xf>
    <xf numFmtId="1" fontId="37" fillId="6" borderId="21" xfId="0" applyNumberFormat="1" applyFont="1" applyFill="1" applyBorder="1" applyAlignment="1">
      <alignment horizontal="center" vertical="center" wrapText="1"/>
    </xf>
    <xf numFmtId="0" fontId="37" fillId="6" borderId="21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3" fontId="39" fillId="0" borderId="22" xfId="0" applyNumberFormat="1" applyFont="1" applyBorder="1" applyAlignment="1">
      <alignment horizontal="left" vertical="center"/>
    </xf>
    <xf numFmtId="0" fontId="40" fillId="0" borderId="7" xfId="0" applyFont="1" applyBorder="1"/>
    <xf numFmtId="166" fontId="40" fillId="0" borderId="22" xfId="0" applyNumberFormat="1" applyFont="1" applyBorder="1"/>
    <xf numFmtId="2" fontId="41" fillId="6" borderId="22" xfId="0" applyNumberFormat="1" applyFont="1" applyFill="1" applyBorder="1"/>
    <xf numFmtId="166" fontId="42" fillId="5" borderId="22" xfId="0" applyNumberFormat="1" applyFont="1" applyFill="1" applyBorder="1"/>
    <xf numFmtId="166" fontId="43" fillId="7" borderId="22" xfId="0" applyNumberFormat="1" applyFont="1" applyFill="1" applyBorder="1"/>
    <xf numFmtId="1" fontId="40" fillId="0" borderId="22" xfId="0" applyNumberFormat="1" applyFont="1" applyBorder="1"/>
    <xf numFmtId="166" fontId="44" fillId="0" borderId="22" xfId="0" applyNumberFormat="1" applyFont="1" applyBorder="1" applyAlignment="1">
      <alignment vertical="center"/>
    </xf>
    <xf numFmtId="0" fontId="45" fillId="0" borderId="0" xfId="0" applyFont="1" applyAlignment="1">
      <alignment vertical="center"/>
    </xf>
    <xf numFmtId="0" fontId="46" fillId="4" borderId="0" xfId="0" applyFont="1" applyFill="1"/>
    <xf numFmtId="0" fontId="48" fillId="4" borderId="0" xfId="2" applyFont="1" applyFill="1">
      <alignment vertical="center"/>
    </xf>
    <xf numFmtId="1" fontId="46" fillId="4" borderId="0" xfId="0" applyNumberFormat="1" applyFont="1" applyFill="1"/>
    <xf numFmtId="0" fontId="33" fillId="4" borderId="0" xfId="0" applyFont="1" applyFill="1"/>
    <xf numFmtId="0" fontId="51" fillId="4" borderId="0" xfId="0" applyFont="1" applyFill="1"/>
    <xf numFmtId="0" fontId="52" fillId="4" borderId="24" xfId="0" applyFont="1" applyFill="1" applyBorder="1" applyAlignment="1">
      <alignment horizontal="center" vertical="center"/>
    </xf>
    <xf numFmtId="2" fontId="52" fillId="4" borderId="21" xfId="0" applyNumberFormat="1" applyFont="1" applyFill="1" applyBorder="1" applyAlignment="1">
      <alignment horizontal="center" vertical="center"/>
    </xf>
    <xf numFmtId="0" fontId="52" fillId="4" borderId="25" xfId="0" applyFont="1" applyFill="1" applyBorder="1" applyAlignment="1">
      <alignment horizontal="center" vertical="center"/>
    </xf>
    <xf numFmtId="2" fontId="50" fillId="4" borderId="21" xfId="3" applyNumberFormat="1" applyFont="1" applyFill="1" applyBorder="1" applyAlignment="1" applyProtection="1">
      <alignment horizontal="center" vertical="center"/>
    </xf>
    <xf numFmtId="166" fontId="50" fillId="4" borderId="0" xfId="3" applyNumberFormat="1" applyFont="1" applyFill="1" applyBorder="1" applyAlignment="1" applyProtection="1">
      <alignment horizontal="center" vertical="center"/>
    </xf>
    <xf numFmtId="2" fontId="54" fillId="4" borderId="0" xfId="0" applyNumberFormat="1" applyFont="1" applyFill="1" applyAlignment="1">
      <alignment horizontal="center" vertical="center"/>
    </xf>
    <xf numFmtId="0" fontId="54" fillId="4" borderId="0" xfId="0" applyFont="1" applyFill="1"/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2" xfId="0" applyFont="1" applyFill="1" applyBorder="1" applyAlignment="1">
      <alignment horizontal="center" vertical="center"/>
    </xf>
    <xf numFmtId="2" fontId="52" fillId="4" borderId="21" xfId="0" applyNumberFormat="1" applyFont="1" applyFill="1" applyBorder="1" applyAlignment="1">
      <alignment horizontal="center" vertical="center" wrapText="1"/>
    </xf>
    <xf numFmtId="2" fontId="52" fillId="4" borderId="30" xfId="3" applyNumberFormat="1" applyFont="1" applyFill="1" applyBorder="1" applyAlignment="1" applyProtection="1">
      <alignment horizontal="center" vertical="center" wrapText="1"/>
    </xf>
    <xf numFmtId="166" fontId="52" fillId="4" borderId="21" xfId="0" applyNumberFormat="1" applyFont="1" applyFill="1" applyBorder="1" applyAlignment="1">
      <alignment horizontal="center" vertical="center"/>
    </xf>
    <xf numFmtId="2" fontId="52" fillId="4" borderId="24" xfId="0" applyNumberFormat="1" applyFont="1" applyFill="1" applyBorder="1" applyAlignment="1">
      <alignment horizontal="center" vertical="center"/>
    </xf>
    <xf numFmtId="2" fontId="57" fillId="4" borderId="21" xfId="0" applyNumberFormat="1" applyFont="1" applyFill="1" applyBorder="1" applyAlignment="1">
      <alignment horizontal="center" vertical="center"/>
    </xf>
    <xf numFmtId="166" fontId="57" fillId="4" borderId="21" xfId="0" applyNumberFormat="1" applyFont="1" applyFill="1" applyBorder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46" fillId="4" borderId="0" xfId="0" applyFont="1" applyFill="1" applyAlignment="1">
      <alignment horizontal="center" vertical="center"/>
    </xf>
    <xf numFmtId="2" fontId="58" fillId="4" borderId="30" xfId="3" applyNumberFormat="1" applyFont="1" applyFill="1" applyBorder="1" applyAlignment="1" applyProtection="1">
      <alignment horizontal="center" vertical="center"/>
    </xf>
    <xf numFmtId="0" fontId="46" fillId="4" borderId="29" xfId="0" applyFont="1" applyFill="1" applyBorder="1" applyAlignment="1">
      <alignment horizontal="center" vertical="center"/>
    </xf>
    <xf numFmtId="0" fontId="46" fillId="4" borderId="28" xfId="0" applyFont="1" applyFill="1" applyBorder="1" applyAlignment="1">
      <alignment horizontal="center" vertical="center"/>
    </xf>
    <xf numFmtId="0" fontId="50" fillId="4" borderId="21" xfId="0" applyFont="1" applyFill="1" applyBorder="1" applyAlignment="1">
      <alignment horizontal="center" vertical="center"/>
    </xf>
    <xf numFmtId="2" fontId="57" fillId="4" borderId="27" xfId="0" applyNumberFormat="1" applyFont="1" applyFill="1" applyBorder="1" applyAlignment="1">
      <alignment horizontal="center" vertical="center"/>
    </xf>
    <xf numFmtId="2" fontId="58" fillId="4" borderId="31" xfId="3" applyNumberFormat="1" applyFont="1" applyFill="1" applyBorder="1" applyAlignment="1" applyProtection="1">
      <alignment horizontal="center" vertical="center"/>
    </xf>
    <xf numFmtId="0" fontId="56" fillId="4" borderId="21" xfId="0" applyFont="1" applyFill="1" applyBorder="1" applyAlignment="1">
      <alignment horizontal="center" vertical="center"/>
    </xf>
    <xf numFmtId="2" fontId="58" fillId="4" borderId="21" xfId="3" applyNumberFormat="1" applyFont="1" applyFill="1" applyBorder="1" applyAlignment="1" applyProtection="1">
      <alignment horizontal="center" vertical="center"/>
    </xf>
    <xf numFmtId="166" fontId="54" fillId="4" borderId="0" xfId="0" applyNumberFormat="1" applyFont="1" applyFill="1" applyAlignment="1">
      <alignment horizontal="center" vertical="center"/>
    </xf>
    <xf numFmtId="0" fontId="51" fillId="4" borderId="0" xfId="2" applyFont="1" applyFill="1" applyAlignment="1"/>
    <xf numFmtId="166" fontId="46" fillId="4" borderId="0" xfId="0" applyNumberFormat="1" applyFont="1" applyFill="1" applyAlignment="1">
      <alignment horizontal="center" vertical="center"/>
    </xf>
    <xf numFmtId="0" fontId="29" fillId="0" borderId="0" xfId="0" applyFont="1"/>
    <xf numFmtId="0" fontId="0" fillId="0" borderId="7" xfId="0" applyBorder="1"/>
    <xf numFmtId="0" fontId="59" fillId="0" borderId="0" xfId="4" applyAlignment="1"/>
    <xf numFmtId="0" fontId="33" fillId="4" borderId="21" xfId="4" applyFont="1" applyFill="1" applyBorder="1" applyAlignment="1">
      <alignment horizontal="center" vertical="center" wrapText="1"/>
    </xf>
    <xf numFmtId="0" fontId="34" fillId="4" borderId="21" xfId="4" applyFont="1" applyFill="1" applyBorder="1" applyAlignment="1">
      <alignment horizontal="center" vertical="center"/>
    </xf>
    <xf numFmtId="0" fontId="35" fillId="4" borderId="21" xfId="4" applyFont="1" applyFill="1" applyBorder="1" applyAlignment="1">
      <alignment horizontal="center" vertical="center"/>
    </xf>
    <xf numFmtId="0" fontId="34" fillId="4" borderId="21" xfId="4" applyFont="1" applyFill="1" applyBorder="1" applyAlignment="1">
      <alignment horizontal="center" vertical="center" textRotation="90" wrapText="1"/>
    </xf>
    <xf numFmtId="0" fontId="35" fillId="4" borderId="21" xfId="4" applyFont="1" applyFill="1" applyBorder="1" applyAlignment="1">
      <alignment horizontal="center" vertical="center" textRotation="90" wrapText="1"/>
    </xf>
    <xf numFmtId="0" fontId="35" fillId="4" borderId="21" xfId="4" applyFont="1" applyFill="1" applyBorder="1" applyAlignment="1">
      <alignment horizontal="center" vertical="center" wrapText="1"/>
    </xf>
    <xf numFmtId="166" fontId="40" fillId="0" borderId="22" xfId="4" applyNumberFormat="1" applyFont="1" applyBorder="1" applyAlignment="1"/>
    <xf numFmtId="1" fontId="40" fillId="0" borderId="22" xfId="4" applyNumberFormat="1" applyFont="1" applyBorder="1" applyAlignment="1"/>
    <xf numFmtId="166" fontId="44" fillId="0" borderId="22" xfId="4" applyNumberFormat="1" applyFont="1" applyBorder="1">
      <alignment vertical="center"/>
    </xf>
    <xf numFmtId="166" fontId="42" fillId="5" borderId="22" xfId="4" applyNumberFormat="1" applyFont="1" applyFill="1" applyBorder="1" applyAlignment="1"/>
    <xf numFmtId="2" fontId="41" fillId="6" borderId="22" xfId="4" applyNumberFormat="1" applyFont="1" applyFill="1" applyBorder="1" applyAlignment="1"/>
    <xf numFmtId="166" fontId="43" fillId="7" borderId="22" xfId="4" applyNumberFormat="1" applyFont="1" applyFill="1" applyBorder="1" applyAlignment="1"/>
    <xf numFmtId="0" fontId="38" fillId="7" borderId="21" xfId="4" applyFont="1" applyFill="1" applyBorder="1" applyAlignment="1">
      <alignment horizontal="center" vertical="center" wrapText="1"/>
    </xf>
    <xf numFmtId="0" fontId="37" fillId="6" borderId="21" xfId="4" applyFont="1" applyFill="1" applyBorder="1" applyAlignment="1">
      <alignment horizontal="center" vertical="center" wrapText="1"/>
    </xf>
    <xf numFmtId="1" fontId="37" fillId="6" borderId="21" xfId="4" applyNumberFormat="1" applyFont="1" applyFill="1" applyBorder="1" applyAlignment="1">
      <alignment horizontal="center" vertical="center" wrapText="1"/>
    </xf>
    <xf numFmtId="0" fontId="40" fillId="0" borderId="7" xfId="4" applyFont="1" applyBorder="1" applyAlignment="1"/>
    <xf numFmtId="3" fontId="39" fillId="0" borderId="22" xfId="4" applyNumberFormat="1" applyFont="1" applyBorder="1" applyAlignment="1">
      <alignment horizontal="left" vertical="center"/>
    </xf>
    <xf numFmtId="0" fontId="50" fillId="4" borderId="23" xfId="4" applyFont="1" applyFill="1" applyBorder="1" applyAlignment="1">
      <alignment horizontal="center"/>
    </xf>
    <xf numFmtId="0" fontId="40" fillId="3" borderId="7" xfId="0" applyFont="1" applyFill="1" applyBorder="1"/>
    <xf numFmtId="3" fontId="39" fillId="0" borderId="0" xfId="4" applyNumberFormat="1" applyFont="1" applyAlignment="1">
      <alignment horizontal="left" vertical="center"/>
    </xf>
    <xf numFmtId="166" fontId="40" fillId="0" borderId="0" xfId="4" applyNumberFormat="1" applyFont="1" applyAlignment="1"/>
    <xf numFmtId="2" fontId="52" fillId="4" borderId="23" xfId="4" applyNumberFormat="1" applyFont="1" applyFill="1" applyBorder="1" applyAlignment="1">
      <alignment horizontal="center" vertical="center"/>
    </xf>
    <xf numFmtId="2" fontId="41" fillId="6" borderId="0" xfId="4" applyNumberFormat="1" applyFont="1" applyFill="1" applyAlignment="1"/>
    <xf numFmtId="166" fontId="42" fillId="5" borderId="0" xfId="4" applyNumberFormat="1" applyFont="1" applyFill="1" applyAlignment="1"/>
    <xf numFmtId="166" fontId="43" fillId="7" borderId="0" xfId="4" applyNumberFormat="1" applyFont="1" applyFill="1" applyAlignment="1"/>
    <xf numFmtId="1" fontId="40" fillId="0" borderId="0" xfId="4" applyNumberFormat="1" applyFont="1" applyAlignment="1"/>
    <xf numFmtId="166" fontId="56" fillId="4" borderId="21" xfId="0" applyNumberFormat="1" applyFont="1" applyFill="1" applyBorder="1" applyAlignment="1">
      <alignment horizontal="center" vertical="center"/>
    </xf>
    <xf numFmtId="3" fontId="18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1" fontId="5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61" fillId="6" borderId="21" xfId="0" applyNumberFormat="1" applyFont="1" applyFill="1" applyBorder="1" applyAlignment="1">
      <alignment horizontal="center" vertical="center" wrapText="1"/>
    </xf>
    <xf numFmtId="0" fontId="61" fillId="6" borderId="21" xfId="0" applyFont="1" applyFill="1" applyBorder="1" applyAlignment="1">
      <alignment horizontal="center" vertical="center" wrapText="1"/>
    </xf>
    <xf numFmtId="0" fontId="62" fillId="7" borderId="21" xfId="0" applyFont="1" applyFill="1" applyBorder="1" applyAlignment="1">
      <alignment horizontal="center" vertical="center" wrapText="1"/>
    </xf>
    <xf numFmtId="0" fontId="63" fillId="0" borderId="7" xfId="0" applyFont="1" applyBorder="1"/>
    <xf numFmtId="2" fontId="40" fillId="0" borderId="22" xfId="0" applyNumberFormat="1" applyFont="1" applyBorder="1"/>
    <xf numFmtId="2" fontId="64" fillId="6" borderId="22" xfId="0" applyNumberFormat="1" applyFont="1" applyFill="1" applyBorder="1"/>
    <xf numFmtId="166" fontId="65" fillId="5" borderId="22" xfId="0" applyNumberFormat="1" applyFont="1" applyFill="1" applyBorder="1"/>
    <xf numFmtId="166" fontId="40" fillId="7" borderId="22" xfId="0" applyNumberFormat="1" applyFont="1" applyFill="1" applyBorder="1"/>
    <xf numFmtId="0" fontId="66" fillId="0" borderId="7" xfId="5" applyFont="1" applyBorder="1"/>
    <xf numFmtId="0" fontId="66" fillId="0" borderId="12" xfId="5" applyFont="1" applyBorder="1"/>
    <xf numFmtId="0" fontId="66" fillId="0" borderId="15" xfId="5" applyFont="1" applyBorder="1"/>
    <xf numFmtId="0" fontId="84" fillId="0" borderId="16" xfId="0" applyFont="1" applyBorder="1" applyAlignment="1">
      <alignment horizontal="left" vertical="center"/>
    </xf>
    <xf numFmtId="3" fontId="71" fillId="2" borderId="3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/>
    <xf numFmtId="0" fontId="67" fillId="2" borderId="0" xfId="0" applyFont="1" applyFill="1"/>
    <xf numFmtId="168" fontId="5" fillId="2" borderId="0" xfId="0" applyNumberFormat="1" applyFont="1" applyFill="1" applyAlignment="1">
      <alignment horizontal="center" vertical="center"/>
    </xf>
    <xf numFmtId="167" fontId="5" fillId="2" borderId="7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69" fillId="2" borderId="0" xfId="0" applyFont="1" applyFill="1"/>
    <xf numFmtId="0" fontId="16" fillId="2" borderId="3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70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/>
    <xf numFmtId="0" fontId="4" fillId="2" borderId="11" xfId="0" applyFont="1" applyFill="1" applyBorder="1"/>
    <xf numFmtId="0" fontId="26" fillId="0" borderId="6" xfId="0" applyFont="1" applyBorder="1" applyAlignment="1">
      <alignment horizontal="center" vertical="center" wrapText="1"/>
    </xf>
    <xf numFmtId="1" fontId="26" fillId="0" borderId="6" xfId="0" applyNumberFormat="1" applyFont="1" applyBorder="1" applyAlignment="1">
      <alignment horizontal="center" vertical="center" wrapText="1"/>
    </xf>
    <xf numFmtId="0" fontId="70" fillId="2" borderId="5" xfId="0" applyFont="1" applyFill="1" applyBorder="1"/>
    <xf numFmtId="0" fontId="71" fillId="2" borderId="7" xfId="0" applyFont="1" applyFill="1" applyBorder="1"/>
    <xf numFmtId="1" fontId="5" fillId="0" borderId="8" xfId="0" applyNumberFormat="1" applyFont="1" applyBorder="1" applyAlignment="1">
      <alignment horizontal="center" vertical="center"/>
    </xf>
    <xf numFmtId="0" fontId="72" fillId="2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2" fillId="0" borderId="7" xfId="0" applyFont="1" applyBorder="1"/>
    <xf numFmtId="0" fontId="73" fillId="2" borderId="8" xfId="0" applyFont="1" applyFill="1" applyBorder="1" applyAlignment="1">
      <alignment horizontal="center" vertical="center"/>
    </xf>
    <xf numFmtId="0" fontId="71" fillId="2" borderId="13" xfId="0" applyFont="1" applyFill="1" applyBorder="1"/>
    <xf numFmtId="0" fontId="5" fillId="0" borderId="7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3" fontId="18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5" fillId="2" borderId="7" xfId="0" applyFont="1" applyFill="1" applyBorder="1" applyAlignment="1">
      <alignment vertical="center"/>
    </xf>
    <xf numFmtId="167" fontId="5" fillId="0" borderId="7" xfId="1" applyNumberFormat="1" applyFont="1" applyFill="1" applyBorder="1" applyAlignment="1">
      <alignment horizontal="center" vertical="center"/>
    </xf>
    <xf numFmtId="167" fontId="5" fillId="2" borderId="0" xfId="1" applyNumberFormat="1" applyFont="1" applyFill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1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left" vertical="center"/>
    </xf>
    <xf numFmtId="0" fontId="76" fillId="0" borderId="0" xfId="0" applyFont="1"/>
    <xf numFmtId="0" fontId="77" fillId="2" borderId="0" xfId="0" applyFont="1" applyFill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5" fillId="2" borderId="0" xfId="0" applyFont="1" applyFill="1"/>
    <xf numFmtId="0" fontId="79" fillId="2" borderId="0" xfId="0" applyFont="1" applyFill="1"/>
    <xf numFmtId="0" fontId="78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80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81" fillId="2" borderId="0" xfId="0" applyFont="1" applyFill="1"/>
    <xf numFmtId="1" fontId="8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0" fontId="83" fillId="2" borderId="7" xfId="0" applyFont="1" applyFill="1" applyBorder="1"/>
    <xf numFmtId="0" fontId="83" fillId="0" borderId="7" xfId="0" applyFont="1" applyBorder="1"/>
    <xf numFmtId="2" fontId="5" fillId="0" borderId="7" xfId="0" applyNumberFormat="1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84" fillId="2" borderId="16" xfId="0" applyFont="1" applyFill="1" applyBorder="1" applyAlignment="1">
      <alignment horizontal="left" vertical="center"/>
    </xf>
    <xf numFmtId="0" fontId="5" fillId="9" borderId="8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9" borderId="8" xfId="0" applyNumberFormat="1" applyFont="1" applyFill="1" applyBorder="1" applyAlignment="1">
      <alignment horizontal="center" vertical="center"/>
    </xf>
    <xf numFmtId="0" fontId="83" fillId="2" borderId="8" xfId="0" applyFont="1" applyFill="1" applyBorder="1"/>
    <xf numFmtId="0" fontId="85" fillId="2" borderId="7" xfId="0" applyFont="1" applyFill="1" applyBorder="1"/>
    <xf numFmtId="0" fontId="85" fillId="2" borderId="0" xfId="0" applyFont="1" applyFill="1"/>
    <xf numFmtId="0" fontId="72" fillId="10" borderId="8" xfId="0" applyFont="1" applyFill="1" applyBorder="1" applyAlignment="1">
      <alignment horizontal="center" vertical="center"/>
    </xf>
    <xf numFmtId="1" fontId="72" fillId="10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textRotation="90"/>
    </xf>
    <xf numFmtId="0" fontId="6" fillId="2" borderId="18" xfId="0" applyFont="1" applyFill="1" applyBorder="1" applyAlignment="1">
      <alignment horizontal="center" textRotation="90"/>
    </xf>
    <xf numFmtId="0" fontId="4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71" fillId="0" borderId="7" xfId="0" applyNumberFormat="1" applyFont="1" applyBorder="1" applyAlignment="1">
      <alignment horizontal="center" vertical="center"/>
    </xf>
    <xf numFmtId="0" fontId="84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71" fillId="2" borderId="32" xfId="0" applyNumberFormat="1" applyFont="1" applyFill="1" applyBorder="1" applyAlignment="1">
      <alignment horizontal="center" vertical="center"/>
    </xf>
    <xf numFmtId="3" fontId="71" fillId="2" borderId="33" xfId="0" applyNumberFormat="1" applyFont="1" applyFill="1" applyBorder="1" applyAlignment="1">
      <alignment horizontal="center" vertical="center"/>
    </xf>
    <xf numFmtId="3" fontId="71" fillId="2" borderId="4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left" vertical="center"/>
    </xf>
    <xf numFmtId="0" fontId="84" fillId="0" borderId="1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35" xfId="0" applyFont="1" applyBorder="1" applyAlignment="1">
      <alignment horizontal="center" vertical="center"/>
    </xf>
    <xf numFmtId="0" fontId="84" fillId="0" borderId="36" xfId="0" applyFont="1" applyBorder="1" applyAlignment="1">
      <alignment horizontal="center" vertical="center"/>
    </xf>
    <xf numFmtId="0" fontId="84" fillId="0" borderId="34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6" xfId="0" applyFont="1" applyBorder="1" applyAlignment="1">
      <alignment horizontal="center" vertical="center"/>
    </xf>
    <xf numFmtId="0" fontId="84" fillId="0" borderId="8" xfId="0" applyFont="1" applyBorder="1" applyAlignment="1">
      <alignment horizontal="center" vertical="center"/>
    </xf>
    <xf numFmtId="0" fontId="84" fillId="2" borderId="13" xfId="0" applyFont="1" applyFill="1" applyBorder="1" applyAlignment="1">
      <alignment horizontal="left" vertical="center"/>
    </xf>
    <xf numFmtId="0" fontId="84" fillId="2" borderId="16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84" fillId="2" borderId="9" xfId="0" applyFont="1" applyFill="1" applyBorder="1" applyAlignment="1">
      <alignment horizontal="center" vertical="center"/>
    </xf>
    <xf numFmtId="0" fontId="84" fillId="2" borderId="16" xfId="0" applyFont="1" applyFill="1" applyBorder="1" applyAlignment="1">
      <alignment horizontal="center" vertical="center"/>
    </xf>
    <xf numFmtId="0" fontId="84" fillId="2" borderId="8" xfId="0" applyFont="1" applyFill="1" applyBorder="1" applyAlignment="1">
      <alignment horizontal="center" vertical="center"/>
    </xf>
    <xf numFmtId="2" fontId="52" fillId="4" borderId="21" xfId="0" applyNumberFormat="1" applyFont="1" applyFill="1" applyBorder="1" applyAlignment="1">
      <alignment horizontal="center" vertical="center"/>
    </xf>
    <xf numFmtId="1" fontId="57" fillId="4" borderId="24" xfId="0" applyNumberFormat="1" applyFont="1" applyFill="1" applyBorder="1" applyAlignment="1">
      <alignment horizontal="center" vertical="center"/>
    </xf>
    <xf numFmtId="0" fontId="57" fillId="4" borderId="24" xfId="0" applyFont="1" applyFill="1" applyBorder="1" applyAlignment="1">
      <alignment horizontal="center" vertical="center"/>
    </xf>
    <xf numFmtId="0" fontId="52" fillId="4" borderId="21" xfId="0" applyFont="1" applyFill="1" applyBorder="1" applyAlignment="1">
      <alignment horizontal="center" vertical="center"/>
    </xf>
    <xf numFmtId="0" fontId="52" fillId="4" borderId="21" xfId="0" applyFont="1" applyFill="1" applyBorder="1" applyAlignment="1">
      <alignment horizontal="center" vertical="center" wrapText="1"/>
    </xf>
    <xf numFmtId="0" fontId="52" fillId="4" borderId="24" xfId="0" applyFont="1" applyFill="1" applyBorder="1" applyAlignment="1">
      <alignment horizontal="center" vertical="center" wrapText="1"/>
    </xf>
    <xf numFmtId="0" fontId="49" fillId="4" borderId="23" xfId="0" applyFont="1" applyFill="1" applyBorder="1" applyAlignment="1">
      <alignment horizontal="center"/>
    </xf>
    <xf numFmtId="0" fontId="50" fillId="4" borderId="23" xfId="0" applyFont="1" applyFill="1" applyBorder="1" applyAlignment="1">
      <alignment horizontal="center"/>
    </xf>
    <xf numFmtId="2" fontId="55" fillId="4" borderId="21" xfId="0" applyNumberFormat="1" applyFont="1" applyFill="1" applyBorder="1" applyAlignment="1">
      <alignment horizontal="center" vertical="center"/>
    </xf>
    <xf numFmtId="2" fontId="52" fillId="4" borderId="27" xfId="3" applyNumberFormat="1" applyFont="1" applyFill="1" applyBorder="1" applyAlignment="1" applyProtection="1">
      <alignment horizontal="center" vertical="center"/>
    </xf>
    <xf numFmtId="0" fontId="52" fillId="4" borderId="24" xfId="0" applyFont="1" applyFill="1" applyBorder="1" applyAlignment="1">
      <alignment horizontal="center" vertical="center"/>
    </xf>
    <xf numFmtId="0" fontId="33" fillId="4" borderId="21" xfId="0" applyFont="1" applyFill="1" applyBorder="1" applyAlignment="1">
      <alignment horizontal="center" vertical="center" textRotation="90" wrapText="1"/>
    </xf>
    <xf numFmtId="0" fontId="33" fillId="4" borderId="21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/>
    </xf>
    <xf numFmtId="0" fontId="35" fillId="4" borderId="21" xfId="0" applyFont="1" applyFill="1" applyBorder="1" applyAlignment="1">
      <alignment horizontal="center" vertical="center"/>
    </xf>
    <xf numFmtId="0" fontId="36" fillId="5" borderId="21" xfId="0" applyFont="1" applyFill="1" applyBorder="1" applyAlignment="1">
      <alignment horizontal="center" vertical="center" textRotation="90" wrapText="1"/>
    </xf>
    <xf numFmtId="1" fontId="33" fillId="4" borderId="21" xfId="0" applyNumberFormat="1" applyFont="1" applyFill="1" applyBorder="1" applyAlignment="1">
      <alignment horizontal="center" vertical="center" textRotation="90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166" fontId="29" fillId="0" borderId="0" xfId="0" applyNumberFormat="1" applyFont="1" applyAlignment="1">
      <alignment horizontal="center"/>
    </xf>
    <xf numFmtId="0" fontId="33" fillId="0" borderId="21" xfId="0" applyFont="1" applyBorder="1" applyAlignment="1">
      <alignment horizontal="center" vertical="center" wrapText="1"/>
    </xf>
    <xf numFmtId="0" fontId="33" fillId="4" borderId="21" xfId="4" applyFont="1" applyFill="1" applyBorder="1" applyAlignment="1">
      <alignment horizontal="center" vertical="center" textRotation="90" wrapText="1"/>
    </xf>
    <xf numFmtId="0" fontId="33" fillId="4" borderId="21" xfId="4" applyFont="1" applyFill="1" applyBorder="1" applyAlignment="1">
      <alignment horizontal="center" vertical="center" wrapText="1"/>
    </xf>
    <xf numFmtId="0" fontId="34" fillId="4" borderId="21" xfId="4" applyFont="1" applyFill="1" applyBorder="1" applyAlignment="1">
      <alignment horizontal="center" vertical="center"/>
    </xf>
    <xf numFmtId="0" fontId="35" fillId="4" borderId="21" xfId="4" applyFont="1" applyFill="1" applyBorder="1" applyAlignment="1">
      <alignment horizontal="center" vertical="center"/>
    </xf>
    <xf numFmtId="0" fontId="36" fillId="5" borderId="21" xfId="4" applyFont="1" applyFill="1" applyBorder="1" applyAlignment="1">
      <alignment horizontal="center" vertical="center" textRotation="90" wrapText="1"/>
    </xf>
    <xf numFmtId="1" fontId="33" fillId="4" borderId="21" xfId="4" applyNumberFormat="1" applyFont="1" applyFill="1" applyBorder="1" applyAlignment="1">
      <alignment horizontal="center" vertical="center" textRotation="90" wrapText="1"/>
    </xf>
  </cellXfs>
  <cellStyles count="6">
    <cellStyle name="Comma" xfId="1" builtinId="3"/>
    <cellStyle name="Excel_BuiltIn_Calculation" xfId="3" xr:uid="{00000000-0005-0000-0000-000001000000}"/>
    <cellStyle name="Normal" xfId="0" builtinId="0"/>
    <cellStyle name="Normal 2" xfId="4" xr:uid="{00000000-0005-0000-0000-000003000000}"/>
    <cellStyle name="Normal 2 2" xfId="5" xr:uid="{00000000-0005-0000-0000-000004000000}"/>
    <cellStyle name="Normal_CLASSlist_FirstYears20102011f" xfId="2" xr:uid="{00000000-0005-0000-0000-000005000000}"/>
  </cellStyles>
  <dxfs count="25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[14]MECHT!$D$122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[14]MECHT!$E$121:$J$121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[14]MECHT!$E$122:$J$122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64</c:v>
                </c:pt>
                <c:pt idx="3">
                  <c:v>18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C-4578-82D0-0D15B9F06F4C}"/>
            </c:ext>
          </c:extLst>
        </c:ser>
        <c:ser>
          <c:idx val="1"/>
          <c:order val="1"/>
          <c:tx>
            <c:strRef>
              <c:f>[14]MECHT!$D$123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[14]MECHT!$E$121:$J$121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[14]MECHT!$E$123:$J$123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C-4578-82D0-0D15B9F0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76240"/>
        <c:axId val="1266176784"/>
      </c:lineChart>
      <c:catAx>
        <c:axId val="12661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6176784"/>
        <c:crosses val="autoZero"/>
        <c:auto val="1"/>
        <c:lblAlgn val="ctr"/>
        <c:lblOffset val="100"/>
        <c:noMultiLvlLbl val="0"/>
      </c:catAx>
      <c:valAx>
        <c:axId val="126617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17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[15]MECHT!$D$123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[15]MECHT!$E$122:$J$122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[15]MECHT!$E$123:$J$123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5-49A2-99A8-96424650B3B6}"/>
            </c:ext>
          </c:extLst>
        </c:ser>
        <c:ser>
          <c:idx val="1"/>
          <c:order val="1"/>
          <c:tx>
            <c:strRef>
              <c:f>[15]MECHT!$D$124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[15]MECHT!$E$122:$J$122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[15]MECHT!$E$124:$J$124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5-49A2-99A8-96424650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[16]MECHT!$D$138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[16]MECHT!$E$137:$J$137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[16]MECHT!$E$138:$J$138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41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1-4619-B4F0-AEBEC77F1B33}"/>
            </c:ext>
          </c:extLst>
        </c:ser>
        <c:ser>
          <c:idx val="1"/>
          <c:order val="1"/>
          <c:tx>
            <c:strRef>
              <c:f>[16]MECHT!$D$139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[16]MECHT!$E$137:$J$137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[16]MECHT!$E$139:$J$139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1-4619-B4F0-AEBEC77F1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[17]MECHT!$D$122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[17]MECHT!$E$121:$J$121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[17]MECHT!$E$122:$J$122</c:f>
              <c:numCache>
                <c:formatCode>General</c:formatCode>
                <c:ptCount val="6"/>
                <c:pt idx="0">
                  <c:v>0</c:v>
                </c:pt>
                <c:pt idx="1">
                  <c:v>26</c:v>
                </c:pt>
                <c:pt idx="2">
                  <c:v>38</c:v>
                </c:pt>
                <c:pt idx="3">
                  <c:v>21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61E-A431-36E11A625819}"/>
            </c:ext>
          </c:extLst>
        </c:ser>
        <c:ser>
          <c:idx val="1"/>
          <c:order val="1"/>
          <c:tx>
            <c:strRef>
              <c:f>[17]MECHT!$D$123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[17]MECHT!$E$121:$J$121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[17]MECHT!$E$123:$J$123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7-461E-A431-36E11A6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[18]SOE!$D$125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[18]SOE!$E$124:$J$124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[18]SOE!$E$125:$J$125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44</c:v>
                </c:pt>
                <c:pt idx="3">
                  <c:v>26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4-45EE-AB01-F4EFFF601C34}"/>
            </c:ext>
          </c:extLst>
        </c:ser>
        <c:ser>
          <c:idx val="1"/>
          <c:order val="1"/>
          <c:tx>
            <c:strRef>
              <c:f>[18]SOE!$D$126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[18]SOE!$E$124:$J$124</c:f>
              <c:strCache>
                <c:ptCount val="6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[18]SOE!$E$126:$J$126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5EE-AB01-F4EFFF60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46360"/>
        <c:axId val="255146744"/>
      </c:lineChart>
      <c:catAx>
        <c:axId val="25514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146744"/>
        <c:crosses val="autoZero"/>
        <c:auto val="1"/>
        <c:lblAlgn val="ctr"/>
        <c:lblOffset val="100"/>
        <c:noMultiLvlLbl val="0"/>
      </c:catAx>
      <c:valAx>
        <c:axId val="25514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4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[19]SOE!$D$136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[19]SOE!$E$135:$K$135</c:f>
              <c:strCache>
                <c:ptCount val="7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D</c:v>
                </c:pt>
                <c:pt idx="6">
                  <c:v>E</c:v>
                </c:pt>
              </c:strCache>
            </c:strRef>
          </c:cat>
          <c:val>
            <c:numRef>
              <c:f>[19]SOE!$E$136:$K$136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27</c:v>
                </c:pt>
                <c:pt idx="4">
                  <c:v>18</c:v>
                </c:pt>
                <c:pt idx="5">
                  <c:v>18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9-4E8F-A7F8-833F562B5C74}"/>
            </c:ext>
          </c:extLst>
        </c:ser>
        <c:ser>
          <c:idx val="1"/>
          <c:order val="1"/>
          <c:tx>
            <c:strRef>
              <c:f>[19]SOE!$D$137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[19]SOE!$E$135:$K$135</c:f>
              <c:strCache>
                <c:ptCount val="7"/>
                <c:pt idx="0">
                  <c:v>0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D</c:v>
                </c:pt>
                <c:pt idx="6">
                  <c:v>E</c:v>
                </c:pt>
              </c:strCache>
            </c:strRef>
          </c:cat>
          <c:val>
            <c:numRef>
              <c:f>[19]SOE!$E$137:$K$137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9-4E8F-A7F8-833F562B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77168"/>
        <c:axId val="220375992"/>
      </c:lineChart>
      <c:catAx>
        <c:axId val="2203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375992"/>
        <c:crosses val="autoZero"/>
        <c:auto val="1"/>
        <c:lblAlgn val="ctr"/>
        <c:lblOffset val="100"/>
        <c:noMultiLvlLbl val="0"/>
      </c:catAx>
      <c:valAx>
        <c:axId val="22037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37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119</xdr:row>
      <xdr:rowOff>177585</xdr:rowOff>
    </xdr:from>
    <xdr:to>
      <xdr:col>2</xdr:col>
      <xdr:colOff>3131949</xdr:colOff>
      <xdr:row>129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BD173-8161-431E-B48A-2229C2F5B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162897</xdr:rowOff>
    </xdr:from>
    <xdr:to>
      <xdr:col>16</xdr:col>
      <xdr:colOff>402422</xdr:colOff>
      <xdr:row>7</xdr:row>
      <xdr:rowOff>243841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2BE49F47-DD42-4416-8AE6-3CAC6AB7BDA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162897"/>
          <a:ext cx="5888822" cy="158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0021BC1-3B72-40AA-9643-EB4A7E1F9D2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392FA43F-0826-4B89-82E1-54CE4CB36524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A1A259E7-FEBE-4770-BE02-1065EC9CF7DC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F8249105-66CD-42B6-A496-FCCA4438EA5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E4E2E8E6-25F8-42D5-8FF4-CE3CD02FF7E5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2C33ABDB-4B4F-4BCC-9723-6874D884C16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AFBF9088-06D7-42B9-9933-046C68C766F2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FD9BCC98-82BD-4143-AB20-D945F594F79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D9334738-CF0C-4D66-9A0D-5E172473766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01433F82-BC18-4A9D-A5F8-1CCD09800C6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93663A93-2B4F-45BB-B2C5-89B6B2C62D8C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8A907E3-CE4B-4E8E-819D-977D3E321BE3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882C22B7-69C8-4D21-A49E-F12ED2E98F6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B03083E6-DB12-455F-BCC9-54A04EB7D35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CEF3AEE2-7A36-4604-90B1-A8417177BD3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A048B505-D1C3-45A8-A8B5-A38195EE70D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15BE126C-13A0-44DA-BDCD-AFD4EFA7CB72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9509F76F-55FF-465E-B884-E4A76D2EE6B5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26</xdr:row>
      <xdr:rowOff>50968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C21969B4-4C7E-47A0-9675-AA389EB4E389}"/>
            </a:ext>
          </a:extLst>
        </xdr:cNvPr>
        <xdr:cNvSpPr txBox="1">
          <a:spLocks noChangeArrowheads="1"/>
        </xdr:cNvSpPr>
      </xdr:nvSpPr>
      <xdr:spPr bwMode="auto">
        <a:xfrm>
          <a:off x="4034215" y="1147413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285404</xdr:colOff>
      <xdr:row>16</xdr:row>
      <xdr:rowOff>38100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50D087CB-DC5D-4A14-ADB8-650578B879A4}"/>
            </a:ext>
          </a:extLst>
        </xdr:cNvPr>
        <xdr:cNvSpPr txBox="1">
          <a:spLocks noChangeArrowheads="1"/>
        </xdr:cNvSpPr>
      </xdr:nvSpPr>
      <xdr:spPr bwMode="auto">
        <a:xfrm>
          <a:off x="3291494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120</xdr:row>
      <xdr:rowOff>177585</xdr:rowOff>
    </xdr:from>
    <xdr:to>
      <xdr:col>2</xdr:col>
      <xdr:colOff>3131949</xdr:colOff>
      <xdr:row>130</xdr:row>
      <xdr:rowOff>129152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B814613-8B60-4B50-B840-F6000DEEC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16</xdr:col>
      <xdr:colOff>352890</xdr:colOff>
      <xdr:row>13</xdr:row>
      <xdr:rowOff>103841</xdr:rowOff>
    </xdr:to>
    <xdr:pic>
      <xdr:nvPicPr>
        <xdr:cNvPr id="24" name="Picture 3" descr="rId1">
          <a:extLst>
            <a:ext uri="{FF2B5EF4-FFF2-40B4-BE49-F238E27FC236}">
              <a16:creationId xmlns:a16="http://schemas.microsoft.com/office/drawing/2014/main" id="{9AE72EC3-2C3D-446D-ACEA-B0B83D20929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69576"/>
          <a:ext cx="5835482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CE6CACFB-C237-46A5-8B2A-2EE7E3C8934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8071368-25DB-4371-8842-0E699D8610EE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C51B1BD6-0985-4438-875D-58292DAD30B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8" name="Text Box 4">
          <a:extLst>
            <a:ext uri="{FF2B5EF4-FFF2-40B4-BE49-F238E27FC236}">
              <a16:creationId xmlns:a16="http://schemas.microsoft.com/office/drawing/2014/main" id="{C41BC368-6373-46F8-9D61-E0D88E6524DF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9" name="Text Box 5">
          <a:extLst>
            <a:ext uri="{FF2B5EF4-FFF2-40B4-BE49-F238E27FC236}">
              <a16:creationId xmlns:a16="http://schemas.microsoft.com/office/drawing/2014/main" id="{35780D60-4061-4DAB-ACD1-A08544DA13A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49B24461-A910-4C3D-85CF-EA0FEC6306F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25992340-94DE-44BD-88CF-DAC83A5749B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2" name="Text Box 8">
          <a:extLst>
            <a:ext uri="{FF2B5EF4-FFF2-40B4-BE49-F238E27FC236}">
              <a16:creationId xmlns:a16="http://schemas.microsoft.com/office/drawing/2014/main" id="{856BD5AB-065B-4750-A77B-953216248D8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3" name="Text Box 9">
          <a:extLst>
            <a:ext uri="{FF2B5EF4-FFF2-40B4-BE49-F238E27FC236}">
              <a16:creationId xmlns:a16="http://schemas.microsoft.com/office/drawing/2014/main" id="{F6367477-3AF1-4E93-B2E0-B10ECDE2E98E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4" name="Text Box 10">
          <a:extLst>
            <a:ext uri="{FF2B5EF4-FFF2-40B4-BE49-F238E27FC236}">
              <a16:creationId xmlns:a16="http://schemas.microsoft.com/office/drawing/2014/main" id="{03B6CBFE-7894-4150-8395-F2C516FC93BB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5" name="Text Box 11">
          <a:extLst>
            <a:ext uri="{FF2B5EF4-FFF2-40B4-BE49-F238E27FC236}">
              <a16:creationId xmlns:a16="http://schemas.microsoft.com/office/drawing/2014/main" id="{C7B2CA0B-EB16-42E2-BAC4-09C4E57C1A5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6" name="Text Box 12">
          <a:extLst>
            <a:ext uri="{FF2B5EF4-FFF2-40B4-BE49-F238E27FC236}">
              <a16:creationId xmlns:a16="http://schemas.microsoft.com/office/drawing/2014/main" id="{643CF5AB-3694-46B4-ADE9-DFB0842C4954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7" name="Text Box 13">
          <a:extLst>
            <a:ext uri="{FF2B5EF4-FFF2-40B4-BE49-F238E27FC236}">
              <a16:creationId xmlns:a16="http://schemas.microsoft.com/office/drawing/2014/main" id="{B9E7CB65-2AEE-4784-B8D6-39F11D92013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8" name="Text Box 14">
          <a:extLst>
            <a:ext uri="{FF2B5EF4-FFF2-40B4-BE49-F238E27FC236}">
              <a16:creationId xmlns:a16="http://schemas.microsoft.com/office/drawing/2014/main" id="{6D26B254-E8B7-4FF4-937C-4F046873D47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64930BBF-F03C-48C3-B835-878FA5C201C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0" name="Text Box 16">
          <a:extLst>
            <a:ext uri="{FF2B5EF4-FFF2-40B4-BE49-F238E27FC236}">
              <a16:creationId xmlns:a16="http://schemas.microsoft.com/office/drawing/2014/main" id="{58B3EC32-439A-454B-9407-35331608564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1" name="Text Box 17">
          <a:extLst>
            <a:ext uri="{FF2B5EF4-FFF2-40B4-BE49-F238E27FC236}">
              <a16:creationId xmlns:a16="http://schemas.microsoft.com/office/drawing/2014/main" id="{E209C033-27FA-456E-BCD5-5B223A80F0D4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2" name="Text Box 18">
          <a:extLst>
            <a:ext uri="{FF2B5EF4-FFF2-40B4-BE49-F238E27FC236}">
              <a16:creationId xmlns:a16="http://schemas.microsoft.com/office/drawing/2014/main" id="{22592D5E-C47C-448E-907B-0001E261A82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1034923</xdr:colOff>
      <xdr:row>26</xdr:row>
      <xdr:rowOff>50968</xdr:rowOff>
    </xdr:to>
    <xdr:sp macro="" textlink="">
      <xdr:nvSpPr>
        <xdr:cNvPr id="43" name="Text Box 19">
          <a:extLst>
            <a:ext uri="{FF2B5EF4-FFF2-40B4-BE49-F238E27FC236}">
              <a16:creationId xmlns:a16="http://schemas.microsoft.com/office/drawing/2014/main" id="{990ABDE2-1B6F-4855-AD19-4B91D14979C1}"/>
            </a:ext>
          </a:extLst>
        </xdr:cNvPr>
        <xdr:cNvSpPr txBox="1">
          <a:spLocks noChangeArrowheads="1"/>
        </xdr:cNvSpPr>
      </xdr:nvSpPr>
      <xdr:spPr bwMode="auto">
        <a:xfrm>
          <a:off x="4034215" y="1147413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285404</xdr:colOff>
      <xdr:row>16</xdr:row>
      <xdr:rowOff>38100</xdr:rowOff>
    </xdr:to>
    <xdr:sp macro="" textlink="">
      <xdr:nvSpPr>
        <xdr:cNvPr id="44" name="Text Box 21">
          <a:extLst>
            <a:ext uri="{FF2B5EF4-FFF2-40B4-BE49-F238E27FC236}">
              <a16:creationId xmlns:a16="http://schemas.microsoft.com/office/drawing/2014/main" id="{D07C292B-4720-4F2F-9B64-E1EF2B254817}"/>
            </a:ext>
          </a:extLst>
        </xdr:cNvPr>
        <xdr:cNvSpPr txBox="1">
          <a:spLocks noChangeArrowheads="1"/>
        </xdr:cNvSpPr>
      </xdr:nvSpPr>
      <xdr:spPr bwMode="auto">
        <a:xfrm>
          <a:off x="3291494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135</xdr:row>
      <xdr:rowOff>177585</xdr:rowOff>
    </xdr:from>
    <xdr:to>
      <xdr:col>2</xdr:col>
      <xdr:colOff>3131949</xdr:colOff>
      <xdr:row>145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1B802-0670-49E3-A9DC-CDA54378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16</xdr:col>
      <xdr:colOff>349081</xdr:colOff>
      <xdr:row>13</xdr:row>
      <xdr:rowOff>107651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13C4EFB2-CBCD-4A99-9132-2394608A9D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69576"/>
          <a:ext cx="5835482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FA61B1FD-4812-42B1-86EE-A7FF231B6D25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8F8A781-1EC2-4D6F-A08B-F928C234D6F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E4CB740D-F454-456D-A54D-1EF1E17B6B0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811E07F0-7491-46DF-BE66-7BF76198A94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4001ED64-2BB1-4899-B5F9-AC81ED6EE08C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8BED6A41-5919-4FEA-87AD-8998C2A3E12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A91ED7EC-8AE9-4FED-AEEC-B0BE5B0F03E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733263BD-1D86-43C6-9AAE-DB73782C2842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5C269503-8B99-491A-9687-1AC4A686C69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73B025F7-55C2-473F-8AFC-7B6E908C93A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86AC2C7-3679-48E6-BB8C-895E8B05C2F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ABB19515-921C-4C19-B20A-F3E13A9BA5F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74698683-DDF6-41CF-B989-0F2B16221A1F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C9DD6E76-3A2A-4FB9-B9BA-8DA1003E0AEB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96E079B6-65AD-4B01-A85C-1ED73C75AF18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3CA520F5-C77C-4072-AA80-49FD4E8F737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21E1E5F9-5903-454A-AFDE-EEBD97214BD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DB9B705C-B0B7-4F1D-834C-DC565E8BD04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1029352</xdr:colOff>
      <xdr:row>26</xdr:row>
      <xdr:rowOff>47158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5009E26B-A423-45D2-BA6A-030B1E490491}"/>
            </a:ext>
          </a:extLst>
        </xdr:cNvPr>
        <xdr:cNvSpPr txBox="1">
          <a:spLocks noChangeArrowheads="1"/>
        </xdr:cNvSpPr>
      </xdr:nvSpPr>
      <xdr:spPr bwMode="auto">
        <a:xfrm>
          <a:off x="4034215" y="1147413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285404</xdr:colOff>
      <xdr:row>16</xdr:row>
      <xdr:rowOff>38100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586F8841-B7F6-40FB-8F9E-62C3A74C4EB4}"/>
            </a:ext>
          </a:extLst>
        </xdr:cNvPr>
        <xdr:cNvSpPr txBox="1">
          <a:spLocks noChangeArrowheads="1"/>
        </xdr:cNvSpPr>
      </xdr:nvSpPr>
      <xdr:spPr bwMode="auto">
        <a:xfrm>
          <a:off x="3291494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119</xdr:row>
      <xdr:rowOff>177585</xdr:rowOff>
    </xdr:from>
    <xdr:to>
      <xdr:col>2</xdr:col>
      <xdr:colOff>3131949</xdr:colOff>
      <xdr:row>129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A52C2-789D-4CEE-8561-DFCEC8D97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16</xdr:col>
      <xdr:colOff>354595</xdr:colOff>
      <xdr:row>13</xdr:row>
      <xdr:rowOff>107651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B3666189-90DA-4B5F-A36E-56868A3B90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269576"/>
          <a:ext cx="584099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43A2A8ED-8089-49BB-98C8-10FD14F893B9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736894A7-F0BB-4723-B046-06201638E8A0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912576AE-A207-4631-8F20-CE1EBAF1C2B3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662F078E-3B39-4287-8DD4-E2552AF23B93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ACD2FB4D-1BCF-417B-9CE6-B3527ABE78D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6775E4EC-64B6-4AF4-9426-089AA21880EC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763D5AD0-B99E-46E1-B730-11AD250F1EC3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AE1D0858-5151-41E6-AC20-5A964F4D263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3B6FE8E7-6A91-4DF7-80E3-B3ADD70602F6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B374F85A-A6A3-4B96-B3C5-32F25A5526F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60B3F417-C753-43A3-B39B-3CDC0DE556FF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BE509D0A-6854-4886-B5A9-7713CDD749EF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A37C32DB-7C36-4DF0-9C35-EACC8C6337C7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F18B6CEA-BE70-4CE6-BEEA-C4013C904BAE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524A54C2-8B18-4443-AB67-68B58B15704A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9F31538D-05D8-4A60-A208-96F866B0D1CD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7F62FD9D-EF3D-420D-A486-7F6174D00965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510540</xdr:colOff>
      <xdr:row>16</xdr:row>
      <xdr:rowOff>38100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8EB36D31-201B-4A91-B7F9-C81C7E8B3521}"/>
            </a:ext>
          </a:extLst>
        </xdr:cNvPr>
        <xdr:cNvSpPr txBox="1">
          <a:spLocks noChangeArrowheads="1"/>
        </xdr:cNvSpPr>
      </xdr:nvSpPr>
      <xdr:spPr bwMode="auto">
        <a:xfrm>
          <a:off x="1017270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3</xdr:col>
      <xdr:colOff>79435</xdr:colOff>
      <xdr:row>26</xdr:row>
      <xdr:rowOff>47158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01241A79-25CF-48D2-83C9-AB659D97CF00}"/>
            </a:ext>
          </a:extLst>
        </xdr:cNvPr>
        <xdr:cNvSpPr txBox="1">
          <a:spLocks noChangeArrowheads="1"/>
        </xdr:cNvSpPr>
      </xdr:nvSpPr>
      <xdr:spPr bwMode="auto">
        <a:xfrm>
          <a:off x="4034215" y="11474137"/>
          <a:ext cx="76200" cy="210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285404</xdr:colOff>
      <xdr:row>16</xdr:row>
      <xdr:rowOff>38100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BDBEECA9-F250-4A8E-9349-CA3CF7C1ACF1}"/>
            </a:ext>
          </a:extLst>
        </xdr:cNvPr>
        <xdr:cNvSpPr txBox="1">
          <a:spLocks noChangeArrowheads="1"/>
        </xdr:cNvSpPr>
      </xdr:nvSpPr>
      <xdr:spPr bwMode="auto">
        <a:xfrm>
          <a:off x="3291494" y="721614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139</xdr:row>
      <xdr:rowOff>177585</xdr:rowOff>
    </xdr:from>
    <xdr:to>
      <xdr:col>2</xdr:col>
      <xdr:colOff>3131949</xdr:colOff>
      <xdr:row>149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FF888-F492-4EA0-9AB4-3E8DC1C2F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3175</xdr:colOff>
      <xdr:row>0</xdr:row>
      <xdr:rowOff>0</xdr:rowOff>
    </xdr:from>
    <xdr:to>
      <xdr:col>18</xdr:col>
      <xdr:colOff>154305</xdr:colOff>
      <xdr:row>10</xdr:row>
      <xdr:rowOff>22225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36B46730-C8B1-4698-8E8C-2EF97E8273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1975" y="0"/>
          <a:ext cx="6247130" cy="1637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133</xdr:row>
      <xdr:rowOff>177585</xdr:rowOff>
    </xdr:from>
    <xdr:to>
      <xdr:col>2</xdr:col>
      <xdr:colOff>3131949</xdr:colOff>
      <xdr:row>143</xdr:row>
      <xdr:rowOff>129152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ED4C1-4EBB-4CF8-B2B8-C085D2D5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459783</xdr:colOff>
      <xdr:row>0</xdr:row>
      <xdr:rowOff>61832</xdr:rowOff>
    </xdr:from>
    <xdr:to>
      <xdr:col>12</xdr:col>
      <xdr:colOff>309062</xdr:colOff>
      <xdr:row>13</xdr:row>
      <xdr:rowOff>12528</xdr:rowOff>
    </xdr:to>
    <xdr:pic>
      <xdr:nvPicPr>
        <xdr:cNvPr id="3" name="Picture 3" descr="rId1">
          <a:extLst>
            <a:ext uri="{FF2B5EF4-FFF2-40B4-BE49-F238E27FC236}">
              <a16:creationId xmlns:a16="http://schemas.microsoft.com/office/drawing/2014/main" id="{6DA7FA8B-D99A-455D-BF19-3B717E87C03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6963" y="61832"/>
          <a:ext cx="4116479" cy="203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1_DEC\2.1\RESULTS\EMT%202101%20WORKSHOP%20RPOCESSES%20AND%20PRACTICE%20II%20DEC%202021%20SCOR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EMT%202204%20-%20Thermodynamics%202022%20April%20-%20ScoreShee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EMT%202205_Fluid%20Mechanics_Mechatronics_Final_May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SMA%202232%20Mechatronics%20%20O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Bsc.%20Mechatronic%202.2%20Grad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CHATRONICS\EXAMS-2023-MORRIS\July_August_2023\3.1\EDP%203.1_with_Lab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CHATRONICS\EXAMS-2023-MORRIS\July_August_2023\3.1\SOLIDS%20&amp;%20STRUCTURAL%20MECHANICS_3.1_2023_with_Labs(1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CHATRONICS\EXAMS-2023-MORRIS\July_August_2023\3.1\EMD1_3.1_with_Lab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CHATRONICS\EXAMS-2023-MORRIS\July_August_2023\3.1\3.1_with_Labs-MSPI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ams\2023_1ST_YR_MAIN_EXAMS\RESULT\EMT%20120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CHATRONICS\EXAMS-2023-MORRIS\July_August_2023\3.1\BSC%20Mechatronics%203.1-Complex%20Analysis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1_DEC\2.1\RESULTS\EMT%202102_2.1%20C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1_DEC\2.1\RESULTS\EMT%202103_Planar%20Mechnaics%20Scoresheet%20_2.1%20Mechatronic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1_DEC\2.1\RESULTS\BSC%20Mechatronics%20Calculus%20III,%202.1-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1_DEC\2.1\RESULTS\EEE%203101_Analogue%20Electronics_Mechatroni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_Sem%201\MECHATRONICS%20IGS%202101%20%20FINAL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EMT%202201_Engineering%20Mechanic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EMT%202202%20-%20Engineering%20Materials%202022%20April%20ScoreShee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ams%20Cordination\FRANCIS\2022_MARCH\2.2\Results\EMT%202203_CN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 Wambui   KABURA</v>
          </cell>
          <cell r="D15">
            <v>9</v>
          </cell>
          <cell r="E15">
            <v>9.5</v>
          </cell>
          <cell r="G15">
            <v>9.25</v>
          </cell>
          <cell r="H15">
            <v>12</v>
          </cell>
          <cell r="I15">
            <v>12.5</v>
          </cell>
          <cell r="J15">
            <v>4.083333333333333</v>
          </cell>
          <cell r="K15">
            <v>13</v>
          </cell>
          <cell r="L15">
            <v>13.5</v>
          </cell>
          <cell r="N15">
            <v>13.25</v>
          </cell>
          <cell r="O15">
            <v>26.6</v>
          </cell>
          <cell r="P15">
            <v>11</v>
          </cell>
          <cell r="R15">
            <v>15</v>
          </cell>
          <cell r="S15">
            <v>16</v>
          </cell>
          <cell r="U15">
            <v>42</v>
          </cell>
          <cell r="V15">
            <v>69</v>
          </cell>
        </row>
        <row r="16">
          <cell r="B16" t="str">
            <v>E022-01-1013/2020</v>
          </cell>
          <cell r="C16" t="str">
            <v>Stephen Mwangi MAINA</v>
          </cell>
          <cell r="D16">
            <v>9.5</v>
          </cell>
          <cell r="E16">
            <v>8.5</v>
          </cell>
          <cell r="G16">
            <v>9</v>
          </cell>
          <cell r="H16">
            <v>12</v>
          </cell>
          <cell r="I16">
            <v>12.5</v>
          </cell>
          <cell r="J16">
            <v>4.083333333333333</v>
          </cell>
          <cell r="K16">
            <v>12</v>
          </cell>
          <cell r="L16">
            <v>12</v>
          </cell>
          <cell r="N16">
            <v>12</v>
          </cell>
          <cell r="O16">
            <v>25.1</v>
          </cell>
          <cell r="P16">
            <v>20</v>
          </cell>
          <cell r="R16">
            <v>13</v>
          </cell>
          <cell r="T16">
            <v>18</v>
          </cell>
          <cell r="U16">
            <v>51</v>
          </cell>
          <cell r="V16">
            <v>76</v>
          </cell>
        </row>
        <row r="17">
          <cell r="B17" t="str">
            <v>E022-01-1014/2020</v>
          </cell>
          <cell r="C17" t="str">
            <v>Joseph Kamau WAINAINA</v>
          </cell>
          <cell r="D17">
            <v>9</v>
          </cell>
          <cell r="E17">
            <v>9</v>
          </cell>
          <cell r="G17">
            <v>9</v>
          </cell>
          <cell r="H17">
            <v>12</v>
          </cell>
          <cell r="I17">
            <v>12.5</v>
          </cell>
          <cell r="J17">
            <v>4.083333333333333</v>
          </cell>
          <cell r="K17">
            <v>12</v>
          </cell>
          <cell r="L17">
            <v>12</v>
          </cell>
          <cell r="N17">
            <v>12</v>
          </cell>
          <cell r="O17">
            <v>25.1</v>
          </cell>
          <cell r="P17">
            <v>12</v>
          </cell>
          <cell r="R17">
            <v>11</v>
          </cell>
          <cell r="T17">
            <v>12</v>
          </cell>
          <cell r="U17">
            <v>35</v>
          </cell>
          <cell r="V17">
            <v>60</v>
          </cell>
        </row>
        <row r="18">
          <cell r="B18" t="str">
            <v>E022-01-1015/2020</v>
          </cell>
          <cell r="C18" t="str">
            <v>Denis Wanyaga GITAU</v>
          </cell>
          <cell r="D18">
            <v>9.5</v>
          </cell>
          <cell r="E18">
            <v>8.5</v>
          </cell>
          <cell r="G18">
            <v>9</v>
          </cell>
          <cell r="H18">
            <v>12</v>
          </cell>
          <cell r="I18">
            <v>12.5</v>
          </cell>
          <cell r="J18">
            <v>4.083333333333333</v>
          </cell>
          <cell r="K18">
            <v>12</v>
          </cell>
          <cell r="L18">
            <v>12.5</v>
          </cell>
          <cell r="N18">
            <v>12.25</v>
          </cell>
          <cell r="O18">
            <v>25.3</v>
          </cell>
          <cell r="U18" t="str">
            <v/>
          </cell>
          <cell r="V18">
            <v>25</v>
          </cell>
        </row>
        <row r="19">
          <cell r="B19" t="str">
            <v>E022-01-1016/2020</v>
          </cell>
          <cell r="C19" t="str">
            <v>Moses Kimuhu WAITI</v>
          </cell>
          <cell r="D19">
            <v>9</v>
          </cell>
          <cell r="E19">
            <v>9.5</v>
          </cell>
          <cell r="G19">
            <v>9.25</v>
          </cell>
          <cell r="H19">
            <v>13</v>
          </cell>
          <cell r="I19">
            <v>13</v>
          </cell>
          <cell r="J19">
            <v>4.3333333333333339</v>
          </cell>
          <cell r="K19">
            <v>13</v>
          </cell>
          <cell r="L19">
            <v>13.5</v>
          </cell>
          <cell r="N19">
            <v>13.25</v>
          </cell>
          <cell r="O19">
            <v>26.8</v>
          </cell>
          <cell r="P19">
            <v>8</v>
          </cell>
          <cell r="Q19">
            <v>6</v>
          </cell>
          <cell r="S19">
            <v>10</v>
          </cell>
          <cell r="U19">
            <v>24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9.5</v>
          </cell>
          <cell r="E20">
            <v>8.5</v>
          </cell>
          <cell r="G20">
            <v>9</v>
          </cell>
          <cell r="H20">
            <v>12</v>
          </cell>
          <cell r="I20">
            <v>12.5</v>
          </cell>
          <cell r="J20">
            <v>4.083333333333333</v>
          </cell>
          <cell r="K20">
            <v>12</v>
          </cell>
          <cell r="L20">
            <v>12.5</v>
          </cell>
          <cell r="N20">
            <v>12.25</v>
          </cell>
          <cell r="O20">
            <v>25.3</v>
          </cell>
          <cell r="P20">
            <v>4</v>
          </cell>
          <cell r="R20">
            <v>7</v>
          </cell>
          <cell r="S20">
            <v>12</v>
          </cell>
          <cell r="U20">
            <v>23</v>
          </cell>
          <cell r="V20">
            <v>48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9</v>
          </cell>
          <cell r="E21">
            <v>9.5</v>
          </cell>
          <cell r="G21">
            <v>9.25</v>
          </cell>
          <cell r="H21">
            <v>12</v>
          </cell>
          <cell r="I21">
            <v>12.5</v>
          </cell>
          <cell r="J21">
            <v>4.083333333333333</v>
          </cell>
          <cell r="K21">
            <v>13</v>
          </cell>
          <cell r="L21">
            <v>13.5</v>
          </cell>
          <cell r="N21">
            <v>13.25</v>
          </cell>
          <cell r="O21">
            <v>26.6</v>
          </cell>
          <cell r="P21">
            <v>11</v>
          </cell>
          <cell r="R21">
            <v>16</v>
          </cell>
          <cell r="S21">
            <v>13</v>
          </cell>
          <cell r="U21">
            <v>40</v>
          </cell>
          <cell r="V21">
            <v>67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9.5</v>
          </cell>
          <cell r="E22">
            <v>8.5</v>
          </cell>
          <cell r="G22">
            <v>9</v>
          </cell>
          <cell r="H22">
            <v>12</v>
          </cell>
          <cell r="I22">
            <v>12.5</v>
          </cell>
          <cell r="J22">
            <v>4.083333333333333</v>
          </cell>
          <cell r="K22">
            <v>12</v>
          </cell>
          <cell r="L22">
            <v>12.5</v>
          </cell>
          <cell r="N22">
            <v>12.25</v>
          </cell>
          <cell r="O22">
            <v>25.3</v>
          </cell>
          <cell r="P22">
            <v>13</v>
          </cell>
          <cell r="R22">
            <v>9</v>
          </cell>
          <cell r="S22">
            <v>12</v>
          </cell>
          <cell r="U22">
            <v>34</v>
          </cell>
          <cell r="V22">
            <v>59</v>
          </cell>
        </row>
        <row r="23">
          <cell r="B23" t="str">
            <v>E022-01-1021/2020</v>
          </cell>
          <cell r="C23" t="str">
            <v>David Kihara WANG'OMBE</v>
          </cell>
          <cell r="D23">
            <v>9</v>
          </cell>
          <cell r="E23">
            <v>9.5</v>
          </cell>
          <cell r="G23">
            <v>9.25</v>
          </cell>
          <cell r="H23">
            <v>12</v>
          </cell>
          <cell r="I23">
            <v>12.5</v>
          </cell>
          <cell r="J23">
            <v>4.083333333333333</v>
          </cell>
          <cell r="K23">
            <v>13</v>
          </cell>
          <cell r="L23">
            <v>13</v>
          </cell>
          <cell r="N23">
            <v>13</v>
          </cell>
          <cell r="O23">
            <v>26.3</v>
          </cell>
          <cell r="P23">
            <v>10</v>
          </cell>
          <cell r="R23">
            <v>10</v>
          </cell>
          <cell r="S23">
            <v>12</v>
          </cell>
          <cell r="U23">
            <v>32</v>
          </cell>
          <cell r="V23">
            <v>58</v>
          </cell>
        </row>
        <row r="24">
          <cell r="B24" t="str">
            <v>E022-01-1022/2020</v>
          </cell>
          <cell r="C24" t="str">
            <v>Joseph Gichuki MBATHI</v>
          </cell>
          <cell r="D24">
            <v>8.5</v>
          </cell>
          <cell r="E24">
            <v>8</v>
          </cell>
          <cell r="G24">
            <v>8.25</v>
          </cell>
          <cell r="H24">
            <v>11</v>
          </cell>
          <cell r="I24">
            <v>11</v>
          </cell>
          <cell r="J24">
            <v>3.6666666666666665</v>
          </cell>
          <cell r="K24">
            <v>12</v>
          </cell>
          <cell r="L24">
            <v>12.5</v>
          </cell>
          <cell r="N24">
            <v>12.25</v>
          </cell>
          <cell r="O24">
            <v>24.2</v>
          </cell>
          <cell r="P24">
            <v>14</v>
          </cell>
          <cell r="R24">
            <v>17</v>
          </cell>
          <cell r="S24">
            <v>11</v>
          </cell>
          <cell r="U24">
            <v>42</v>
          </cell>
          <cell r="V24">
            <v>66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9.5</v>
          </cell>
          <cell r="G25">
            <v>9.25</v>
          </cell>
          <cell r="H25">
            <v>12</v>
          </cell>
          <cell r="I25">
            <v>12.5</v>
          </cell>
          <cell r="J25">
            <v>4.083333333333333</v>
          </cell>
          <cell r="K25">
            <v>13</v>
          </cell>
          <cell r="L25">
            <v>13.5</v>
          </cell>
          <cell r="N25">
            <v>13.25</v>
          </cell>
          <cell r="O25">
            <v>26.6</v>
          </cell>
          <cell r="P25">
            <v>20</v>
          </cell>
          <cell r="R25">
            <v>15</v>
          </cell>
          <cell r="U25">
            <v>35</v>
          </cell>
          <cell r="V25">
            <v>62</v>
          </cell>
        </row>
        <row r="26">
          <cell r="B26" t="str">
            <v>E022-01-1025/2020</v>
          </cell>
          <cell r="C26" t="str">
            <v>David Budi WAWERU</v>
          </cell>
          <cell r="D26">
            <v>9</v>
          </cell>
          <cell r="E26">
            <v>9.5</v>
          </cell>
          <cell r="G26">
            <v>9.25</v>
          </cell>
          <cell r="H26">
            <v>13</v>
          </cell>
          <cell r="I26">
            <v>13</v>
          </cell>
          <cell r="J26">
            <v>4.3333333333333339</v>
          </cell>
          <cell r="K26">
            <v>13</v>
          </cell>
          <cell r="L26">
            <v>13</v>
          </cell>
          <cell r="N26">
            <v>13</v>
          </cell>
          <cell r="O26">
            <v>26.6</v>
          </cell>
          <cell r="P26">
            <v>16</v>
          </cell>
          <cell r="R26">
            <v>14</v>
          </cell>
          <cell r="S26">
            <v>13</v>
          </cell>
          <cell r="U26">
            <v>43</v>
          </cell>
          <cell r="V26">
            <v>70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8</v>
          </cell>
          <cell r="E27">
            <v>8</v>
          </cell>
          <cell r="G27">
            <v>8</v>
          </cell>
          <cell r="H27">
            <v>13</v>
          </cell>
          <cell r="I27">
            <v>12</v>
          </cell>
          <cell r="J27">
            <v>4.166666666666667</v>
          </cell>
          <cell r="K27">
            <v>12</v>
          </cell>
          <cell r="L27">
            <v>12.5</v>
          </cell>
          <cell r="N27">
            <v>12.25</v>
          </cell>
          <cell r="O27">
            <v>24.4</v>
          </cell>
          <cell r="P27">
            <v>20</v>
          </cell>
          <cell r="Q27">
            <v>6</v>
          </cell>
          <cell r="S27">
            <v>9</v>
          </cell>
          <cell r="U27">
            <v>35</v>
          </cell>
          <cell r="V27">
            <v>59</v>
          </cell>
        </row>
        <row r="28">
          <cell r="B28" t="str">
            <v>E022-01-1027/2020</v>
          </cell>
          <cell r="C28" t="str">
            <v>Alfred  GITHINJI</v>
          </cell>
          <cell r="D28">
            <v>9.5</v>
          </cell>
          <cell r="E28">
            <v>8.5</v>
          </cell>
          <cell r="G28">
            <v>9</v>
          </cell>
          <cell r="H28">
            <v>12</v>
          </cell>
          <cell r="I28">
            <v>12.5</v>
          </cell>
          <cell r="J28">
            <v>4.083333333333333</v>
          </cell>
          <cell r="K28">
            <v>12</v>
          </cell>
          <cell r="L28">
            <v>12.5</v>
          </cell>
          <cell r="N28">
            <v>12.25</v>
          </cell>
          <cell r="O28">
            <v>25.3</v>
          </cell>
          <cell r="P28">
            <v>9</v>
          </cell>
          <cell r="Q28">
            <v>16</v>
          </cell>
          <cell r="S28">
            <v>16</v>
          </cell>
          <cell r="U28">
            <v>41</v>
          </cell>
          <cell r="V28">
            <v>66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9.5</v>
          </cell>
          <cell r="E29">
            <v>8.5</v>
          </cell>
          <cell r="G29">
            <v>9</v>
          </cell>
          <cell r="H29">
            <v>12</v>
          </cell>
          <cell r="I29">
            <v>12.5</v>
          </cell>
          <cell r="J29">
            <v>4.083333333333333</v>
          </cell>
          <cell r="K29">
            <v>12</v>
          </cell>
          <cell r="L29">
            <v>12.5</v>
          </cell>
          <cell r="N29">
            <v>12.25</v>
          </cell>
          <cell r="O29">
            <v>25.3</v>
          </cell>
          <cell r="P29">
            <v>15</v>
          </cell>
          <cell r="R29">
            <v>5</v>
          </cell>
          <cell r="S29">
            <v>8</v>
          </cell>
          <cell r="U29">
            <v>28</v>
          </cell>
          <cell r="V29">
            <v>53</v>
          </cell>
        </row>
        <row r="30">
          <cell r="B30" t="str">
            <v>E022-01-1029/2020</v>
          </cell>
          <cell r="C30" t="str">
            <v>George Muhia NGOTHO</v>
          </cell>
          <cell r="D30">
            <v>9</v>
          </cell>
          <cell r="E30">
            <v>9.5</v>
          </cell>
          <cell r="G30">
            <v>9.25</v>
          </cell>
          <cell r="H30">
            <v>12</v>
          </cell>
          <cell r="I30">
            <v>12.5</v>
          </cell>
          <cell r="J30">
            <v>4.083333333333333</v>
          </cell>
          <cell r="K30">
            <v>13</v>
          </cell>
          <cell r="L30">
            <v>13</v>
          </cell>
          <cell r="N30">
            <v>13</v>
          </cell>
          <cell r="O30">
            <v>26.3</v>
          </cell>
          <cell r="P30">
            <v>11</v>
          </cell>
          <cell r="R30">
            <v>9</v>
          </cell>
          <cell r="S30">
            <v>10</v>
          </cell>
          <cell r="U30">
            <v>30</v>
          </cell>
          <cell r="V30">
            <v>56</v>
          </cell>
        </row>
        <row r="31">
          <cell r="B31" t="str">
            <v>E022-01-1030/2020</v>
          </cell>
          <cell r="C31" t="str">
            <v>Denis Karanja NJUGUNA</v>
          </cell>
          <cell r="D31">
            <v>9.5</v>
          </cell>
          <cell r="E31">
            <v>8.5</v>
          </cell>
          <cell r="G31">
            <v>9</v>
          </cell>
          <cell r="H31">
            <v>12</v>
          </cell>
          <cell r="I31">
            <v>12.5</v>
          </cell>
          <cell r="J31">
            <v>4.083333333333333</v>
          </cell>
          <cell r="K31">
            <v>12</v>
          </cell>
          <cell r="L31">
            <v>12.5</v>
          </cell>
          <cell r="N31">
            <v>12.25</v>
          </cell>
          <cell r="O31">
            <v>25.3</v>
          </cell>
          <cell r="P31">
            <v>14</v>
          </cell>
          <cell r="R31">
            <v>14</v>
          </cell>
          <cell r="S31">
            <v>15</v>
          </cell>
          <cell r="U31">
            <v>43</v>
          </cell>
          <cell r="V31">
            <v>68</v>
          </cell>
        </row>
        <row r="32">
          <cell r="B32" t="str">
            <v>E022-01-1031/2020</v>
          </cell>
          <cell r="C32" t="str">
            <v>Alex Kamau WANGARI</v>
          </cell>
          <cell r="D32">
            <v>8</v>
          </cell>
          <cell r="E32">
            <v>8</v>
          </cell>
          <cell r="G32">
            <v>8</v>
          </cell>
          <cell r="H32">
            <v>13</v>
          </cell>
          <cell r="I32">
            <v>12</v>
          </cell>
          <cell r="J32">
            <v>4.166666666666667</v>
          </cell>
          <cell r="K32">
            <v>12</v>
          </cell>
          <cell r="L32">
            <v>12.5</v>
          </cell>
          <cell r="N32">
            <v>12.25</v>
          </cell>
          <cell r="O32">
            <v>24.4</v>
          </cell>
          <cell r="P32">
            <v>4</v>
          </cell>
          <cell r="R32">
            <v>13</v>
          </cell>
          <cell r="S32">
            <v>10</v>
          </cell>
          <cell r="U32">
            <v>27</v>
          </cell>
          <cell r="V32">
            <v>51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9</v>
          </cell>
          <cell r="E33">
            <v>9</v>
          </cell>
          <cell r="G33">
            <v>9</v>
          </cell>
          <cell r="H33">
            <v>12</v>
          </cell>
          <cell r="I33">
            <v>12.5</v>
          </cell>
          <cell r="J33">
            <v>4.083333333333333</v>
          </cell>
          <cell r="K33">
            <v>12</v>
          </cell>
          <cell r="L33">
            <v>12.5</v>
          </cell>
          <cell r="N33">
            <v>12.25</v>
          </cell>
          <cell r="O33">
            <v>25.3</v>
          </cell>
          <cell r="P33">
            <v>17</v>
          </cell>
          <cell r="R33">
            <v>10</v>
          </cell>
          <cell r="S33">
            <v>13</v>
          </cell>
          <cell r="U33">
            <v>40</v>
          </cell>
          <cell r="V33">
            <v>65</v>
          </cell>
        </row>
        <row r="34">
          <cell r="B34" t="str">
            <v>E022-01-1033/2020</v>
          </cell>
          <cell r="C34" t="str">
            <v>Simon Mwaura GICHIRI</v>
          </cell>
          <cell r="D34">
            <v>7.5</v>
          </cell>
          <cell r="E34">
            <v>9.5</v>
          </cell>
          <cell r="G34">
            <v>8.5</v>
          </cell>
          <cell r="H34">
            <v>14</v>
          </cell>
          <cell r="I34">
            <v>13</v>
          </cell>
          <cell r="J34">
            <v>4.5</v>
          </cell>
          <cell r="K34">
            <v>13</v>
          </cell>
          <cell r="L34">
            <v>13</v>
          </cell>
          <cell r="N34">
            <v>13</v>
          </cell>
          <cell r="O34">
            <v>26</v>
          </cell>
          <cell r="P34">
            <v>13</v>
          </cell>
          <cell r="R34">
            <v>17</v>
          </cell>
          <cell r="T34">
            <v>18</v>
          </cell>
          <cell r="U34">
            <v>48</v>
          </cell>
          <cell r="V34">
            <v>74</v>
          </cell>
        </row>
        <row r="35">
          <cell r="B35" t="str">
            <v>E022-01-1035/2020</v>
          </cell>
          <cell r="C35" t="str">
            <v>Agnes Mulekye MUTEMI</v>
          </cell>
          <cell r="D35">
            <v>7.5</v>
          </cell>
          <cell r="E35">
            <v>9.5</v>
          </cell>
          <cell r="G35">
            <v>8.5</v>
          </cell>
          <cell r="H35">
            <v>14</v>
          </cell>
          <cell r="I35">
            <v>13</v>
          </cell>
          <cell r="J35">
            <v>4.5</v>
          </cell>
          <cell r="K35">
            <v>12</v>
          </cell>
          <cell r="L35">
            <v>12</v>
          </cell>
          <cell r="N35">
            <v>12</v>
          </cell>
          <cell r="O35">
            <v>25</v>
          </cell>
          <cell r="P35">
            <v>15</v>
          </cell>
          <cell r="Q35">
            <v>9</v>
          </cell>
          <cell r="S35">
            <v>12</v>
          </cell>
          <cell r="U35">
            <v>36</v>
          </cell>
          <cell r="V35">
            <v>61</v>
          </cell>
        </row>
        <row r="36">
          <cell r="B36" t="str">
            <v>E022-01-1038/2020</v>
          </cell>
          <cell r="C36" t="str">
            <v>Ian Kamau NJUGUNA</v>
          </cell>
          <cell r="D36">
            <v>7.5</v>
          </cell>
          <cell r="E36">
            <v>9.5</v>
          </cell>
          <cell r="G36">
            <v>8.5</v>
          </cell>
          <cell r="H36">
            <v>14</v>
          </cell>
          <cell r="I36">
            <v>13</v>
          </cell>
          <cell r="J36">
            <v>4.5</v>
          </cell>
          <cell r="K36">
            <v>12</v>
          </cell>
          <cell r="L36">
            <v>12.5</v>
          </cell>
          <cell r="N36">
            <v>12.25</v>
          </cell>
          <cell r="O36">
            <v>25.3</v>
          </cell>
          <cell r="P36">
            <v>13</v>
          </cell>
          <cell r="Q36">
            <v>7</v>
          </cell>
          <cell r="S36">
            <v>11</v>
          </cell>
          <cell r="U36">
            <v>31</v>
          </cell>
          <cell r="V36">
            <v>56</v>
          </cell>
        </row>
        <row r="37">
          <cell r="B37" t="str">
            <v>E022-01-1040/2020</v>
          </cell>
          <cell r="C37" t="str">
            <v>Salome Mukuhi KIIRIA</v>
          </cell>
          <cell r="D37">
            <v>7.5</v>
          </cell>
          <cell r="E37">
            <v>9.5</v>
          </cell>
          <cell r="G37">
            <v>8.5</v>
          </cell>
          <cell r="H37">
            <v>14</v>
          </cell>
          <cell r="I37">
            <v>13</v>
          </cell>
          <cell r="J37">
            <v>4.5</v>
          </cell>
          <cell r="K37">
            <v>11.5</v>
          </cell>
          <cell r="L37">
            <v>13</v>
          </cell>
          <cell r="N37">
            <v>12.25</v>
          </cell>
          <cell r="O37">
            <v>25.3</v>
          </cell>
          <cell r="P37">
            <v>16</v>
          </cell>
          <cell r="Q37">
            <v>5</v>
          </cell>
          <cell r="S37">
            <v>16</v>
          </cell>
          <cell r="U37">
            <v>37</v>
          </cell>
          <cell r="V37">
            <v>62</v>
          </cell>
        </row>
        <row r="38">
          <cell r="B38" t="str">
            <v>E022-01-1041/2020</v>
          </cell>
          <cell r="C38" t="str">
            <v>Moses Mwangi KANGETHE</v>
          </cell>
          <cell r="D38">
            <v>7.5</v>
          </cell>
          <cell r="E38">
            <v>9.5</v>
          </cell>
          <cell r="G38">
            <v>8.5</v>
          </cell>
          <cell r="H38">
            <v>14</v>
          </cell>
          <cell r="I38">
            <v>13</v>
          </cell>
          <cell r="J38">
            <v>4.5</v>
          </cell>
          <cell r="K38">
            <v>12</v>
          </cell>
          <cell r="L38">
            <v>12.5</v>
          </cell>
          <cell r="N38">
            <v>12.25</v>
          </cell>
          <cell r="O38">
            <v>25.3</v>
          </cell>
          <cell r="P38">
            <v>11</v>
          </cell>
          <cell r="R38">
            <v>12</v>
          </cell>
          <cell r="T38">
            <v>7</v>
          </cell>
          <cell r="U38">
            <v>30</v>
          </cell>
          <cell r="V38">
            <v>55</v>
          </cell>
        </row>
        <row r="39">
          <cell r="B39" t="str">
            <v>E022-01-1042/2020</v>
          </cell>
          <cell r="C39" t="str">
            <v>Stephen Munzyu MAINGI</v>
          </cell>
          <cell r="D39">
            <v>9</v>
          </cell>
          <cell r="E39">
            <v>9.5</v>
          </cell>
          <cell r="G39">
            <v>9.25</v>
          </cell>
          <cell r="H39">
            <v>12</v>
          </cell>
          <cell r="I39">
            <v>12.5</v>
          </cell>
          <cell r="J39">
            <v>4.083333333333333</v>
          </cell>
          <cell r="K39">
            <v>13</v>
          </cell>
          <cell r="L39">
            <v>13</v>
          </cell>
          <cell r="N39">
            <v>13</v>
          </cell>
          <cell r="O39">
            <v>26.3</v>
          </cell>
          <cell r="P39">
            <v>6</v>
          </cell>
          <cell r="R39">
            <v>15</v>
          </cell>
          <cell r="T39">
            <v>3</v>
          </cell>
          <cell r="U39">
            <v>24</v>
          </cell>
          <cell r="V39">
            <v>50</v>
          </cell>
        </row>
        <row r="40">
          <cell r="B40" t="str">
            <v>E022-01-1043/2020</v>
          </cell>
          <cell r="C40" t="str">
            <v>Amos Sila MULWA</v>
          </cell>
          <cell r="D40">
            <v>7.5</v>
          </cell>
          <cell r="E40">
            <v>9.5</v>
          </cell>
          <cell r="G40">
            <v>8.5</v>
          </cell>
          <cell r="H40">
            <v>14</v>
          </cell>
          <cell r="I40">
            <v>13</v>
          </cell>
          <cell r="J40">
            <v>4.5</v>
          </cell>
          <cell r="K40">
            <v>11.5</v>
          </cell>
          <cell r="L40">
            <v>13</v>
          </cell>
          <cell r="N40">
            <v>12.25</v>
          </cell>
          <cell r="O40">
            <v>25.3</v>
          </cell>
          <cell r="P40">
            <v>10</v>
          </cell>
          <cell r="R40">
            <v>11</v>
          </cell>
          <cell r="T40">
            <v>16</v>
          </cell>
          <cell r="U40">
            <v>37</v>
          </cell>
          <cell r="V40">
            <v>62</v>
          </cell>
        </row>
        <row r="41">
          <cell r="B41" t="str">
            <v>E022-01-1044/2020</v>
          </cell>
          <cell r="C41" t="str">
            <v>Muthawa  KIVAA</v>
          </cell>
          <cell r="D41">
            <v>7.5</v>
          </cell>
          <cell r="E41">
            <v>9.5</v>
          </cell>
          <cell r="G41">
            <v>8.5</v>
          </cell>
          <cell r="H41">
            <v>14</v>
          </cell>
          <cell r="I41">
            <v>13</v>
          </cell>
          <cell r="J41">
            <v>4.5</v>
          </cell>
          <cell r="K41">
            <v>11.5</v>
          </cell>
          <cell r="L41">
            <v>13</v>
          </cell>
          <cell r="N41">
            <v>12.25</v>
          </cell>
          <cell r="O41">
            <v>25.3</v>
          </cell>
          <cell r="P41">
            <v>15</v>
          </cell>
          <cell r="R41">
            <v>15</v>
          </cell>
          <cell r="S41">
            <v>13</v>
          </cell>
          <cell r="U41">
            <v>43</v>
          </cell>
          <cell r="V41">
            <v>68</v>
          </cell>
        </row>
        <row r="42">
          <cell r="B42" t="str">
            <v>E022-01-1045/2020</v>
          </cell>
          <cell r="C42" t="str">
            <v>Joshua  Maina  KAMAU</v>
          </cell>
          <cell r="D42">
            <v>8</v>
          </cell>
          <cell r="E42">
            <v>8</v>
          </cell>
          <cell r="G42">
            <v>8</v>
          </cell>
          <cell r="H42">
            <v>13</v>
          </cell>
          <cell r="I42">
            <v>12</v>
          </cell>
          <cell r="J42">
            <v>4.166666666666667</v>
          </cell>
          <cell r="K42">
            <v>10</v>
          </cell>
          <cell r="L42">
            <v>10</v>
          </cell>
          <cell r="N42">
            <v>10</v>
          </cell>
          <cell r="O42">
            <v>22.2</v>
          </cell>
          <cell r="P42">
            <v>12</v>
          </cell>
          <cell r="R42">
            <v>13</v>
          </cell>
          <cell r="S42">
            <v>11</v>
          </cell>
          <cell r="U42">
            <v>36</v>
          </cell>
          <cell r="V42">
            <v>58</v>
          </cell>
        </row>
        <row r="43">
          <cell r="B43" t="str">
            <v>E022-01-1046/2020</v>
          </cell>
          <cell r="C43" t="str">
            <v>Sally Kinya KIMATHI</v>
          </cell>
          <cell r="D43">
            <v>9</v>
          </cell>
          <cell r="E43">
            <v>9.5</v>
          </cell>
          <cell r="G43">
            <v>9.25</v>
          </cell>
          <cell r="H43">
            <v>14</v>
          </cell>
          <cell r="I43">
            <v>13</v>
          </cell>
          <cell r="J43">
            <v>4.5</v>
          </cell>
          <cell r="K43">
            <v>13</v>
          </cell>
          <cell r="L43">
            <v>13</v>
          </cell>
          <cell r="N43">
            <v>13</v>
          </cell>
          <cell r="O43">
            <v>26.8</v>
          </cell>
          <cell r="P43">
            <v>16</v>
          </cell>
          <cell r="R43">
            <v>17</v>
          </cell>
          <cell r="S43">
            <v>16</v>
          </cell>
          <cell r="U43">
            <v>49</v>
          </cell>
          <cell r="V43">
            <v>76</v>
          </cell>
        </row>
        <row r="44">
          <cell r="B44" t="str">
            <v>E022-01-1047/2020</v>
          </cell>
          <cell r="C44" t="str">
            <v>Angela Waithera MAINA</v>
          </cell>
          <cell r="D44">
            <v>8</v>
          </cell>
          <cell r="E44">
            <v>8</v>
          </cell>
          <cell r="G44">
            <v>8</v>
          </cell>
          <cell r="H44">
            <v>13</v>
          </cell>
          <cell r="I44">
            <v>12</v>
          </cell>
          <cell r="J44">
            <v>4.166666666666667</v>
          </cell>
          <cell r="K44">
            <v>12</v>
          </cell>
          <cell r="L44">
            <v>12.5</v>
          </cell>
          <cell r="N44">
            <v>12.25</v>
          </cell>
          <cell r="O44">
            <v>24.4</v>
          </cell>
          <cell r="P44">
            <v>12</v>
          </cell>
          <cell r="R44">
            <v>12</v>
          </cell>
          <cell r="S44">
            <v>18</v>
          </cell>
          <cell r="U44">
            <v>42</v>
          </cell>
          <cell r="V44">
            <v>66</v>
          </cell>
        </row>
        <row r="45">
          <cell r="B45" t="str">
            <v>E022-01-1048/2020</v>
          </cell>
          <cell r="C45" t="str">
            <v>Tony Clinton Mutuma</v>
          </cell>
          <cell r="D45">
            <v>9</v>
          </cell>
          <cell r="E45">
            <v>9.5</v>
          </cell>
          <cell r="G45">
            <v>9.25</v>
          </cell>
          <cell r="H45">
            <v>3</v>
          </cell>
          <cell r="I45">
            <v>13</v>
          </cell>
          <cell r="J45">
            <v>2.6666666666666665</v>
          </cell>
          <cell r="K45">
            <v>12</v>
          </cell>
          <cell r="L45">
            <v>12.5</v>
          </cell>
          <cell r="N45">
            <v>12.25</v>
          </cell>
          <cell r="O45">
            <v>24.2</v>
          </cell>
          <cell r="P45">
            <v>12</v>
          </cell>
          <cell r="R45">
            <v>9</v>
          </cell>
          <cell r="S45">
            <v>12</v>
          </cell>
          <cell r="U45">
            <v>33</v>
          </cell>
          <cell r="V45">
            <v>57</v>
          </cell>
        </row>
        <row r="46">
          <cell r="B46" t="str">
            <v>E022-01-1050/2020</v>
          </cell>
          <cell r="C46" t="str">
            <v>Lewis Murithi MWENDA</v>
          </cell>
          <cell r="D46">
            <v>9</v>
          </cell>
          <cell r="E46">
            <v>9.5</v>
          </cell>
          <cell r="G46">
            <v>9.25</v>
          </cell>
          <cell r="H46">
            <v>14</v>
          </cell>
          <cell r="I46">
            <v>13</v>
          </cell>
          <cell r="J46">
            <v>4.5</v>
          </cell>
          <cell r="K46">
            <v>13</v>
          </cell>
          <cell r="L46">
            <v>13</v>
          </cell>
          <cell r="N46">
            <v>13</v>
          </cell>
          <cell r="O46">
            <v>26.8</v>
          </cell>
          <cell r="P46">
            <v>13</v>
          </cell>
          <cell r="R46">
            <v>10</v>
          </cell>
          <cell r="S46">
            <v>15</v>
          </cell>
          <cell r="U46">
            <v>38</v>
          </cell>
          <cell r="V46">
            <v>65</v>
          </cell>
        </row>
        <row r="47">
          <cell r="B47" t="str">
            <v>E022-01-1052/2020</v>
          </cell>
          <cell r="C47" t="str">
            <v>Victor MWIRIGI</v>
          </cell>
          <cell r="D47">
            <v>9</v>
          </cell>
          <cell r="E47">
            <v>9.5</v>
          </cell>
          <cell r="G47">
            <v>9.25</v>
          </cell>
          <cell r="H47">
            <v>12</v>
          </cell>
          <cell r="I47">
            <v>12.5</v>
          </cell>
          <cell r="J47">
            <v>4.083333333333333</v>
          </cell>
          <cell r="K47">
            <v>13</v>
          </cell>
          <cell r="L47">
            <v>13</v>
          </cell>
          <cell r="N47">
            <v>13</v>
          </cell>
          <cell r="O47">
            <v>26.3</v>
          </cell>
          <cell r="P47">
            <v>6</v>
          </cell>
          <cell r="Q47">
            <v>4</v>
          </cell>
          <cell r="S47">
            <v>14</v>
          </cell>
          <cell r="U47">
            <v>24</v>
          </cell>
          <cell r="V47">
            <v>50</v>
          </cell>
        </row>
        <row r="48">
          <cell r="B48" t="str">
            <v>E022-01-1054/2020</v>
          </cell>
          <cell r="C48" t="str">
            <v>Julius Righa MGHANGA</v>
          </cell>
          <cell r="D48">
            <v>9</v>
          </cell>
          <cell r="E48">
            <v>9.5</v>
          </cell>
          <cell r="G48">
            <v>9.25</v>
          </cell>
          <cell r="H48">
            <v>13</v>
          </cell>
          <cell r="I48">
            <v>13</v>
          </cell>
          <cell r="J48">
            <v>4.3333333333333339</v>
          </cell>
          <cell r="K48">
            <v>13</v>
          </cell>
          <cell r="L48">
            <v>13</v>
          </cell>
          <cell r="N48">
            <v>13</v>
          </cell>
          <cell r="O48">
            <v>26.6</v>
          </cell>
          <cell r="P48">
            <v>20</v>
          </cell>
          <cell r="Q48">
            <v>5</v>
          </cell>
          <cell r="S48">
            <v>17</v>
          </cell>
          <cell r="U48">
            <v>42</v>
          </cell>
          <cell r="V48">
            <v>69</v>
          </cell>
        </row>
        <row r="49">
          <cell r="B49" t="str">
            <v>E022-01-1055/2020</v>
          </cell>
          <cell r="C49" t="str">
            <v>Albert  NGIGI</v>
          </cell>
          <cell r="D49">
            <v>7.5</v>
          </cell>
          <cell r="E49">
            <v>9.5</v>
          </cell>
          <cell r="G49">
            <v>8.5</v>
          </cell>
          <cell r="H49">
            <v>14</v>
          </cell>
          <cell r="I49">
            <v>13</v>
          </cell>
          <cell r="J49">
            <v>4.5</v>
          </cell>
          <cell r="K49">
            <v>12</v>
          </cell>
          <cell r="L49">
            <v>12.5</v>
          </cell>
          <cell r="N49">
            <v>12.25</v>
          </cell>
          <cell r="O49">
            <v>25.3</v>
          </cell>
          <cell r="P49">
            <v>13</v>
          </cell>
          <cell r="Q49">
            <v>5</v>
          </cell>
          <cell r="T49">
            <v>11</v>
          </cell>
          <cell r="U49">
            <v>29</v>
          </cell>
          <cell r="V49">
            <v>54</v>
          </cell>
        </row>
        <row r="50">
          <cell r="B50" t="str">
            <v>E022-01-1056/2020</v>
          </cell>
          <cell r="C50" t="str">
            <v>Michael Adrian NGURU</v>
          </cell>
          <cell r="D50">
            <v>8.5</v>
          </cell>
          <cell r="E50">
            <v>8</v>
          </cell>
          <cell r="G50">
            <v>8.25</v>
          </cell>
          <cell r="H50">
            <v>11</v>
          </cell>
          <cell r="I50">
            <v>11</v>
          </cell>
          <cell r="J50">
            <v>3.6666666666666665</v>
          </cell>
          <cell r="K50">
            <v>12</v>
          </cell>
          <cell r="L50">
            <v>12.5</v>
          </cell>
          <cell r="N50">
            <v>12.25</v>
          </cell>
          <cell r="O50">
            <v>24.2</v>
          </cell>
          <cell r="P50">
            <v>13</v>
          </cell>
          <cell r="R50">
            <v>15</v>
          </cell>
          <cell r="S50">
            <v>12</v>
          </cell>
          <cell r="U50">
            <v>40</v>
          </cell>
          <cell r="V50">
            <v>64</v>
          </cell>
        </row>
        <row r="51">
          <cell r="B51" t="str">
            <v>E022-01-1057/2020</v>
          </cell>
          <cell r="C51" t="str">
            <v>Gad Kimathi MURITHI</v>
          </cell>
          <cell r="D51">
            <v>9</v>
          </cell>
          <cell r="E51">
            <v>9.5</v>
          </cell>
          <cell r="G51">
            <v>9.25</v>
          </cell>
          <cell r="H51">
            <v>13</v>
          </cell>
          <cell r="I51">
            <v>12</v>
          </cell>
          <cell r="J51">
            <v>4.166666666666667</v>
          </cell>
          <cell r="K51">
            <v>13</v>
          </cell>
          <cell r="L51">
            <v>13.5</v>
          </cell>
          <cell r="N51">
            <v>13.25</v>
          </cell>
          <cell r="O51">
            <v>26.7</v>
          </cell>
          <cell r="P51">
            <v>11</v>
          </cell>
          <cell r="R51">
            <v>12</v>
          </cell>
          <cell r="S51">
            <v>16</v>
          </cell>
          <cell r="U51">
            <v>39</v>
          </cell>
          <cell r="V51">
            <v>66</v>
          </cell>
        </row>
        <row r="52">
          <cell r="B52" t="str">
            <v>E022-01-1058/2020</v>
          </cell>
          <cell r="C52" t="str">
            <v>Brighton  Muriuki MURANGIRI</v>
          </cell>
          <cell r="D52">
            <v>9</v>
          </cell>
          <cell r="E52">
            <v>9.5</v>
          </cell>
          <cell r="G52">
            <v>9.25</v>
          </cell>
          <cell r="H52">
            <v>11</v>
          </cell>
          <cell r="I52">
            <v>11</v>
          </cell>
          <cell r="J52">
            <v>3.6666666666666665</v>
          </cell>
          <cell r="K52">
            <v>13</v>
          </cell>
          <cell r="L52">
            <v>13.5</v>
          </cell>
          <cell r="N52">
            <v>13.25</v>
          </cell>
          <cell r="O52">
            <v>26.2</v>
          </cell>
          <cell r="P52">
            <v>17</v>
          </cell>
          <cell r="Q52">
            <v>10</v>
          </cell>
          <cell r="T52">
            <v>19</v>
          </cell>
          <cell r="U52">
            <v>46</v>
          </cell>
          <cell r="V52">
            <v>72</v>
          </cell>
        </row>
        <row r="53">
          <cell r="B53" t="str">
            <v>E022-01-1060/2020</v>
          </cell>
          <cell r="C53" t="str">
            <v>Joshua  NYANDWAKI</v>
          </cell>
          <cell r="D53">
            <v>8.5</v>
          </cell>
          <cell r="E53">
            <v>9</v>
          </cell>
          <cell r="G53">
            <v>8.75</v>
          </cell>
          <cell r="H53">
            <v>12</v>
          </cell>
          <cell r="I53">
            <v>12.5</v>
          </cell>
          <cell r="J53">
            <v>4.083333333333333</v>
          </cell>
          <cell r="K53">
            <v>12</v>
          </cell>
          <cell r="L53">
            <v>12.5</v>
          </cell>
          <cell r="N53">
            <v>12.25</v>
          </cell>
          <cell r="O53">
            <v>25.1</v>
          </cell>
          <cell r="P53">
            <v>15</v>
          </cell>
          <cell r="R53">
            <v>12</v>
          </cell>
          <cell r="T53">
            <v>18</v>
          </cell>
          <cell r="U53">
            <v>45</v>
          </cell>
          <cell r="V53">
            <v>70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8</v>
          </cell>
          <cell r="E54">
            <v>8</v>
          </cell>
          <cell r="G54">
            <v>8</v>
          </cell>
          <cell r="H54">
            <v>13</v>
          </cell>
          <cell r="I54">
            <v>12</v>
          </cell>
          <cell r="J54">
            <v>4.166666666666667</v>
          </cell>
          <cell r="K54">
            <v>12</v>
          </cell>
          <cell r="L54">
            <v>12.5</v>
          </cell>
          <cell r="N54">
            <v>12.25</v>
          </cell>
          <cell r="O54">
            <v>24.4</v>
          </cell>
          <cell r="P54">
            <v>12</v>
          </cell>
          <cell r="R54">
            <v>12</v>
          </cell>
          <cell r="S54">
            <v>12</v>
          </cell>
          <cell r="U54">
            <v>36</v>
          </cell>
          <cell r="V54">
            <v>60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8.5</v>
          </cell>
          <cell r="E55">
            <v>9</v>
          </cell>
          <cell r="G55">
            <v>8.75</v>
          </cell>
          <cell r="H55">
            <v>12</v>
          </cell>
          <cell r="I55">
            <v>12.5</v>
          </cell>
          <cell r="J55">
            <v>4.083333333333333</v>
          </cell>
          <cell r="K55">
            <v>10</v>
          </cell>
          <cell r="L55">
            <v>10</v>
          </cell>
          <cell r="N55">
            <v>10</v>
          </cell>
          <cell r="O55">
            <v>22.8</v>
          </cell>
          <cell r="P55">
            <v>11</v>
          </cell>
          <cell r="R55">
            <v>12</v>
          </cell>
          <cell r="S55">
            <v>9</v>
          </cell>
          <cell r="U55">
            <v>32</v>
          </cell>
          <cell r="V55">
            <v>55</v>
          </cell>
        </row>
        <row r="56">
          <cell r="B56" t="str">
            <v>E022-01-1063/2020</v>
          </cell>
          <cell r="C56" t="str">
            <v xml:space="preserve">Tracy  Atieno OCHIENG </v>
          </cell>
          <cell r="D56">
            <v>9</v>
          </cell>
          <cell r="E56">
            <v>9.5</v>
          </cell>
          <cell r="G56">
            <v>9.25</v>
          </cell>
          <cell r="H56">
            <v>13</v>
          </cell>
          <cell r="I56">
            <v>13</v>
          </cell>
          <cell r="J56">
            <v>4.3333333333333339</v>
          </cell>
          <cell r="K56">
            <v>12</v>
          </cell>
          <cell r="L56">
            <v>12.5</v>
          </cell>
          <cell r="N56">
            <v>12.25</v>
          </cell>
          <cell r="O56">
            <v>25.8</v>
          </cell>
          <cell r="P56">
            <v>14</v>
          </cell>
          <cell r="R56">
            <v>10</v>
          </cell>
          <cell r="S56">
            <v>15</v>
          </cell>
          <cell r="U56">
            <v>39</v>
          </cell>
          <cell r="V56">
            <v>65</v>
          </cell>
        </row>
        <row r="57">
          <cell r="B57" t="str">
            <v>E022-01-1064/2020</v>
          </cell>
          <cell r="C57" t="str">
            <v>Michael  OMOLO</v>
          </cell>
          <cell r="D57">
            <v>8.5</v>
          </cell>
          <cell r="E57">
            <v>9</v>
          </cell>
          <cell r="G57">
            <v>8.75</v>
          </cell>
          <cell r="H57">
            <v>12</v>
          </cell>
          <cell r="I57">
            <v>12.5</v>
          </cell>
          <cell r="J57">
            <v>4.083333333333333</v>
          </cell>
          <cell r="K57">
            <v>10</v>
          </cell>
          <cell r="L57">
            <v>10</v>
          </cell>
          <cell r="N57">
            <v>10</v>
          </cell>
          <cell r="O57">
            <v>22.8</v>
          </cell>
          <cell r="P57">
            <v>15</v>
          </cell>
          <cell r="R57">
            <v>16</v>
          </cell>
          <cell r="T57">
            <v>12</v>
          </cell>
          <cell r="U57">
            <v>43</v>
          </cell>
          <cell r="V57">
            <v>66</v>
          </cell>
        </row>
        <row r="58">
          <cell r="B58" t="str">
            <v>E022-01-1065/2020</v>
          </cell>
          <cell r="C58" t="str">
            <v>Brian Kiprono Koton</v>
          </cell>
          <cell r="D58">
            <v>8.5</v>
          </cell>
          <cell r="E58">
            <v>9</v>
          </cell>
          <cell r="G58">
            <v>8.75</v>
          </cell>
          <cell r="H58">
            <v>12</v>
          </cell>
          <cell r="I58">
            <v>12.5</v>
          </cell>
          <cell r="J58">
            <v>4.083333333333333</v>
          </cell>
          <cell r="K58">
            <v>10</v>
          </cell>
          <cell r="L58">
            <v>10</v>
          </cell>
          <cell r="N58">
            <v>10</v>
          </cell>
          <cell r="O58">
            <v>22.8</v>
          </cell>
          <cell r="P58">
            <v>11</v>
          </cell>
          <cell r="Q58">
            <v>4</v>
          </cell>
          <cell r="T58">
            <v>10</v>
          </cell>
          <cell r="U58">
            <v>25</v>
          </cell>
          <cell r="V58">
            <v>48</v>
          </cell>
        </row>
        <row r="59">
          <cell r="B59" t="str">
            <v>E022-01-1066/2020</v>
          </cell>
          <cell r="C59" t="str">
            <v>Christopher  GITAU</v>
          </cell>
          <cell r="D59">
            <v>9</v>
          </cell>
          <cell r="E59">
            <v>9.5</v>
          </cell>
          <cell r="G59">
            <v>9.25</v>
          </cell>
          <cell r="H59">
            <v>13</v>
          </cell>
          <cell r="I59">
            <v>12</v>
          </cell>
          <cell r="J59">
            <v>4.166666666666667</v>
          </cell>
          <cell r="K59">
            <v>13</v>
          </cell>
          <cell r="L59">
            <v>13.5</v>
          </cell>
          <cell r="N59">
            <v>13.25</v>
          </cell>
          <cell r="O59">
            <v>26.7</v>
          </cell>
          <cell r="P59">
            <v>11</v>
          </cell>
          <cell r="Q59">
            <v>6</v>
          </cell>
          <cell r="S59">
            <v>9</v>
          </cell>
          <cell r="U59">
            <v>26</v>
          </cell>
          <cell r="V59">
            <v>53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9.5</v>
          </cell>
          <cell r="G60">
            <v>9.25</v>
          </cell>
          <cell r="H60">
            <v>13</v>
          </cell>
          <cell r="I60">
            <v>13</v>
          </cell>
          <cell r="J60">
            <v>4.3333333333333339</v>
          </cell>
          <cell r="K60">
            <v>13</v>
          </cell>
          <cell r="L60">
            <v>13.5</v>
          </cell>
          <cell r="N60">
            <v>13.25</v>
          </cell>
          <cell r="O60">
            <v>26.8</v>
          </cell>
          <cell r="P60">
            <v>9</v>
          </cell>
          <cell r="R60">
            <v>13</v>
          </cell>
          <cell r="T60">
            <v>11</v>
          </cell>
          <cell r="U60">
            <v>33</v>
          </cell>
          <cell r="V60">
            <v>60</v>
          </cell>
        </row>
        <row r="61">
          <cell r="B61" t="str">
            <v>E022-01-1068/2020</v>
          </cell>
          <cell r="C61" t="str">
            <v>Nicholus  Kamau Nga'nga'</v>
          </cell>
          <cell r="D61">
            <v>8.5</v>
          </cell>
          <cell r="E61">
            <v>9</v>
          </cell>
          <cell r="G61">
            <v>8.75</v>
          </cell>
          <cell r="H61">
            <v>11</v>
          </cell>
          <cell r="I61">
            <v>10</v>
          </cell>
          <cell r="J61">
            <v>3.5</v>
          </cell>
          <cell r="K61">
            <v>12</v>
          </cell>
          <cell r="L61">
            <v>12.5</v>
          </cell>
          <cell r="N61">
            <v>12.25</v>
          </cell>
          <cell r="O61">
            <v>24.5</v>
          </cell>
          <cell r="P61">
            <v>6</v>
          </cell>
          <cell r="Q61">
            <v>2</v>
          </cell>
          <cell r="T61">
            <v>5</v>
          </cell>
          <cell r="U61">
            <v>13</v>
          </cell>
          <cell r="V61">
            <v>38</v>
          </cell>
        </row>
        <row r="62">
          <cell r="B62" t="str">
            <v>E022-01-1069/2020</v>
          </cell>
          <cell r="C62" t="str">
            <v>Raymond Mutua</v>
          </cell>
          <cell r="D62">
            <v>9</v>
          </cell>
          <cell r="E62">
            <v>9.5</v>
          </cell>
          <cell r="G62">
            <v>9.25</v>
          </cell>
          <cell r="H62">
            <v>13</v>
          </cell>
          <cell r="I62">
            <v>13</v>
          </cell>
          <cell r="J62">
            <v>4.3333333333333339</v>
          </cell>
          <cell r="K62">
            <v>12</v>
          </cell>
          <cell r="L62">
            <v>12.5</v>
          </cell>
          <cell r="N62">
            <v>12.25</v>
          </cell>
          <cell r="O62">
            <v>25.8</v>
          </cell>
          <cell r="P62">
            <v>13</v>
          </cell>
          <cell r="R62">
            <v>15</v>
          </cell>
          <cell r="S62">
            <v>16</v>
          </cell>
          <cell r="U62">
            <v>44</v>
          </cell>
          <cell r="V62">
            <v>70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8.5</v>
          </cell>
          <cell r="E63">
            <v>8</v>
          </cell>
          <cell r="G63">
            <v>8.25</v>
          </cell>
          <cell r="H63">
            <v>11</v>
          </cell>
          <cell r="I63">
            <v>11</v>
          </cell>
          <cell r="J63">
            <v>3.6666666666666665</v>
          </cell>
          <cell r="K63">
            <v>12</v>
          </cell>
          <cell r="L63">
            <v>12.5</v>
          </cell>
          <cell r="N63">
            <v>12.25</v>
          </cell>
          <cell r="O63">
            <v>24.2</v>
          </cell>
          <cell r="P63">
            <v>18</v>
          </cell>
          <cell r="R63">
            <v>10</v>
          </cell>
          <cell r="S63">
            <v>5</v>
          </cell>
          <cell r="U63">
            <v>33</v>
          </cell>
          <cell r="V63">
            <v>57</v>
          </cell>
        </row>
        <row r="64">
          <cell r="B64" t="str">
            <v>E022-01-1071/2020</v>
          </cell>
          <cell r="C64" t="str">
            <v>David Karanja Mwangi</v>
          </cell>
          <cell r="D64">
            <v>8.5</v>
          </cell>
          <cell r="E64">
            <v>9</v>
          </cell>
          <cell r="G64">
            <v>8.75</v>
          </cell>
          <cell r="H64">
            <v>11</v>
          </cell>
          <cell r="I64">
            <v>10</v>
          </cell>
          <cell r="J64">
            <v>3.5</v>
          </cell>
          <cell r="K64">
            <v>12</v>
          </cell>
          <cell r="L64">
            <v>12.5</v>
          </cell>
          <cell r="N64">
            <v>12.25</v>
          </cell>
          <cell r="O64">
            <v>24.5</v>
          </cell>
          <cell r="P64">
            <v>8</v>
          </cell>
          <cell r="R64">
            <v>10</v>
          </cell>
          <cell r="S64">
            <v>9</v>
          </cell>
          <cell r="U64">
            <v>27</v>
          </cell>
          <cell r="V64">
            <v>52</v>
          </cell>
        </row>
        <row r="65">
          <cell r="B65" t="str">
            <v>E022-01-1072/2020</v>
          </cell>
          <cell r="C65" t="str">
            <v>Austin Kaburia</v>
          </cell>
          <cell r="D65">
            <v>9</v>
          </cell>
          <cell r="E65">
            <v>9.5</v>
          </cell>
          <cell r="G65">
            <v>9.25</v>
          </cell>
          <cell r="H65">
            <v>13</v>
          </cell>
          <cell r="I65">
            <v>13</v>
          </cell>
          <cell r="J65">
            <v>4.3333333333333339</v>
          </cell>
          <cell r="K65">
            <v>13</v>
          </cell>
          <cell r="L65">
            <v>13</v>
          </cell>
          <cell r="N65">
            <v>13</v>
          </cell>
          <cell r="O65">
            <v>26.6</v>
          </cell>
          <cell r="P65">
            <v>10</v>
          </cell>
          <cell r="R65">
            <v>5</v>
          </cell>
          <cell r="T65">
            <v>12</v>
          </cell>
          <cell r="U65">
            <v>27</v>
          </cell>
          <cell r="V65">
            <v>54</v>
          </cell>
        </row>
        <row r="66">
          <cell r="B66" t="str">
            <v>E022-01-1074/2020</v>
          </cell>
          <cell r="C66" t="str">
            <v>Ian   Kiptoo rotich</v>
          </cell>
          <cell r="D66">
            <v>8.5</v>
          </cell>
          <cell r="E66">
            <v>8</v>
          </cell>
          <cell r="G66">
            <v>8.25</v>
          </cell>
          <cell r="H66">
            <v>11</v>
          </cell>
          <cell r="I66">
            <v>11</v>
          </cell>
          <cell r="J66">
            <v>3.6666666666666665</v>
          </cell>
          <cell r="K66">
            <v>12</v>
          </cell>
          <cell r="L66">
            <v>12.5</v>
          </cell>
          <cell r="N66">
            <v>12.25</v>
          </cell>
          <cell r="O66">
            <v>24.2</v>
          </cell>
          <cell r="P66">
            <v>6</v>
          </cell>
          <cell r="R66">
            <v>10</v>
          </cell>
          <cell r="S66">
            <v>14</v>
          </cell>
          <cell r="U66">
            <v>30</v>
          </cell>
          <cell r="V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8.5</v>
          </cell>
          <cell r="E67">
            <v>9</v>
          </cell>
          <cell r="G67">
            <v>8.75</v>
          </cell>
          <cell r="H67">
            <v>12</v>
          </cell>
          <cell r="I67">
            <v>12.5</v>
          </cell>
          <cell r="J67">
            <v>4.083333333333333</v>
          </cell>
          <cell r="K67">
            <v>10</v>
          </cell>
          <cell r="L67">
            <v>10</v>
          </cell>
          <cell r="N67">
            <v>10</v>
          </cell>
          <cell r="O67">
            <v>22.8</v>
          </cell>
          <cell r="P67">
            <v>14</v>
          </cell>
          <cell r="R67">
            <v>15</v>
          </cell>
          <cell r="S67">
            <v>18</v>
          </cell>
          <cell r="U67">
            <v>47</v>
          </cell>
          <cell r="V67">
            <v>70</v>
          </cell>
        </row>
        <row r="68">
          <cell r="B68" t="str">
            <v>E022-01-1076/2020</v>
          </cell>
          <cell r="C68" t="str">
            <v>Victory Ayuma Sitati</v>
          </cell>
          <cell r="D68">
            <v>9</v>
          </cell>
          <cell r="E68">
            <v>9.5</v>
          </cell>
          <cell r="G68">
            <v>9.25</v>
          </cell>
          <cell r="H68">
            <v>12</v>
          </cell>
          <cell r="I68">
            <v>12.5</v>
          </cell>
          <cell r="J68">
            <v>4.083333333333333</v>
          </cell>
          <cell r="K68">
            <v>13</v>
          </cell>
          <cell r="L68">
            <v>13.5</v>
          </cell>
          <cell r="N68">
            <v>13.25</v>
          </cell>
          <cell r="O68">
            <v>26.6</v>
          </cell>
          <cell r="P68">
            <v>19</v>
          </cell>
          <cell r="R68">
            <v>12</v>
          </cell>
          <cell r="T68">
            <v>6</v>
          </cell>
          <cell r="U68">
            <v>37</v>
          </cell>
          <cell r="V68">
            <v>64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8</v>
          </cell>
          <cell r="E69">
            <v>8</v>
          </cell>
          <cell r="G69">
            <v>8</v>
          </cell>
          <cell r="H69">
            <v>13</v>
          </cell>
          <cell r="I69">
            <v>12</v>
          </cell>
          <cell r="J69">
            <v>4.166666666666667</v>
          </cell>
          <cell r="K69">
            <v>10</v>
          </cell>
          <cell r="L69">
            <v>10</v>
          </cell>
          <cell r="N69">
            <v>10</v>
          </cell>
          <cell r="O69">
            <v>22.2</v>
          </cell>
          <cell r="P69">
            <v>14</v>
          </cell>
          <cell r="Q69">
            <v>5</v>
          </cell>
          <cell r="T69">
            <v>12</v>
          </cell>
          <cell r="U69">
            <v>31</v>
          </cell>
          <cell r="V69">
            <v>53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8.5</v>
          </cell>
          <cell r="E70">
            <v>9</v>
          </cell>
          <cell r="G70">
            <v>8.75</v>
          </cell>
          <cell r="H70">
            <v>12</v>
          </cell>
          <cell r="I70">
            <v>12.5</v>
          </cell>
          <cell r="J70">
            <v>4.083333333333333</v>
          </cell>
          <cell r="K70">
            <v>10</v>
          </cell>
          <cell r="L70">
            <v>10</v>
          </cell>
          <cell r="N70">
            <v>10</v>
          </cell>
          <cell r="O70">
            <v>22.8</v>
          </cell>
          <cell r="P70">
            <v>18</v>
          </cell>
          <cell r="R70">
            <v>11</v>
          </cell>
          <cell r="S70">
            <v>14</v>
          </cell>
          <cell r="U70">
            <v>43</v>
          </cell>
          <cell r="V70">
            <v>66</v>
          </cell>
        </row>
        <row r="71">
          <cell r="B71" t="str">
            <v>E022-01-1079/2020</v>
          </cell>
          <cell r="C71" t="str">
            <v>Seth Baraka Wekesa</v>
          </cell>
          <cell r="D71">
            <v>8.5</v>
          </cell>
          <cell r="E71">
            <v>9</v>
          </cell>
          <cell r="G71">
            <v>8.75</v>
          </cell>
          <cell r="H71">
            <v>12</v>
          </cell>
          <cell r="I71">
            <v>12.5</v>
          </cell>
          <cell r="J71">
            <v>4.083333333333333</v>
          </cell>
          <cell r="K71">
            <v>10</v>
          </cell>
          <cell r="L71">
            <v>10</v>
          </cell>
          <cell r="N71">
            <v>10</v>
          </cell>
          <cell r="O71">
            <v>22.8</v>
          </cell>
          <cell r="P71">
            <v>12</v>
          </cell>
          <cell r="Q71">
            <v>10</v>
          </cell>
          <cell r="T71">
            <v>7</v>
          </cell>
          <cell r="U71">
            <v>29</v>
          </cell>
          <cell r="V71">
            <v>52</v>
          </cell>
        </row>
        <row r="72">
          <cell r="B72" t="str">
            <v>E022-01-1080/2020</v>
          </cell>
          <cell r="C72" t="str">
            <v>Collins Mumo Manthi</v>
          </cell>
          <cell r="D72">
            <v>9</v>
          </cell>
          <cell r="E72">
            <v>9.5</v>
          </cell>
          <cell r="G72">
            <v>9.25</v>
          </cell>
          <cell r="H72">
            <v>13</v>
          </cell>
          <cell r="I72">
            <v>13</v>
          </cell>
          <cell r="J72">
            <v>4.3333333333333339</v>
          </cell>
          <cell r="K72">
            <v>12</v>
          </cell>
          <cell r="L72">
            <v>12.5</v>
          </cell>
          <cell r="N72">
            <v>12.25</v>
          </cell>
          <cell r="O72">
            <v>25.8</v>
          </cell>
          <cell r="P72">
            <v>14</v>
          </cell>
          <cell r="R72">
            <v>13</v>
          </cell>
          <cell r="S72">
            <v>12</v>
          </cell>
          <cell r="U72">
            <v>39</v>
          </cell>
          <cell r="V72">
            <v>65</v>
          </cell>
        </row>
        <row r="73">
          <cell r="B73" t="str">
            <v>E022-01-1081/2020</v>
          </cell>
          <cell r="C73" t="str">
            <v>Davies Musheni Shisia</v>
          </cell>
          <cell r="D73">
            <v>8.5</v>
          </cell>
          <cell r="E73">
            <v>9</v>
          </cell>
          <cell r="G73">
            <v>8.75</v>
          </cell>
          <cell r="H73">
            <v>12</v>
          </cell>
          <cell r="I73">
            <v>12.5</v>
          </cell>
          <cell r="J73">
            <v>4.083333333333333</v>
          </cell>
          <cell r="K73">
            <v>10</v>
          </cell>
          <cell r="L73">
            <v>10</v>
          </cell>
          <cell r="N73">
            <v>10</v>
          </cell>
          <cell r="O73">
            <v>22.8</v>
          </cell>
          <cell r="P73">
            <v>5</v>
          </cell>
          <cell r="Q73">
            <v>3</v>
          </cell>
          <cell r="T73">
            <v>11</v>
          </cell>
          <cell r="U73">
            <v>19</v>
          </cell>
          <cell r="V73">
            <v>42</v>
          </cell>
        </row>
        <row r="74">
          <cell r="B74" t="str">
            <v>E022-01-1082/2020</v>
          </cell>
          <cell r="C74" t="str">
            <v>Ray Wafula Wekesa</v>
          </cell>
          <cell r="D74">
            <v>8</v>
          </cell>
          <cell r="E74">
            <v>8</v>
          </cell>
          <cell r="G74">
            <v>8</v>
          </cell>
          <cell r="H74">
            <v>11</v>
          </cell>
          <cell r="I74">
            <v>10</v>
          </cell>
          <cell r="J74">
            <v>3.5</v>
          </cell>
          <cell r="K74">
            <v>10</v>
          </cell>
          <cell r="L74">
            <v>10</v>
          </cell>
          <cell r="N74">
            <v>10</v>
          </cell>
          <cell r="O74">
            <v>21.5</v>
          </cell>
          <cell r="P74">
            <v>13</v>
          </cell>
          <cell r="R74">
            <v>14</v>
          </cell>
          <cell r="T74">
            <v>9</v>
          </cell>
          <cell r="U74">
            <v>36</v>
          </cell>
          <cell r="V74">
            <v>58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9</v>
          </cell>
          <cell r="E75">
            <v>9.5</v>
          </cell>
          <cell r="G75">
            <v>9.25</v>
          </cell>
          <cell r="H75">
            <v>11</v>
          </cell>
          <cell r="I75">
            <v>11</v>
          </cell>
          <cell r="J75">
            <v>3.6666666666666665</v>
          </cell>
          <cell r="K75">
            <v>13</v>
          </cell>
          <cell r="L75">
            <v>13</v>
          </cell>
          <cell r="N75">
            <v>13</v>
          </cell>
          <cell r="O75">
            <v>25.9</v>
          </cell>
          <cell r="P75">
            <v>16</v>
          </cell>
          <cell r="R75">
            <v>13</v>
          </cell>
          <cell r="S75">
            <v>16</v>
          </cell>
          <cell r="U75">
            <v>45</v>
          </cell>
          <cell r="V75">
            <v>71</v>
          </cell>
        </row>
        <row r="76">
          <cell r="B76" t="str">
            <v>E022-01-1084/2020</v>
          </cell>
          <cell r="C76" t="str">
            <v>Farries Ngai Seda</v>
          </cell>
          <cell r="D76">
            <v>8.5</v>
          </cell>
          <cell r="E76">
            <v>9</v>
          </cell>
          <cell r="G76">
            <v>8.75</v>
          </cell>
          <cell r="H76">
            <v>11</v>
          </cell>
          <cell r="I76">
            <v>10</v>
          </cell>
          <cell r="J76">
            <v>3.5</v>
          </cell>
          <cell r="K76">
            <v>12</v>
          </cell>
          <cell r="L76">
            <v>12.5</v>
          </cell>
          <cell r="N76">
            <v>12.25</v>
          </cell>
          <cell r="O76">
            <v>24.5</v>
          </cell>
          <cell r="P76">
            <v>16</v>
          </cell>
          <cell r="Q76">
            <v>5</v>
          </cell>
          <cell r="T76">
            <v>14</v>
          </cell>
          <cell r="U76">
            <v>35</v>
          </cell>
          <cell r="V76">
            <v>60</v>
          </cell>
        </row>
        <row r="77">
          <cell r="B77" t="str">
            <v>E022-01-1085/2020</v>
          </cell>
          <cell r="C77" t="str">
            <v>Kelvin Ochieng Omondi</v>
          </cell>
          <cell r="D77">
            <v>8.5</v>
          </cell>
          <cell r="E77">
            <v>9</v>
          </cell>
          <cell r="G77">
            <v>8.75</v>
          </cell>
          <cell r="H77">
            <v>11</v>
          </cell>
          <cell r="I77">
            <v>10</v>
          </cell>
          <cell r="J77">
            <v>3.5</v>
          </cell>
          <cell r="K77">
            <v>12</v>
          </cell>
          <cell r="L77">
            <v>12.5</v>
          </cell>
          <cell r="N77">
            <v>12.25</v>
          </cell>
          <cell r="O77">
            <v>24.5</v>
          </cell>
          <cell r="P77">
            <v>8</v>
          </cell>
          <cell r="Q77">
            <v>8</v>
          </cell>
          <cell r="S77">
            <v>11</v>
          </cell>
          <cell r="U77">
            <v>27</v>
          </cell>
          <cell r="V77">
            <v>52</v>
          </cell>
        </row>
        <row r="78">
          <cell r="B78" t="str">
            <v>E022-01-1086/2020</v>
          </cell>
          <cell r="C78" t="str">
            <v>Rony Oronje Onyango</v>
          </cell>
          <cell r="D78">
            <v>8.5</v>
          </cell>
          <cell r="E78">
            <v>9</v>
          </cell>
          <cell r="G78">
            <v>8.75</v>
          </cell>
          <cell r="H78">
            <v>11</v>
          </cell>
          <cell r="I78">
            <v>10</v>
          </cell>
          <cell r="J78">
            <v>3.5</v>
          </cell>
          <cell r="K78">
            <v>12</v>
          </cell>
          <cell r="L78">
            <v>12.5</v>
          </cell>
          <cell r="N78">
            <v>12.25</v>
          </cell>
          <cell r="O78">
            <v>24.5</v>
          </cell>
          <cell r="P78">
            <v>4</v>
          </cell>
          <cell r="R78">
            <v>2</v>
          </cell>
          <cell r="T78">
            <v>0</v>
          </cell>
          <cell r="U78">
            <v>6</v>
          </cell>
          <cell r="V78">
            <v>31</v>
          </cell>
        </row>
        <row r="79">
          <cell r="B79" t="str">
            <v>E022-01-1087/2020</v>
          </cell>
          <cell r="C79" t="str">
            <v>Geoffrey Elly NISSI</v>
          </cell>
          <cell r="D79">
            <v>8.5</v>
          </cell>
          <cell r="E79">
            <v>9</v>
          </cell>
          <cell r="G79">
            <v>8.75</v>
          </cell>
          <cell r="H79">
            <v>12</v>
          </cell>
          <cell r="I79">
            <v>12.5</v>
          </cell>
          <cell r="J79">
            <v>4.083333333333333</v>
          </cell>
          <cell r="K79">
            <v>12</v>
          </cell>
          <cell r="L79">
            <v>12.5</v>
          </cell>
          <cell r="N79">
            <v>12.25</v>
          </cell>
          <cell r="O79">
            <v>25.1</v>
          </cell>
          <cell r="P79">
            <v>18</v>
          </cell>
          <cell r="R79">
            <v>17</v>
          </cell>
          <cell r="T79">
            <v>9</v>
          </cell>
          <cell r="U79">
            <v>44</v>
          </cell>
          <cell r="V79">
            <v>69</v>
          </cell>
        </row>
        <row r="80">
          <cell r="B80" t="str">
            <v>E022-01-1089/2020</v>
          </cell>
          <cell r="C80" t="str">
            <v xml:space="preserve"> David MISANGO</v>
          </cell>
          <cell r="D80">
            <v>8</v>
          </cell>
          <cell r="E80">
            <v>8</v>
          </cell>
          <cell r="G80">
            <v>8</v>
          </cell>
          <cell r="H80">
            <v>13</v>
          </cell>
          <cell r="I80">
            <v>12</v>
          </cell>
          <cell r="J80">
            <v>4.166666666666667</v>
          </cell>
          <cell r="K80">
            <v>13</v>
          </cell>
          <cell r="L80">
            <v>12.5</v>
          </cell>
          <cell r="N80">
            <v>12.750000000000002</v>
          </cell>
          <cell r="O80">
            <v>24.9</v>
          </cell>
          <cell r="P80">
            <v>7</v>
          </cell>
          <cell r="R80">
            <v>12</v>
          </cell>
          <cell r="T80">
            <v>6</v>
          </cell>
          <cell r="U80">
            <v>25</v>
          </cell>
          <cell r="V80">
            <v>50</v>
          </cell>
        </row>
        <row r="81">
          <cell r="B81" t="str">
            <v>E022-01-1090/2020</v>
          </cell>
          <cell r="C81" t="str">
            <v>Ignatius Kiptoo Ruto</v>
          </cell>
          <cell r="D81">
            <v>8.5</v>
          </cell>
          <cell r="E81">
            <v>9</v>
          </cell>
          <cell r="G81">
            <v>8.75</v>
          </cell>
          <cell r="H81">
            <v>10</v>
          </cell>
          <cell r="I81">
            <v>10</v>
          </cell>
          <cell r="J81">
            <v>3.333333333333333</v>
          </cell>
          <cell r="K81">
            <v>12</v>
          </cell>
          <cell r="L81">
            <v>12.5</v>
          </cell>
          <cell r="N81">
            <v>12.25</v>
          </cell>
          <cell r="O81">
            <v>24.3</v>
          </cell>
          <cell r="P81">
            <v>18</v>
          </cell>
          <cell r="Q81">
            <v>13</v>
          </cell>
          <cell r="T81">
            <v>13</v>
          </cell>
          <cell r="U81">
            <v>44</v>
          </cell>
          <cell r="V81">
            <v>68</v>
          </cell>
        </row>
        <row r="82">
          <cell r="B82" t="str">
            <v>E022-01-1163/2020</v>
          </cell>
          <cell r="C82" t="str">
            <v>Caleb  Luhombo</v>
          </cell>
          <cell r="D82">
            <v>8.5</v>
          </cell>
          <cell r="E82">
            <v>9</v>
          </cell>
          <cell r="G82">
            <v>8.75</v>
          </cell>
          <cell r="H82">
            <v>10</v>
          </cell>
          <cell r="I82">
            <v>10</v>
          </cell>
          <cell r="J82">
            <v>3.333333333333333</v>
          </cell>
          <cell r="K82">
            <v>12</v>
          </cell>
          <cell r="L82">
            <v>12.5</v>
          </cell>
          <cell r="N82">
            <v>12.25</v>
          </cell>
          <cell r="O82">
            <v>24.3</v>
          </cell>
          <cell r="P82">
            <v>17</v>
          </cell>
          <cell r="T82">
            <v>13</v>
          </cell>
          <cell r="U82">
            <v>30</v>
          </cell>
          <cell r="V82">
            <v>54</v>
          </cell>
        </row>
        <row r="83">
          <cell r="B83" t="str">
            <v>E022-01-1167/2020</v>
          </cell>
          <cell r="C83" t="str">
            <v>Nicholas  Kipchumba TANUI</v>
          </cell>
          <cell r="D83">
            <v>9</v>
          </cell>
          <cell r="E83">
            <v>9.5</v>
          </cell>
          <cell r="G83">
            <v>9.25</v>
          </cell>
          <cell r="H83">
            <v>12</v>
          </cell>
          <cell r="I83">
            <v>12.5</v>
          </cell>
          <cell r="J83">
            <v>4.083333333333333</v>
          </cell>
          <cell r="K83">
            <v>13</v>
          </cell>
          <cell r="L83">
            <v>13</v>
          </cell>
          <cell r="N83">
            <v>13</v>
          </cell>
          <cell r="O83">
            <v>26.3</v>
          </cell>
          <cell r="P83">
            <v>14</v>
          </cell>
          <cell r="R83">
            <v>13</v>
          </cell>
          <cell r="T83">
            <v>10</v>
          </cell>
          <cell r="U83">
            <v>37</v>
          </cell>
          <cell r="V83">
            <v>63</v>
          </cell>
        </row>
        <row r="84">
          <cell r="B84" t="str">
            <v>E022-01-1594/2020</v>
          </cell>
          <cell r="C84" t="str">
            <v>Joash  KIPROTICH</v>
          </cell>
          <cell r="D84">
            <v>9</v>
          </cell>
          <cell r="E84">
            <v>9.5</v>
          </cell>
          <cell r="G84">
            <v>9.25</v>
          </cell>
          <cell r="H84">
            <v>12</v>
          </cell>
          <cell r="I84">
            <v>12.5</v>
          </cell>
          <cell r="J84">
            <v>4.083333333333333</v>
          </cell>
          <cell r="K84">
            <v>13</v>
          </cell>
          <cell r="L84">
            <v>13</v>
          </cell>
          <cell r="N84">
            <v>13</v>
          </cell>
          <cell r="O84">
            <v>26.3</v>
          </cell>
          <cell r="P84">
            <v>12</v>
          </cell>
          <cell r="R84">
            <v>14</v>
          </cell>
          <cell r="S84">
            <v>15</v>
          </cell>
          <cell r="U84">
            <v>41</v>
          </cell>
          <cell r="V84">
            <v>67</v>
          </cell>
        </row>
        <row r="85">
          <cell r="B85" t="str">
            <v>E022-01-2101/2020</v>
          </cell>
          <cell r="C85" t="str">
            <v>Brian Mwangala Ayekha</v>
          </cell>
          <cell r="D85">
            <v>8.5</v>
          </cell>
          <cell r="E85">
            <v>9</v>
          </cell>
          <cell r="G85">
            <v>8.75</v>
          </cell>
          <cell r="H85">
            <v>10</v>
          </cell>
          <cell r="I85">
            <v>10</v>
          </cell>
          <cell r="J85">
            <v>3.333333333333333</v>
          </cell>
          <cell r="K85">
            <v>12</v>
          </cell>
          <cell r="L85">
            <v>12.5</v>
          </cell>
          <cell r="N85">
            <v>12.25</v>
          </cell>
          <cell r="O85">
            <v>24.3</v>
          </cell>
          <cell r="P85">
            <v>10</v>
          </cell>
          <cell r="R85">
            <v>12</v>
          </cell>
          <cell r="S85">
            <v>11</v>
          </cell>
          <cell r="U85">
            <v>33</v>
          </cell>
          <cell r="V85">
            <v>57</v>
          </cell>
        </row>
        <row r="86">
          <cell r="B86" t="str">
            <v>E022-01-2108/2020</v>
          </cell>
          <cell r="C86" t="str">
            <v>Benson Mwendwa Kilei</v>
          </cell>
          <cell r="D86">
            <v>8.5</v>
          </cell>
          <cell r="E86">
            <v>9</v>
          </cell>
          <cell r="G86">
            <v>8.75</v>
          </cell>
          <cell r="H86">
            <v>10</v>
          </cell>
          <cell r="I86">
            <v>10</v>
          </cell>
          <cell r="J86">
            <v>3.333333333333333</v>
          </cell>
          <cell r="K86">
            <v>11</v>
          </cell>
          <cell r="L86">
            <v>11</v>
          </cell>
          <cell r="N86">
            <v>11</v>
          </cell>
          <cell r="O86">
            <v>23.1</v>
          </cell>
          <cell r="U86" t="str">
            <v/>
          </cell>
          <cell r="V86">
            <v>23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8.5</v>
          </cell>
          <cell r="E87">
            <v>8</v>
          </cell>
          <cell r="G87">
            <v>8.25</v>
          </cell>
          <cell r="H87">
            <v>11</v>
          </cell>
          <cell r="I87">
            <v>11</v>
          </cell>
          <cell r="J87">
            <v>3.6666666666666665</v>
          </cell>
          <cell r="K87">
            <v>12</v>
          </cell>
          <cell r="L87">
            <v>12.5</v>
          </cell>
          <cell r="N87">
            <v>12.25</v>
          </cell>
          <cell r="O87">
            <v>24.2</v>
          </cell>
          <cell r="P87">
            <v>15</v>
          </cell>
          <cell r="Q87">
            <v>10</v>
          </cell>
          <cell r="T87">
            <v>15</v>
          </cell>
          <cell r="U87">
            <v>40</v>
          </cell>
          <cell r="V87">
            <v>64</v>
          </cell>
        </row>
        <row r="88">
          <cell r="B88" t="str">
            <v>E022-01-2138/2020</v>
          </cell>
          <cell r="C88" t="str">
            <v>Dennis Mungai NDUNGU</v>
          </cell>
          <cell r="D88">
            <v>8</v>
          </cell>
          <cell r="E88">
            <v>8</v>
          </cell>
          <cell r="G88">
            <v>8</v>
          </cell>
          <cell r="H88">
            <v>13</v>
          </cell>
          <cell r="I88">
            <v>12</v>
          </cell>
          <cell r="J88">
            <v>4.166666666666667</v>
          </cell>
          <cell r="K88">
            <v>12</v>
          </cell>
          <cell r="L88">
            <v>12.5</v>
          </cell>
          <cell r="N88">
            <v>12.25</v>
          </cell>
          <cell r="O88">
            <v>24.4</v>
          </cell>
          <cell r="U88" t="str">
            <v/>
          </cell>
          <cell r="V88">
            <v>24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9</v>
          </cell>
          <cell r="E89">
            <v>9.5</v>
          </cell>
          <cell r="G89">
            <v>9.25</v>
          </cell>
          <cell r="H89">
            <v>13</v>
          </cell>
          <cell r="I89">
            <v>12</v>
          </cell>
          <cell r="J89">
            <v>4.166666666666667</v>
          </cell>
          <cell r="K89">
            <v>13</v>
          </cell>
          <cell r="L89">
            <v>13.5</v>
          </cell>
          <cell r="N89">
            <v>13.25</v>
          </cell>
          <cell r="O89">
            <v>26.7</v>
          </cell>
          <cell r="P89">
            <v>9</v>
          </cell>
          <cell r="Q89">
            <v>2</v>
          </cell>
          <cell r="S89">
            <v>9</v>
          </cell>
          <cell r="U89">
            <v>20</v>
          </cell>
          <cell r="V89">
            <v>47</v>
          </cell>
        </row>
        <row r="90">
          <cell r="B90" t="str">
            <v>E022-01-2151/2020</v>
          </cell>
          <cell r="C90" t="str">
            <v>Milton Kiai MWANGI</v>
          </cell>
          <cell r="D90">
            <v>9</v>
          </cell>
          <cell r="E90">
            <v>9.5</v>
          </cell>
          <cell r="G90">
            <v>9.25</v>
          </cell>
          <cell r="H90">
            <v>12</v>
          </cell>
          <cell r="I90">
            <v>12.5</v>
          </cell>
          <cell r="J90">
            <v>4.083333333333333</v>
          </cell>
          <cell r="K90">
            <v>13</v>
          </cell>
          <cell r="L90">
            <v>13.5</v>
          </cell>
          <cell r="N90">
            <v>13.25</v>
          </cell>
          <cell r="O90">
            <v>26.6</v>
          </cell>
          <cell r="U90" t="str">
            <v/>
          </cell>
          <cell r="V90">
            <v>27</v>
          </cell>
        </row>
        <row r="91">
          <cell r="B91" t="str">
            <v>E022-01-2174/2020</v>
          </cell>
          <cell r="C91" t="str">
            <v xml:space="preserve">Brendan  Jesse Ochieng </v>
          </cell>
          <cell r="D91">
            <v>9</v>
          </cell>
          <cell r="E91">
            <v>9.5</v>
          </cell>
          <cell r="G91">
            <v>9.25</v>
          </cell>
          <cell r="H91">
            <v>11</v>
          </cell>
          <cell r="I91">
            <v>11</v>
          </cell>
          <cell r="J91">
            <v>3.6666666666666665</v>
          </cell>
          <cell r="K91">
            <v>13</v>
          </cell>
          <cell r="L91">
            <v>13</v>
          </cell>
          <cell r="N91">
            <v>13</v>
          </cell>
          <cell r="O91">
            <v>25.9</v>
          </cell>
          <cell r="P91">
            <v>1</v>
          </cell>
          <cell r="Q91">
            <v>0</v>
          </cell>
          <cell r="S91">
            <v>0</v>
          </cell>
          <cell r="U91">
            <v>1</v>
          </cell>
          <cell r="V91">
            <v>27</v>
          </cell>
        </row>
        <row r="92">
          <cell r="B92" t="str">
            <v>E022-01-2192/2020</v>
          </cell>
          <cell r="C92" t="str">
            <v>Mark Waitiki  Thuo</v>
          </cell>
          <cell r="D92">
            <v>9</v>
          </cell>
          <cell r="E92">
            <v>9.5</v>
          </cell>
          <cell r="G92">
            <v>9.25</v>
          </cell>
          <cell r="H92">
            <v>13</v>
          </cell>
          <cell r="I92">
            <v>13</v>
          </cell>
          <cell r="J92">
            <v>4.3333333333333339</v>
          </cell>
          <cell r="K92">
            <v>12</v>
          </cell>
          <cell r="L92">
            <v>12.5</v>
          </cell>
          <cell r="N92">
            <v>12.25</v>
          </cell>
          <cell r="O92">
            <v>25.8</v>
          </cell>
          <cell r="P92">
            <v>4</v>
          </cell>
          <cell r="Q92">
            <v>4</v>
          </cell>
          <cell r="S92">
            <v>9</v>
          </cell>
          <cell r="U92">
            <v>17</v>
          </cell>
          <cell r="V92">
            <v>43</v>
          </cell>
        </row>
        <row r="93">
          <cell r="B93" t="str">
            <v>E022-01-2283/2020</v>
          </cell>
          <cell r="C93" t="str">
            <v>Kenneth NG'ANG'A</v>
          </cell>
          <cell r="D93">
            <v>9</v>
          </cell>
          <cell r="E93">
            <v>9</v>
          </cell>
          <cell r="G93">
            <v>9</v>
          </cell>
          <cell r="H93">
            <v>12</v>
          </cell>
          <cell r="I93">
            <v>12.5</v>
          </cell>
          <cell r="J93">
            <v>4.083333333333333</v>
          </cell>
          <cell r="K93">
            <v>12</v>
          </cell>
          <cell r="L93">
            <v>12.5</v>
          </cell>
          <cell r="N93">
            <v>12.25</v>
          </cell>
          <cell r="O93">
            <v>25.3</v>
          </cell>
          <cell r="P93">
            <v>11</v>
          </cell>
          <cell r="R93">
            <v>13</v>
          </cell>
          <cell r="S93">
            <v>12</v>
          </cell>
          <cell r="U93">
            <v>36</v>
          </cell>
          <cell r="V93">
            <v>61</v>
          </cell>
        </row>
        <row r="94">
          <cell r="B94" t="str">
            <v>E022-01-2285/2020</v>
          </cell>
          <cell r="C94" t="str">
            <v>Victor Mwangi  Ndaba</v>
          </cell>
          <cell r="D94">
            <v>9.5</v>
          </cell>
          <cell r="E94">
            <v>8</v>
          </cell>
          <cell r="G94">
            <v>8.75</v>
          </cell>
          <cell r="H94">
            <v>11</v>
          </cell>
          <cell r="I94">
            <v>11</v>
          </cell>
          <cell r="J94">
            <v>3.6666666666666665</v>
          </cell>
          <cell r="K94">
            <v>10</v>
          </cell>
          <cell r="L94">
            <v>10</v>
          </cell>
          <cell r="N94">
            <v>10</v>
          </cell>
          <cell r="O94">
            <v>22.4</v>
          </cell>
          <cell r="P94">
            <v>10</v>
          </cell>
          <cell r="R94">
            <v>13</v>
          </cell>
          <cell r="T94">
            <v>7</v>
          </cell>
          <cell r="U94">
            <v>30</v>
          </cell>
          <cell r="V94">
            <v>52</v>
          </cell>
        </row>
        <row r="95">
          <cell r="B95" t="str">
            <v>E022-01-2325/2020</v>
          </cell>
          <cell r="C95" t="str">
            <v>Elsie Sang Cherop</v>
          </cell>
          <cell r="D95">
            <v>9</v>
          </cell>
          <cell r="E95">
            <v>9.5</v>
          </cell>
          <cell r="G95">
            <v>9.25</v>
          </cell>
          <cell r="H95">
            <v>13</v>
          </cell>
          <cell r="I95">
            <v>13</v>
          </cell>
          <cell r="J95">
            <v>4.3333333333333339</v>
          </cell>
          <cell r="K95">
            <v>13</v>
          </cell>
          <cell r="L95">
            <v>13</v>
          </cell>
          <cell r="N95">
            <v>13</v>
          </cell>
          <cell r="O95">
            <v>26.6</v>
          </cell>
          <cell r="P95">
            <v>10</v>
          </cell>
          <cell r="Q95">
            <v>1</v>
          </cell>
          <cell r="T95">
            <v>11</v>
          </cell>
          <cell r="U95">
            <v>22</v>
          </cell>
          <cell r="V95">
            <v>49</v>
          </cell>
        </row>
        <row r="96">
          <cell r="B96" t="str">
            <v>E022-01-2347/2020</v>
          </cell>
          <cell r="C96" t="str">
            <v>Mbarak Mahmud  Mbrek</v>
          </cell>
          <cell r="D96">
            <v>8.5</v>
          </cell>
          <cell r="E96">
            <v>9</v>
          </cell>
          <cell r="G96">
            <v>8.75</v>
          </cell>
          <cell r="H96">
            <v>11</v>
          </cell>
          <cell r="I96">
            <v>10</v>
          </cell>
          <cell r="J96">
            <v>3.5</v>
          </cell>
          <cell r="K96">
            <v>12</v>
          </cell>
          <cell r="L96">
            <v>12.5</v>
          </cell>
          <cell r="N96">
            <v>12.25</v>
          </cell>
          <cell r="O96">
            <v>24.5</v>
          </cell>
          <cell r="P96">
            <v>16</v>
          </cell>
          <cell r="Q96">
            <v>7</v>
          </cell>
          <cell r="U96">
            <v>23</v>
          </cell>
          <cell r="V96">
            <v>48</v>
          </cell>
        </row>
        <row r="97">
          <cell r="B97" t="str">
            <v>E022-01-2385/2019</v>
          </cell>
          <cell r="C97" t="str">
            <v>Bernard Kimani Mugwe</v>
          </cell>
          <cell r="D97">
            <v>9</v>
          </cell>
          <cell r="E97">
            <v>9.5</v>
          </cell>
          <cell r="G97">
            <v>9.25</v>
          </cell>
          <cell r="H97">
            <v>11</v>
          </cell>
          <cell r="I97">
            <v>11</v>
          </cell>
          <cell r="J97">
            <v>3.6666666666666665</v>
          </cell>
          <cell r="K97">
            <v>13</v>
          </cell>
          <cell r="L97">
            <v>13.5</v>
          </cell>
          <cell r="N97">
            <v>13.25</v>
          </cell>
          <cell r="O97">
            <v>26.2</v>
          </cell>
          <cell r="P97">
            <v>13</v>
          </cell>
          <cell r="R97">
            <v>12</v>
          </cell>
          <cell r="S97">
            <v>8</v>
          </cell>
          <cell r="U97">
            <v>33</v>
          </cell>
          <cell r="V97">
            <v>59</v>
          </cell>
        </row>
        <row r="98">
          <cell r="B98" t="str">
            <v>E022-01-2454/2020</v>
          </cell>
          <cell r="C98" t="str">
            <v>Peter Ndiba MUIGAI</v>
          </cell>
          <cell r="D98">
            <v>9</v>
          </cell>
          <cell r="E98">
            <v>9.5</v>
          </cell>
          <cell r="G98">
            <v>9.25</v>
          </cell>
          <cell r="H98">
            <v>2</v>
          </cell>
          <cell r="I98">
            <v>12.5</v>
          </cell>
          <cell r="J98">
            <v>2.4166666666666665</v>
          </cell>
          <cell r="K98">
            <v>13</v>
          </cell>
          <cell r="L98">
            <v>13.5</v>
          </cell>
          <cell r="N98">
            <v>13.25</v>
          </cell>
          <cell r="O98">
            <v>24.9</v>
          </cell>
          <cell r="P98">
            <v>5</v>
          </cell>
          <cell r="R98">
            <v>8</v>
          </cell>
          <cell r="T98">
            <v>4</v>
          </cell>
          <cell r="U98">
            <v>17</v>
          </cell>
          <cell r="V98">
            <v>42</v>
          </cell>
        </row>
        <row r="99">
          <cell r="B99" t="str">
            <v>E022-01-2608/2020</v>
          </cell>
          <cell r="C99" t="str">
            <v>Martin Irungu MWANGI</v>
          </cell>
          <cell r="D99">
            <v>9</v>
          </cell>
          <cell r="E99">
            <v>9.5</v>
          </cell>
          <cell r="G99">
            <v>9.25</v>
          </cell>
          <cell r="H99">
            <v>12</v>
          </cell>
          <cell r="I99">
            <v>12.5</v>
          </cell>
          <cell r="J99">
            <v>4.083333333333333</v>
          </cell>
          <cell r="K99">
            <v>13</v>
          </cell>
          <cell r="L99">
            <v>13.5</v>
          </cell>
          <cell r="N99">
            <v>13.25</v>
          </cell>
          <cell r="O99">
            <v>26.6</v>
          </cell>
          <cell r="P99">
            <v>10</v>
          </cell>
          <cell r="R99">
            <v>9</v>
          </cell>
          <cell r="S99">
            <v>11</v>
          </cell>
          <cell r="U99">
            <v>30</v>
          </cell>
          <cell r="V99">
            <v>57</v>
          </cell>
        </row>
        <row r="100">
          <cell r="B100" t="str">
            <v>E022-01-0710/2017</v>
          </cell>
          <cell r="C100" t="str">
            <v>Charles Rika Karibu</v>
          </cell>
          <cell r="D100">
            <v>8.5</v>
          </cell>
          <cell r="E100">
            <v>8</v>
          </cell>
          <cell r="G100">
            <v>8.25</v>
          </cell>
          <cell r="H100">
            <v>11</v>
          </cell>
          <cell r="I100">
            <v>11</v>
          </cell>
          <cell r="J100">
            <v>3.6666666666666665</v>
          </cell>
          <cell r="K100">
            <v>12</v>
          </cell>
          <cell r="L100">
            <v>12.5</v>
          </cell>
          <cell r="N100">
            <v>12.25</v>
          </cell>
          <cell r="O100">
            <v>24.2</v>
          </cell>
          <cell r="P100">
            <v>7</v>
          </cell>
          <cell r="Q100">
            <v>4</v>
          </cell>
          <cell r="S100">
            <v>10</v>
          </cell>
          <cell r="U100">
            <v>21</v>
          </cell>
          <cell r="V100">
            <v>45</v>
          </cell>
        </row>
        <row r="101">
          <cell r="B101" t="str">
            <v>E022-0-0754/2019</v>
          </cell>
          <cell r="C101" t="str">
            <v>John Mathai</v>
          </cell>
          <cell r="D101">
            <v>9</v>
          </cell>
          <cell r="E101">
            <v>9.5</v>
          </cell>
          <cell r="G101">
            <v>9.25</v>
          </cell>
          <cell r="H101">
            <v>13</v>
          </cell>
          <cell r="I101">
            <v>12</v>
          </cell>
          <cell r="J101">
            <v>4.166666666666667</v>
          </cell>
          <cell r="K101">
            <v>13</v>
          </cell>
          <cell r="L101">
            <v>13</v>
          </cell>
          <cell r="N101">
            <v>13</v>
          </cell>
          <cell r="O101">
            <v>26.4</v>
          </cell>
          <cell r="P101">
            <v>8</v>
          </cell>
          <cell r="R101">
            <v>11</v>
          </cell>
          <cell r="S101">
            <v>11</v>
          </cell>
          <cell r="U101">
            <v>30</v>
          </cell>
          <cell r="V101">
            <v>56</v>
          </cell>
        </row>
        <row r="102">
          <cell r="B102" t="str">
            <v>E022-01-0758/2019</v>
          </cell>
          <cell r="C102" t="str">
            <v>Brian Bwonda Ndemo</v>
          </cell>
          <cell r="D102">
            <v>8</v>
          </cell>
          <cell r="E102">
            <v>8</v>
          </cell>
          <cell r="G102">
            <v>8</v>
          </cell>
          <cell r="H102">
            <v>12</v>
          </cell>
          <cell r="I102">
            <v>12.5</v>
          </cell>
          <cell r="J102">
            <v>4.083333333333333</v>
          </cell>
          <cell r="K102">
            <v>10</v>
          </cell>
          <cell r="L102">
            <v>10</v>
          </cell>
          <cell r="N102">
            <v>10</v>
          </cell>
          <cell r="O102">
            <v>22.1</v>
          </cell>
          <cell r="P102">
            <v>7</v>
          </cell>
          <cell r="R102">
            <v>9</v>
          </cell>
          <cell r="T102">
            <v>17</v>
          </cell>
          <cell r="U102">
            <v>33</v>
          </cell>
          <cell r="V102">
            <v>55</v>
          </cell>
        </row>
        <row r="103">
          <cell r="B103" t="str">
            <v>E022-01-0776/2019</v>
          </cell>
          <cell r="C103" t="str">
            <v>Thuku George Gichuki</v>
          </cell>
          <cell r="D103">
            <v>9</v>
          </cell>
          <cell r="E103">
            <v>9.5</v>
          </cell>
          <cell r="G103">
            <v>9.25</v>
          </cell>
          <cell r="H103">
            <v>12</v>
          </cell>
          <cell r="I103">
            <v>12.5</v>
          </cell>
          <cell r="J103">
            <v>4.083333333333333</v>
          </cell>
          <cell r="K103">
            <v>13</v>
          </cell>
          <cell r="L103">
            <v>13</v>
          </cell>
          <cell r="N103">
            <v>13</v>
          </cell>
          <cell r="O103">
            <v>26.3</v>
          </cell>
          <cell r="P103">
            <v>9</v>
          </cell>
          <cell r="R103">
            <v>15</v>
          </cell>
          <cell r="S103">
            <v>14</v>
          </cell>
          <cell r="U103">
            <v>38</v>
          </cell>
          <cell r="V103">
            <v>64</v>
          </cell>
        </row>
        <row r="104">
          <cell r="B104" t="str">
            <v>E022-01-0783/2019</v>
          </cell>
          <cell r="C104" t="str">
            <v>Njagi Fredrick  Mwaniki</v>
          </cell>
          <cell r="D104">
            <v>9.5</v>
          </cell>
          <cell r="E104">
            <v>8.5</v>
          </cell>
          <cell r="G104">
            <v>9</v>
          </cell>
          <cell r="H104">
            <v>12</v>
          </cell>
          <cell r="I104">
            <v>12.5</v>
          </cell>
          <cell r="J104">
            <v>4.083333333333333</v>
          </cell>
          <cell r="K104">
            <v>12</v>
          </cell>
          <cell r="L104">
            <v>12.5</v>
          </cell>
          <cell r="N104">
            <v>12.25</v>
          </cell>
          <cell r="O104">
            <v>25.3</v>
          </cell>
          <cell r="P104">
            <v>5</v>
          </cell>
          <cell r="Q104">
            <v>6</v>
          </cell>
          <cell r="T104">
            <v>11</v>
          </cell>
          <cell r="U104">
            <v>22</v>
          </cell>
          <cell r="V104">
            <v>47</v>
          </cell>
        </row>
        <row r="105">
          <cell r="B105" t="str">
            <v>E022-01-0791/2019</v>
          </cell>
          <cell r="C105" t="str">
            <v>Precious Mumbi Nyambura</v>
          </cell>
          <cell r="D105">
            <v>8</v>
          </cell>
          <cell r="E105">
            <v>8</v>
          </cell>
          <cell r="G105">
            <v>8</v>
          </cell>
          <cell r="H105">
            <v>13</v>
          </cell>
          <cell r="I105">
            <v>12</v>
          </cell>
          <cell r="J105">
            <v>4.166666666666667</v>
          </cell>
          <cell r="K105">
            <v>12</v>
          </cell>
          <cell r="L105">
            <v>12.5</v>
          </cell>
          <cell r="N105">
            <v>12.25</v>
          </cell>
          <cell r="O105">
            <v>24.4</v>
          </cell>
          <cell r="P105">
            <v>5</v>
          </cell>
          <cell r="Q105">
            <v>0</v>
          </cell>
          <cell r="S105">
            <v>10</v>
          </cell>
          <cell r="U105">
            <v>15</v>
          </cell>
          <cell r="V105">
            <v>39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8.5</v>
          </cell>
          <cell r="E106">
            <v>9</v>
          </cell>
          <cell r="G106">
            <v>8.75</v>
          </cell>
          <cell r="H106">
            <v>12</v>
          </cell>
          <cell r="I106">
            <v>12.5</v>
          </cell>
          <cell r="J106">
            <v>4.083333333333333</v>
          </cell>
          <cell r="K106">
            <v>12</v>
          </cell>
          <cell r="L106">
            <v>12.5</v>
          </cell>
          <cell r="N106">
            <v>12.25</v>
          </cell>
          <cell r="O106">
            <v>25.1</v>
          </cell>
          <cell r="P106">
            <v>10</v>
          </cell>
          <cell r="R106">
            <v>18</v>
          </cell>
          <cell r="S106">
            <v>16</v>
          </cell>
          <cell r="U106">
            <v>44</v>
          </cell>
          <cell r="V106">
            <v>69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8.5</v>
          </cell>
          <cell r="E107">
            <v>9</v>
          </cell>
          <cell r="G107">
            <v>8.75</v>
          </cell>
          <cell r="H107">
            <v>12</v>
          </cell>
          <cell r="I107">
            <v>12.5</v>
          </cell>
          <cell r="J107">
            <v>4.083333333333333</v>
          </cell>
          <cell r="K107">
            <v>10</v>
          </cell>
          <cell r="L107">
            <v>10</v>
          </cell>
          <cell r="N107">
            <v>10</v>
          </cell>
          <cell r="O107">
            <v>22.8</v>
          </cell>
          <cell r="P107">
            <v>11</v>
          </cell>
          <cell r="R107">
            <v>13</v>
          </cell>
          <cell r="S107">
            <v>11</v>
          </cell>
          <cell r="U107">
            <v>35</v>
          </cell>
          <cell r="V107">
            <v>58</v>
          </cell>
        </row>
        <row r="108">
          <cell r="B108" t="str">
            <v>E022-01-0845/2019</v>
          </cell>
          <cell r="C108" t="str">
            <v>Bright Mambo Maweu</v>
          </cell>
          <cell r="D108">
            <v>9</v>
          </cell>
          <cell r="E108">
            <v>9.5</v>
          </cell>
          <cell r="G108">
            <v>9.25</v>
          </cell>
          <cell r="H108">
            <v>10</v>
          </cell>
          <cell r="I108">
            <v>10</v>
          </cell>
          <cell r="J108">
            <v>3.333333333333333</v>
          </cell>
          <cell r="K108">
            <v>13</v>
          </cell>
          <cell r="L108">
            <v>13</v>
          </cell>
          <cell r="N108">
            <v>13</v>
          </cell>
          <cell r="O108">
            <v>25.6</v>
          </cell>
          <cell r="P108">
            <v>11</v>
          </cell>
          <cell r="R108">
            <v>9</v>
          </cell>
          <cell r="S108">
            <v>15</v>
          </cell>
          <cell r="U108">
            <v>35</v>
          </cell>
          <cell r="V108">
            <v>61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9</v>
          </cell>
          <cell r="E109">
            <v>9.5</v>
          </cell>
          <cell r="G109">
            <v>9.25</v>
          </cell>
          <cell r="H109">
            <v>12</v>
          </cell>
          <cell r="I109">
            <v>12.5</v>
          </cell>
          <cell r="J109">
            <v>4.083333333333333</v>
          </cell>
          <cell r="K109">
            <v>13</v>
          </cell>
          <cell r="L109">
            <v>13</v>
          </cell>
          <cell r="N109">
            <v>13</v>
          </cell>
          <cell r="O109">
            <v>26.3</v>
          </cell>
          <cell r="P109">
            <v>6</v>
          </cell>
          <cell r="Q109">
            <v>6</v>
          </cell>
          <cell r="S109">
            <v>14</v>
          </cell>
          <cell r="U109">
            <v>26</v>
          </cell>
          <cell r="V109">
            <v>52</v>
          </cell>
        </row>
        <row r="110">
          <cell r="B110" t="str">
            <v>E022-01-2007/2019</v>
          </cell>
          <cell r="C110" t="str">
            <v>John Njuguna Kabi</v>
          </cell>
          <cell r="D110">
            <v>7.5</v>
          </cell>
          <cell r="E110">
            <v>9.5</v>
          </cell>
          <cell r="G110">
            <v>8.5</v>
          </cell>
          <cell r="H110">
            <v>14</v>
          </cell>
          <cell r="I110">
            <v>13</v>
          </cell>
          <cell r="J110">
            <v>4.5</v>
          </cell>
          <cell r="K110">
            <v>12</v>
          </cell>
          <cell r="L110">
            <v>12.5</v>
          </cell>
          <cell r="N110">
            <v>12.25</v>
          </cell>
          <cell r="O110">
            <v>25.1</v>
          </cell>
          <cell r="P110">
            <v>13</v>
          </cell>
          <cell r="Q110">
            <v>7</v>
          </cell>
          <cell r="S110">
            <v>16</v>
          </cell>
          <cell r="U110">
            <v>36</v>
          </cell>
          <cell r="V110">
            <v>61</v>
          </cell>
        </row>
        <row r="111">
          <cell r="B111" t="str">
            <v>E022-01-1087/2018</v>
          </cell>
          <cell r="C111" t="str">
            <v>Humprey Muasya Mutua</v>
          </cell>
          <cell r="D111">
            <v>9</v>
          </cell>
          <cell r="E111">
            <v>9.5</v>
          </cell>
          <cell r="G111">
            <v>9.25</v>
          </cell>
          <cell r="H111">
            <v>10</v>
          </cell>
          <cell r="I111">
            <v>10</v>
          </cell>
          <cell r="J111">
            <v>3.333333333333333</v>
          </cell>
          <cell r="K111">
            <v>13</v>
          </cell>
          <cell r="L111">
            <v>13.5</v>
          </cell>
          <cell r="N111">
            <v>13.25</v>
          </cell>
          <cell r="O111">
            <v>26.2</v>
          </cell>
          <cell r="P111">
            <v>5</v>
          </cell>
          <cell r="R111">
            <v>9</v>
          </cell>
          <cell r="T111">
            <v>18</v>
          </cell>
          <cell r="U111">
            <v>32</v>
          </cell>
          <cell r="V111">
            <v>58</v>
          </cell>
        </row>
        <row r="112">
          <cell r="B112" t="str">
            <v>E022-01-1755/2018</v>
          </cell>
          <cell r="C112" t="str">
            <v>Quinton Muriuki Wanjohi</v>
          </cell>
          <cell r="D112">
            <v>9</v>
          </cell>
          <cell r="E112">
            <v>9.5</v>
          </cell>
          <cell r="G112">
            <v>9.25</v>
          </cell>
          <cell r="H112">
            <v>13</v>
          </cell>
          <cell r="I112">
            <v>13</v>
          </cell>
          <cell r="J112">
            <v>4.3333333333333339</v>
          </cell>
          <cell r="K112">
            <v>12</v>
          </cell>
          <cell r="L112">
            <v>12.5</v>
          </cell>
          <cell r="N112">
            <v>12.25</v>
          </cell>
          <cell r="O112">
            <v>25.8</v>
          </cell>
          <cell r="P112">
            <v>8</v>
          </cell>
          <cell r="R112">
            <v>9</v>
          </cell>
          <cell r="S112">
            <v>11</v>
          </cell>
          <cell r="U112">
            <v>28</v>
          </cell>
          <cell r="V112">
            <v>54</v>
          </cell>
        </row>
        <row r="113">
          <cell r="B113" t="str">
            <v>E022-01-1887/2018</v>
          </cell>
          <cell r="C113" t="str">
            <v>Elias Nderitu Ndumo</v>
          </cell>
          <cell r="D113">
            <v>9</v>
          </cell>
          <cell r="E113">
            <v>9.5</v>
          </cell>
          <cell r="G113">
            <v>9.25</v>
          </cell>
          <cell r="H113">
            <v>11</v>
          </cell>
          <cell r="I113">
            <v>11</v>
          </cell>
          <cell r="J113">
            <v>3.6666666666666665</v>
          </cell>
          <cell r="K113">
            <v>13</v>
          </cell>
          <cell r="L113">
            <v>13</v>
          </cell>
          <cell r="N113">
            <v>13</v>
          </cell>
          <cell r="O113">
            <v>22.3</v>
          </cell>
          <cell r="P113">
            <v>3</v>
          </cell>
          <cell r="Q113">
            <v>3</v>
          </cell>
          <cell r="S113">
            <v>8</v>
          </cell>
          <cell r="U113">
            <v>14</v>
          </cell>
          <cell r="V113">
            <v>36</v>
          </cell>
        </row>
        <row r="114">
          <cell r="B114" t="str">
            <v>E022-01-2069/2018</v>
          </cell>
          <cell r="C114" t="str">
            <v>Eizabeth Mugure Maina</v>
          </cell>
          <cell r="D114">
            <v>8.5</v>
          </cell>
          <cell r="E114">
            <v>9</v>
          </cell>
          <cell r="G114">
            <v>8.75</v>
          </cell>
          <cell r="H114">
            <v>13</v>
          </cell>
          <cell r="I114">
            <v>13</v>
          </cell>
          <cell r="J114">
            <v>4.3333333333333339</v>
          </cell>
          <cell r="K114">
            <v>12</v>
          </cell>
          <cell r="L114">
            <v>12.5</v>
          </cell>
          <cell r="N114">
            <v>12.25</v>
          </cell>
          <cell r="O114">
            <v>21</v>
          </cell>
          <cell r="P114">
            <v>2</v>
          </cell>
          <cell r="R114">
            <v>7</v>
          </cell>
          <cell r="T114">
            <v>3</v>
          </cell>
          <cell r="U114">
            <v>12</v>
          </cell>
          <cell r="V114">
            <v>33</v>
          </cell>
        </row>
        <row r="115">
          <cell r="B115" t="str">
            <v>E022-01-0698/2017</v>
          </cell>
          <cell r="C115" t="str">
            <v>Muriuki Simon Mwangi</v>
          </cell>
          <cell r="D115">
            <v>7</v>
          </cell>
          <cell r="E115">
            <v>8</v>
          </cell>
          <cell r="G115">
            <v>7.5</v>
          </cell>
          <cell r="J115">
            <v>0</v>
          </cell>
          <cell r="K115">
            <v>12</v>
          </cell>
          <cell r="L115">
            <v>12.5</v>
          </cell>
          <cell r="N115">
            <v>12.25</v>
          </cell>
          <cell r="O115">
            <v>19.8</v>
          </cell>
          <cell r="P115">
            <v>11</v>
          </cell>
          <cell r="R115">
            <v>12</v>
          </cell>
          <cell r="T115">
            <v>9</v>
          </cell>
          <cell r="U115">
            <v>32</v>
          </cell>
          <cell r="V115">
            <v>52</v>
          </cell>
        </row>
        <row r="116">
          <cell r="B116" t="str">
            <v>E022-01-1097/2018</v>
          </cell>
          <cell r="C116" t="str">
            <v>Johnstone Gakonya NDUNG'U</v>
          </cell>
          <cell r="D116">
            <v>7</v>
          </cell>
          <cell r="E116">
            <v>8</v>
          </cell>
          <cell r="G116">
            <v>7.5</v>
          </cell>
          <cell r="J116">
            <v>0</v>
          </cell>
          <cell r="K116">
            <v>12</v>
          </cell>
          <cell r="L116">
            <v>12.5</v>
          </cell>
          <cell r="N116">
            <v>12.25</v>
          </cell>
          <cell r="O116">
            <v>19.8</v>
          </cell>
          <cell r="U116" t="str">
            <v/>
          </cell>
          <cell r="V116">
            <v>20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16.5</v>
          </cell>
          <cell r="E15">
            <v>17</v>
          </cell>
          <cell r="F15">
            <v>0</v>
          </cell>
          <cell r="G15">
            <v>7.5249999999999995</v>
          </cell>
          <cell r="H15">
            <v>4.5</v>
          </cell>
          <cell r="I15">
            <v>4</v>
          </cell>
          <cell r="J15">
            <v>4.25</v>
          </cell>
          <cell r="K15">
            <v>12</v>
          </cell>
          <cell r="L15">
            <v>12</v>
          </cell>
          <cell r="M15">
            <v>0</v>
          </cell>
          <cell r="N15">
            <v>12</v>
          </cell>
          <cell r="O15">
            <v>23.8</v>
          </cell>
          <cell r="P15">
            <v>7</v>
          </cell>
          <cell r="Q15">
            <v>0</v>
          </cell>
          <cell r="R15">
            <v>16</v>
          </cell>
          <cell r="S15">
            <v>0</v>
          </cell>
          <cell r="T15">
            <v>9</v>
          </cell>
          <cell r="U15">
            <v>32</v>
          </cell>
          <cell r="V15">
            <v>56</v>
          </cell>
        </row>
        <row r="16">
          <cell r="B16" t="str">
            <v>E022-01-1013/2020</v>
          </cell>
          <cell r="C16" t="str">
            <v>Stephen Mwangi MAINA</v>
          </cell>
          <cell r="D16">
            <v>12</v>
          </cell>
          <cell r="E16">
            <v>17</v>
          </cell>
          <cell r="F16">
            <v>0</v>
          </cell>
          <cell r="G16">
            <v>6.4</v>
          </cell>
          <cell r="H16">
            <v>4.5</v>
          </cell>
          <cell r="I16">
            <v>3</v>
          </cell>
          <cell r="J16">
            <v>3.75</v>
          </cell>
          <cell r="K16">
            <v>11</v>
          </cell>
          <cell r="L16">
            <v>12</v>
          </cell>
          <cell r="M16">
            <v>0</v>
          </cell>
          <cell r="N16">
            <v>11.5</v>
          </cell>
          <cell r="O16">
            <v>21.7</v>
          </cell>
          <cell r="P16">
            <v>14</v>
          </cell>
          <cell r="Q16">
            <v>9</v>
          </cell>
          <cell r="R16">
            <v>0</v>
          </cell>
          <cell r="S16">
            <v>6</v>
          </cell>
          <cell r="T16">
            <v>0</v>
          </cell>
          <cell r="U16">
            <v>29</v>
          </cell>
          <cell r="V16">
            <v>51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13.5</v>
          </cell>
          <cell r="E17">
            <v>19</v>
          </cell>
          <cell r="F17">
            <v>0</v>
          </cell>
          <cell r="G17">
            <v>7.1750000000000007</v>
          </cell>
          <cell r="H17">
            <v>4.5</v>
          </cell>
          <cell r="I17">
            <v>4.5</v>
          </cell>
          <cell r="J17">
            <v>4.5</v>
          </cell>
          <cell r="K17">
            <v>11</v>
          </cell>
          <cell r="L17">
            <v>13</v>
          </cell>
          <cell r="M17">
            <v>0</v>
          </cell>
          <cell r="N17">
            <v>12</v>
          </cell>
          <cell r="O17">
            <v>23.7</v>
          </cell>
          <cell r="P17">
            <v>6</v>
          </cell>
          <cell r="Q17">
            <v>0</v>
          </cell>
          <cell r="R17">
            <v>5</v>
          </cell>
          <cell r="S17">
            <v>8</v>
          </cell>
          <cell r="T17">
            <v>0</v>
          </cell>
          <cell r="U17">
            <v>19</v>
          </cell>
          <cell r="V17">
            <v>43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 t="str">
            <v/>
          </cell>
          <cell r="P18">
            <v>5</v>
          </cell>
          <cell r="Q18">
            <v>7</v>
          </cell>
          <cell r="R18">
            <v>0</v>
          </cell>
          <cell r="S18">
            <v>4</v>
          </cell>
          <cell r="T18">
            <v>0</v>
          </cell>
          <cell r="U18">
            <v>16</v>
          </cell>
          <cell r="V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7.5</v>
          </cell>
          <cell r="E19">
            <v>15</v>
          </cell>
          <cell r="F19">
            <v>0</v>
          </cell>
          <cell r="G19">
            <v>4.875</v>
          </cell>
          <cell r="H19">
            <v>4.5</v>
          </cell>
          <cell r="I19">
            <v>3.5</v>
          </cell>
          <cell r="J19">
            <v>4</v>
          </cell>
          <cell r="K19">
            <v>10</v>
          </cell>
          <cell r="L19">
            <v>12</v>
          </cell>
          <cell r="M19">
            <v>0</v>
          </cell>
          <cell r="N19">
            <v>11</v>
          </cell>
          <cell r="O19">
            <v>19.899999999999999</v>
          </cell>
          <cell r="P19">
            <v>17</v>
          </cell>
          <cell r="Q19">
            <v>0</v>
          </cell>
          <cell r="R19">
            <v>8</v>
          </cell>
          <cell r="S19">
            <v>5</v>
          </cell>
          <cell r="T19">
            <v>0</v>
          </cell>
          <cell r="U19">
            <v>30</v>
          </cell>
          <cell r="V19">
            <v>50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18</v>
          </cell>
          <cell r="E20">
            <v>15</v>
          </cell>
          <cell r="F20">
            <v>0</v>
          </cell>
          <cell r="G20">
            <v>7.5</v>
          </cell>
          <cell r="H20">
            <v>4.5</v>
          </cell>
          <cell r="I20">
            <v>4</v>
          </cell>
          <cell r="J20">
            <v>4.25</v>
          </cell>
          <cell r="K20">
            <v>10</v>
          </cell>
          <cell r="L20">
            <v>11</v>
          </cell>
          <cell r="M20">
            <v>0</v>
          </cell>
          <cell r="N20">
            <v>10.5</v>
          </cell>
          <cell r="O20">
            <v>22.3</v>
          </cell>
          <cell r="P20">
            <v>17</v>
          </cell>
          <cell r="Q20">
            <v>0</v>
          </cell>
          <cell r="R20">
            <v>10</v>
          </cell>
          <cell r="S20">
            <v>9</v>
          </cell>
          <cell r="T20">
            <v>0</v>
          </cell>
          <cell r="U20">
            <v>36</v>
          </cell>
          <cell r="V20">
            <v>58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12</v>
          </cell>
          <cell r="E21">
            <v>20</v>
          </cell>
          <cell r="F21">
            <v>0</v>
          </cell>
          <cell r="G21">
            <v>7</v>
          </cell>
          <cell r="H21">
            <v>4.5</v>
          </cell>
          <cell r="I21">
            <v>4</v>
          </cell>
          <cell r="J21">
            <v>4.25</v>
          </cell>
          <cell r="K21">
            <v>10</v>
          </cell>
          <cell r="L21">
            <v>12</v>
          </cell>
          <cell r="M21">
            <v>0</v>
          </cell>
          <cell r="N21">
            <v>11</v>
          </cell>
          <cell r="O21">
            <v>22.3</v>
          </cell>
          <cell r="P21">
            <v>9</v>
          </cell>
          <cell r="Q21">
            <v>0</v>
          </cell>
          <cell r="R21">
            <v>9</v>
          </cell>
          <cell r="S21">
            <v>1</v>
          </cell>
          <cell r="T21">
            <v>0</v>
          </cell>
          <cell r="U21">
            <v>19</v>
          </cell>
          <cell r="V21">
            <v>41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7.5</v>
          </cell>
          <cell r="E22">
            <v>18</v>
          </cell>
          <cell r="F22">
            <v>0</v>
          </cell>
          <cell r="G22">
            <v>5.4749999999999996</v>
          </cell>
          <cell r="H22">
            <v>4</v>
          </cell>
          <cell r="I22">
            <v>3.5</v>
          </cell>
          <cell r="J22">
            <v>3.75</v>
          </cell>
          <cell r="K22">
            <v>11</v>
          </cell>
          <cell r="L22">
            <v>9</v>
          </cell>
          <cell r="M22">
            <v>0</v>
          </cell>
          <cell r="N22">
            <v>10</v>
          </cell>
          <cell r="O22">
            <v>19.2</v>
          </cell>
          <cell r="P22">
            <v>18</v>
          </cell>
          <cell r="Q22">
            <v>0</v>
          </cell>
          <cell r="R22">
            <v>5</v>
          </cell>
          <cell r="S22">
            <v>4</v>
          </cell>
          <cell r="T22">
            <v>0</v>
          </cell>
          <cell r="U22">
            <v>27</v>
          </cell>
          <cell r="V22">
            <v>46</v>
          </cell>
        </row>
        <row r="23">
          <cell r="B23" t="str">
            <v>E022-01-1021/2020</v>
          </cell>
          <cell r="C23" t="str">
            <v>David Kihara WANGOME</v>
          </cell>
          <cell r="D23">
            <v>10</v>
          </cell>
          <cell r="E23">
            <v>17</v>
          </cell>
          <cell r="F23">
            <v>0</v>
          </cell>
          <cell r="G23">
            <v>5.9</v>
          </cell>
          <cell r="H23">
            <v>4</v>
          </cell>
          <cell r="I23">
            <v>4</v>
          </cell>
          <cell r="J23">
            <v>4</v>
          </cell>
          <cell r="K23">
            <v>10</v>
          </cell>
          <cell r="L23">
            <v>12</v>
          </cell>
          <cell r="M23">
            <v>0</v>
          </cell>
          <cell r="N23">
            <v>11</v>
          </cell>
          <cell r="O23">
            <v>20.9</v>
          </cell>
          <cell r="P23">
            <v>17</v>
          </cell>
          <cell r="Q23">
            <v>9</v>
          </cell>
          <cell r="R23">
            <v>0</v>
          </cell>
          <cell r="S23">
            <v>4</v>
          </cell>
          <cell r="T23">
            <v>0</v>
          </cell>
          <cell r="U23">
            <v>30</v>
          </cell>
          <cell r="V23">
            <v>51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18</v>
          </cell>
          <cell r="E24">
            <v>20</v>
          </cell>
          <cell r="F24">
            <v>0</v>
          </cell>
          <cell r="G24">
            <v>8.5</v>
          </cell>
          <cell r="H24">
            <v>4.5</v>
          </cell>
          <cell r="I24">
            <v>4</v>
          </cell>
          <cell r="J24">
            <v>4.25</v>
          </cell>
          <cell r="K24">
            <v>12</v>
          </cell>
          <cell r="L24">
            <v>12</v>
          </cell>
          <cell r="M24">
            <v>0</v>
          </cell>
          <cell r="N24">
            <v>12</v>
          </cell>
          <cell r="O24">
            <v>24.8</v>
          </cell>
          <cell r="P24">
            <v>11</v>
          </cell>
          <cell r="Q24">
            <v>0</v>
          </cell>
          <cell r="R24">
            <v>2</v>
          </cell>
          <cell r="S24">
            <v>2</v>
          </cell>
          <cell r="T24">
            <v>0</v>
          </cell>
          <cell r="U24">
            <v>15</v>
          </cell>
          <cell r="V24">
            <v>40</v>
          </cell>
        </row>
        <row r="25">
          <cell r="B25" t="str">
            <v>E022-01-1024/2020</v>
          </cell>
          <cell r="C25" t="str">
            <v>John Kabue MUMBI</v>
          </cell>
          <cell r="D25">
            <v>12</v>
          </cell>
          <cell r="E25">
            <v>20</v>
          </cell>
          <cell r="F25">
            <v>0</v>
          </cell>
          <cell r="G25">
            <v>7</v>
          </cell>
          <cell r="H25">
            <v>4.5</v>
          </cell>
          <cell r="I25">
            <v>3.5</v>
          </cell>
          <cell r="J25">
            <v>4</v>
          </cell>
          <cell r="K25">
            <v>10</v>
          </cell>
          <cell r="L25">
            <v>11</v>
          </cell>
          <cell r="M25">
            <v>0</v>
          </cell>
          <cell r="N25">
            <v>10.5</v>
          </cell>
          <cell r="O25">
            <v>21.5</v>
          </cell>
          <cell r="P25">
            <v>20</v>
          </cell>
          <cell r="Q25">
            <v>9</v>
          </cell>
          <cell r="R25">
            <v>0</v>
          </cell>
          <cell r="S25">
            <v>0</v>
          </cell>
          <cell r="T25">
            <v>9</v>
          </cell>
          <cell r="U25">
            <v>38</v>
          </cell>
          <cell r="V25">
            <v>60</v>
          </cell>
        </row>
        <row r="26">
          <cell r="B26" t="str">
            <v>E022-01-1025/2020</v>
          </cell>
          <cell r="C26" t="str">
            <v>David Bundi WAWERU</v>
          </cell>
          <cell r="D26">
            <v>10.5</v>
          </cell>
          <cell r="E26">
            <v>19</v>
          </cell>
          <cell r="F26">
            <v>0</v>
          </cell>
          <cell r="G26">
            <v>6.4250000000000007</v>
          </cell>
          <cell r="H26">
            <v>4</v>
          </cell>
          <cell r="I26">
            <v>3.5</v>
          </cell>
          <cell r="J26">
            <v>3.75</v>
          </cell>
          <cell r="K26">
            <v>11</v>
          </cell>
          <cell r="L26">
            <v>9</v>
          </cell>
          <cell r="M26">
            <v>0</v>
          </cell>
          <cell r="N26">
            <v>10</v>
          </cell>
          <cell r="O26">
            <v>20.2</v>
          </cell>
          <cell r="P26">
            <v>17</v>
          </cell>
          <cell r="Q26">
            <v>0</v>
          </cell>
          <cell r="R26">
            <v>12</v>
          </cell>
          <cell r="S26">
            <v>5</v>
          </cell>
          <cell r="T26">
            <v>0</v>
          </cell>
          <cell r="U26">
            <v>34</v>
          </cell>
          <cell r="V26">
            <v>54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7.5</v>
          </cell>
          <cell r="E27">
            <v>16</v>
          </cell>
          <cell r="F27">
            <v>0</v>
          </cell>
          <cell r="G27">
            <v>5.0750000000000011</v>
          </cell>
          <cell r="H27">
            <v>4.5</v>
          </cell>
          <cell r="I27">
            <v>3.5</v>
          </cell>
          <cell r="J27">
            <v>4</v>
          </cell>
          <cell r="K27">
            <v>11</v>
          </cell>
          <cell r="L27">
            <v>13</v>
          </cell>
          <cell r="M27">
            <v>0</v>
          </cell>
          <cell r="N27">
            <v>12</v>
          </cell>
          <cell r="O27">
            <v>21.1</v>
          </cell>
          <cell r="P27">
            <v>7</v>
          </cell>
          <cell r="Q27">
            <v>2</v>
          </cell>
          <cell r="R27">
            <v>0</v>
          </cell>
          <cell r="S27">
            <v>0</v>
          </cell>
          <cell r="T27">
            <v>3</v>
          </cell>
          <cell r="U27">
            <v>12</v>
          </cell>
          <cell r="V27">
            <v>33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9</v>
          </cell>
          <cell r="E28">
            <v>17</v>
          </cell>
          <cell r="F28">
            <v>0</v>
          </cell>
          <cell r="G28">
            <v>5.65</v>
          </cell>
          <cell r="H28">
            <v>4.5</v>
          </cell>
          <cell r="I28">
            <v>4.5</v>
          </cell>
          <cell r="J28">
            <v>4.5</v>
          </cell>
          <cell r="K28">
            <v>11</v>
          </cell>
          <cell r="L28">
            <v>12</v>
          </cell>
          <cell r="M28">
            <v>0</v>
          </cell>
          <cell r="N28">
            <v>11.5</v>
          </cell>
          <cell r="O28">
            <v>21.7</v>
          </cell>
          <cell r="P28">
            <v>13</v>
          </cell>
          <cell r="Q28">
            <v>10</v>
          </cell>
          <cell r="R28">
            <v>0</v>
          </cell>
          <cell r="S28">
            <v>17</v>
          </cell>
          <cell r="T28">
            <v>0</v>
          </cell>
          <cell r="U28">
            <v>40</v>
          </cell>
          <cell r="V28">
            <v>62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4.5</v>
          </cell>
          <cell r="E29">
            <v>17</v>
          </cell>
          <cell r="F29">
            <v>0</v>
          </cell>
          <cell r="G29">
            <v>4.5250000000000004</v>
          </cell>
          <cell r="H29">
            <v>4.5</v>
          </cell>
          <cell r="I29">
            <v>4.5</v>
          </cell>
          <cell r="J29">
            <v>4.5</v>
          </cell>
          <cell r="K29">
            <v>12</v>
          </cell>
          <cell r="L29">
            <v>12</v>
          </cell>
          <cell r="M29">
            <v>0</v>
          </cell>
          <cell r="N29">
            <v>12</v>
          </cell>
          <cell r="O29">
            <v>21</v>
          </cell>
          <cell r="P29">
            <v>15</v>
          </cell>
          <cell r="Q29">
            <v>0</v>
          </cell>
          <cell r="R29">
            <v>6</v>
          </cell>
          <cell r="S29">
            <v>3</v>
          </cell>
          <cell r="T29">
            <v>0</v>
          </cell>
          <cell r="U29">
            <v>24</v>
          </cell>
          <cell r="V29">
            <v>45</v>
          </cell>
        </row>
        <row r="30">
          <cell r="B30" t="str">
            <v>E022-01-1029/2020</v>
          </cell>
          <cell r="C30" t="str">
            <v>George Muhia NGOTHO</v>
          </cell>
          <cell r="D30">
            <v>7.5</v>
          </cell>
          <cell r="E30">
            <v>17</v>
          </cell>
          <cell r="F30">
            <v>0</v>
          </cell>
          <cell r="G30">
            <v>5.2750000000000004</v>
          </cell>
          <cell r="H30">
            <v>4.5</v>
          </cell>
          <cell r="I30">
            <v>4</v>
          </cell>
          <cell r="J30">
            <v>4.25</v>
          </cell>
          <cell r="K30">
            <v>12</v>
          </cell>
          <cell r="L30">
            <v>11</v>
          </cell>
          <cell r="M30">
            <v>0</v>
          </cell>
          <cell r="N30">
            <v>11.5</v>
          </cell>
          <cell r="O30">
            <v>21</v>
          </cell>
          <cell r="P30">
            <v>6</v>
          </cell>
          <cell r="Q30">
            <v>0</v>
          </cell>
          <cell r="R30">
            <v>8</v>
          </cell>
          <cell r="S30">
            <v>8</v>
          </cell>
          <cell r="T30">
            <v>0</v>
          </cell>
          <cell r="U30">
            <v>22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9</v>
          </cell>
          <cell r="E31">
            <v>15</v>
          </cell>
          <cell r="F31">
            <v>0</v>
          </cell>
          <cell r="G31">
            <v>5.25</v>
          </cell>
          <cell r="H31">
            <v>1</v>
          </cell>
          <cell r="I31">
            <v>4</v>
          </cell>
          <cell r="J31">
            <v>2.5</v>
          </cell>
          <cell r="K31">
            <v>10</v>
          </cell>
          <cell r="L31">
            <v>11</v>
          </cell>
          <cell r="M31">
            <v>0</v>
          </cell>
          <cell r="N31">
            <v>10.5</v>
          </cell>
          <cell r="O31">
            <v>18.3</v>
          </cell>
          <cell r="P31">
            <v>21</v>
          </cell>
          <cell r="Q31">
            <v>0</v>
          </cell>
          <cell r="R31">
            <v>11</v>
          </cell>
          <cell r="S31">
            <v>11</v>
          </cell>
          <cell r="T31">
            <v>0</v>
          </cell>
          <cell r="U31">
            <v>43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21</v>
          </cell>
          <cell r="E32">
            <v>17</v>
          </cell>
          <cell r="F32">
            <v>0</v>
          </cell>
          <cell r="G32">
            <v>8.65</v>
          </cell>
          <cell r="H32">
            <v>4.5</v>
          </cell>
          <cell r="I32">
            <v>3</v>
          </cell>
          <cell r="J32">
            <v>3.75</v>
          </cell>
          <cell r="K32">
            <v>11</v>
          </cell>
          <cell r="L32">
            <v>11</v>
          </cell>
          <cell r="M32">
            <v>0</v>
          </cell>
          <cell r="N32">
            <v>11</v>
          </cell>
          <cell r="O32">
            <v>23.4</v>
          </cell>
          <cell r="P32">
            <v>12</v>
          </cell>
          <cell r="Q32">
            <v>0</v>
          </cell>
          <cell r="R32">
            <v>7</v>
          </cell>
          <cell r="S32">
            <v>0</v>
          </cell>
          <cell r="T32">
            <v>8</v>
          </cell>
          <cell r="U32">
            <v>27</v>
          </cell>
          <cell r="V32">
            <v>50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10.5</v>
          </cell>
          <cell r="E33">
            <v>17</v>
          </cell>
          <cell r="F33">
            <v>0</v>
          </cell>
          <cell r="G33">
            <v>6.0250000000000004</v>
          </cell>
          <cell r="H33">
            <v>3</v>
          </cell>
          <cell r="I33">
            <v>3</v>
          </cell>
          <cell r="J33">
            <v>3</v>
          </cell>
          <cell r="K33">
            <v>11</v>
          </cell>
          <cell r="L33">
            <v>12</v>
          </cell>
          <cell r="M33">
            <v>0</v>
          </cell>
          <cell r="N33">
            <v>11.5</v>
          </cell>
          <cell r="O33">
            <v>20.5</v>
          </cell>
          <cell r="P33">
            <v>19</v>
          </cell>
          <cell r="Q33">
            <v>0</v>
          </cell>
          <cell r="R33">
            <v>20</v>
          </cell>
          <cell r="S33">
            <v>12</v>
          </cell>
          <cell r="T33">
            <v>0</v>
          </cell>
          <cell r="U33">
            <v>51</v>
          </cell>
          <cell r="V33">
            <v>72</v>
          </cell>
        </row>
        <row r="34">
          <cell r="B34" t="str">
            <v>E022-01-1033/2020</v>
          </cell>
          <cell r="C34" t="str">
            <v>Simon Mwaura GICHIRI</v>
          </cell>
          <cell r="D34">
            <v>18</v>
          </cell>
          <cell r="E34">
            <v>12</v>
          </cell>
          <cell r="F34">
            <v>0</v>
          </cell>
          <cell r="G34">
            <v>6.8999999999999995</v>
          </cell>
          <cell r="H34">
            <v>4.5</v>
          </cell>
          <cell r="I34">
            <v>4</v>
          </cell>
          <cell r="J34">
            <v>4.25</v>
          </cell>
          <cell r="K34">
            <v>10</v>
          </cell>
          <cell r="L34">
            <v>11</v>
          </cell>
          <cell r="M34">
            <v>0</v>
          </cell>
          <cell r="N34">
            <v>10.5</v>
          </cell>
          <cell r="O34">
            <v>21.7</v>
          </cell>
          <cell r="P34">
            <v>20</v>
          </cell>
          <cell r="Q34">
            <v>0</v>
          </cell>
          <cell r="R34">
            <v>14</v>
          </cell>
          <cell r="S34">
            <v>7</v>
          </cell>
          <cell r="T34">
            <v>0</v>
          </cell>
          <cell r="U34">
            <v>41</v>
          </cell>
          <cell r="V34">
            <v>63</v>
          </cell>
        </row>
        <row r="35">
          <cell r="B35" t="str">
            <v>E022-01-1035/2020</v>
          </cell>
          <cell r="C35" t="str">
            <v>Agnes Mulekye MUTEMI</v>
          </cell>
          <cell r="D35">
            <v>16.5</v>
          </cell>
          <cell r="E35">
            <v>17</v>
          </cell>
          <cell r="F35">
            <v>0</v>
          </cell>
          <cell r="G35">
            <v>7.5249999999999995</v>
          </cell>
          <cell r="H35">
            <v>4.5</v>
          </cell>
          <cell r="I35">
            <v>4</v>
          </cell>
          <cell r="J35">
            <v>4.25</v>
          </cell>
          <cell r="K35">
            <v>12</v>
          </cell>
          <cell r="L35">
            <v>10</v>
          </cell>
          <cell r="M35">
            <v>0</v>
          </cell>
          <cell r="N35">
            <v>11</v>
          </cell>
          <cell r="O35">
            <v>22.8</v>
          </cell>
          <cell r="P35">
            <v>18</v>
          </cell>
          <cell r="Q35">
            <v>7</v>
          </cell>
          <cell r="R35">
            <v>0</v>
          </cell>
          <cell r="S35">
            <v>0</v>
          </cell>
          <cell r="T35">
            <v>10</v>
          </cell>
          <cell r="U35">
            <v>35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6</v>
          </cell>
          <cell r="E36">
            <v>19</v>
          </cell>
          <cell r="F36">
            <v>0</v>
          </cell>
          <cell r="G36">
            <v>5.3000000000000007</v>
          </cell>
          <cell r="H36">
            <v>4.5</v>
          </cell>
          <cell r="I36">
            <v>3.5</v>
          </cell>
          <cell r="J36">
            <v>4</v>
          </cell>
          <cell r="K36">
            <v>10</v>
          </cell>
          <cell r="L36">
            <v>11</v>
          </cell>
          <cell r="M36">
            <v>0</v>
          </cell>
          <cell r="N36">
            <v>10.5</v>
          </cell>
          <cell r="O36">
            <v>19.8</v>
          </cell>
          <cell r="P36">
            <v>13</v>
          </cell>
          <cell r="Q36">
            <v>0</v>
          </cell>
          <cell r="R36">
            <v>8</v>
          </cell>
          <cell r="S36">
            <v>1</v>
          </cell>
          <cell r="T36">
            <v>0</v>
          </cell>
          <cell r="U36">
            <v>22</v>
          </cell>
          <cell r="V36">
            <v>42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17</v>
          </cell>
          <cell r="F37">
            <v>0</v>
          </cell>
          <cell r="G37">
            <v>5.65</v>
          </cell>
          <cell r="H37">
            <v>4.5</v>
          </cell>
          <cell r="I37">
            <v>4</v>
          </cell>
          <cell r="J37">
            <v>4.25</v>
          </cell>
          <cell r="K37">
            <v>12</v>
          </cell>
          <cell r="L37">
            <v>11</v>
          </cell>
          <cell r="M37">
            <v>0</v>
          </cell>
          <cell r="N37">
            <v>11.5</v>
          </cell>
          <cell r="O37">
            <v>21.4</v>
          </cell>
          <cell r="P37">
            <v>8</v>
          </cell>
          <cell r="Q37">
            <v>7</v>
          </cell>
          <cell r="R37">
            <v>0</v>
          </cell>
          <cell r="S37">
            <v>4</v>
          </cell>
          <cell r="T37">
            <v>0</v>
          </cell>
          <cell r="U37">
            <v>19</v>
          </cell>
          <cell r="V37">
            <v>40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18</v>
          </cell>
          <cell r="E38">
            <v>17</v>
          </cell>
          <cell r="F38">
            <v>0</v>
          </cell>
          <cell r="G38">
            <v>7.9</v>
          </cell>
          <cell r="H38">
            <v>4.5</v>
          </cell>
          <cell r="I38">
            <v>4</v>
          </cell>
          <cell r="J38">
            <v>4.25</v>
          </cell>
          <cell r="K38">
            <v>12</v>
          </cell>
          <cell r="L38">
            <v>11</v>
          </cell>
          <cell r="M38">
            <v>0</v>
          </cell>
          <cell r="N38">
            <v>11.5</v>
          </cell>
          <cell r="O38">
            <v>23.7</v>
          </cell>
          <cell r="P38">
            <v>4</v>
          </cell>
          <cell r="Q38">
            <v>7</v>
          </cell>
          <cell r="R38">
            <v>0</v>
          </cell>
          <cell r="S38">
            <v>0</v>
          </cell>
          <cell r="T38">
            <v>2</v>
          </cell>
          <cell r="U38">
            <v>13</v>
          </cell>
          <cell r="V38">
            <v>37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10.5</v>
          </cell>
          <cell r="E39">
            <v>20</v>
          </cell>
          <cell r="F39">
            <v>0</v>
          </cell>
          <cell r="G39">
            <v>6.6250000000000009</v>
          </cell>
          <cell r="H39">
            <v>4</v>
          </cell>
          <cell r="I39">
            <v>3</v>
          </cell>
          <cell r="J39">
            <v>3.5</v>
          </cell>
          <cell r="K39">
            <v>10</v>
          </cell>
          <cell r="L39">
            <v>13</v>
          </cell>
          <cell r="M39">
            <v>0</v>
          </cell>
          <cell r="N39">
            <v>11.5</v>
          </cell>
          <cell r="O39">
            <v>21.6</v>
          </cell>
          <cell r="P39">
            <v>12</v>
          </cell>
          <cell r="Q39">
            <v>5</v>
          </cell>
          <cell r="R39">
            <v>0</v>
          </cell>
          <cell r="S39">
            <v>6</v>
          </cell>
          <cell r="T39">
            <v>0</v>
          </cell>
          <cell r="U39">
            <v>23</v>
          </cell>
          <cell r="V39">
            <v>45</v>
          </cell>
        </row>
        <row r="40">
          <cell r="B40" t="str">
            <v>E022-01-1043/2020</v>
          </cell>
          <cell r="C40" t="str">
            <v>Amos Sila MULWA</v>
          </cell>
          <cell r="D40">
            <v>9</v>
          </cell>
          <cell r="E40">
            <v>18</v>
          </cell>
          <cell r="F40">
            <v>0</v>
          </cell>
          <cell r="G40">
            <v>5.85</v>
          </cell>
          <cell r="H40">
            <v>4.5</v>
          </cell>
          <cell r="I40">
            <v>4.5</v>
          </cell>
          <cell r="J40">
            <v>4.5</v>
          </cell>
          <cell r="K40">
            <v>11</v>
          </cell>
          <cell r="L40">
            <v>9</v>
          </cell>
          <cell r="M40">
            <v>0</v>
          </cell>
          <cell r="N40">
            <v>10</v>
          </cell>
          <cell r="O40">
            <v>20.399999999999999</v>
          </cell>
          <cell r="P40">
            <v>14</v>
          </cell>
          <cell r="Q40">
            <v>0</v>
          </cell>
          <cell r="R40">
            <v>8</v>
          </cell>
          <cell r="S40">
            <v>17</v>
          </cell>
          <cell r="T40">
            <v>0</v>
          </cell>
          <cell r="U40">
            <v>39</v>
          </cell>
          <cell r="V40">
            <v>59</v>
          </cell>
        </row>
        <row r="41">
          <cell r="B41" t="str">
            <v>E022-01-1044/2020</v>
          </cell>
          <cell r="C41" t="str">
            <v>Muthawa KIVAA</v>
          </cell>
          <cell r="D41">
            <v>7.5</v>
          </cell>
          <cell r="E41">
            <v>18</v>
          </cell>
          <cell r="F41">
            <v>0</v>
          </cell>
          <cell r="G41">
            <v>5.4749999999999996</v>
          </cell>
          <cell r="H41">
            <v>4.5</v>
          </cell>
          <cell r="I41">
            <v>3.5</v>
          </cell>
          <cell r="J41">
            <v>4</v>
          </cell>
          <cell r="K41">
            <v>11</v>
          </cell>
          <cell r="L41">
            <v>9</v>
          </cell>
          <cell r="M41">
            <v>0</v>
          </cell>
          <cell r="N41">
            <v>10</v>
          </cell>
          <cell r="O41">
            <v>19.5</v>
          </cell>
          <cell r="P41">
            <v>10</v>
          </cell>
          <cell r="Q41">
            <v>0</v>
          </cell>
          <cell r="R41">
            <v>10</v>
          </cell>
          <cell r="S41">
            <v>7</v>
          </cell>
          <cell r="T41">
            <v>0</v>
          </cell>
          <cell r="U41">
            <v>27</v>
          </cell>
          <cell r="V41">
            <v>47</v>
          </cell>
        </row>
        <row r="42">
          <cell r="B42" t="str">
            <v>E022-01-1045/2020</v>
          </cell>
          <cell r="C42" t="str">
            <v>Joshua Maina KAMAU</v>
          </cell>
          <cell r="D42">
            <v>9</v>
          </cell>
          <cell r="E42">
            <v>19</v>
          </cell>
          <cell r="F42">
            <v>0</v>
          </cell>
          <cell r="G42">
            <v>6.05</v>
          </cell>
          <cell r="H42">
            <v>4.5</v>
          </cell>
          <cell r="I42">
            <v>4</v>
          </cell>
          <cell r="J42">
            <v>4.25</v>
          </cell>
          <cell r="K42">
            <v>10</v>
          </cell>
          <cell r="L42">
            <v>13</v>
          </cell>
          <cell r="M42">
            <v>0</v>
          </cell>
          <cell r="N42">
            <v>11.5</v>
          </cell>
          <cell r="O42">
            <v>21.8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>
            <v>22</v>
          </cell>
        </row>
        <row r="43">
          <cell r="B43" t="str">
            <v>E022-01-1046/2020</v>
          </cell>
          <cell r="C43" t="str">
            <v>Sally Kinya KIMATHI</v>
          </cell>
          <cell r="D43">
            <v>15</v>
          </cell>
          <cell r="E43">
            <v>17</v>
          </cell>
          <cell r="F43">
            <v>0</v>
          </cell>
          <cell r="G43">
            <v>7.15</v>
          </cell>
          <cell r="H43">
            <v>4.5</v>
          </cell>
          <cell r="I43">
            <v>4.5</v>
          </cell>
          <cell r="J43">
            <v>4.5</v>
          </cell>
          <cell r="K43">
            <v>12</v>
          </cell>
          <cell r="L43">
            <v>11</v>
          </cell>
          <cell r="M43">
            <v>0</v>
          </cell>
          <cell r="N43">
            <v>11.5</v>
          </cell>
          <cell r="O43">
            <v>23.2</v>
          </cell>
          <cell r="P43">
            <v>14</v>
          </cell>
          <cell r="Q43">
            <v>9</v>
          </cell>
          <cell r="R43">
            <v>0</v>
          </cell>
          <cell r="S43">
            <v>14</v>
          </cell>
          <cell r="T43">
            <v>0</v>
          </cell>
          <cell r="U43">
            <v>37</v>
          </cell>
          <cell r="V43">
            <v>60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13.5</v>
          </cell>
          <cell r="E44">
            <v>21</v>
          </cell>
          <cell r="F44">
            <v>0</v>
          </cell>
          <cell r="G44">
            <v>7.5750000000000011</v>
          </cell>
          <cell r="H44">
            <v>4.5</v>
          </cell>
          <cell r="I44">
            <v>4</v>
          </cell>
          <cell r="J44">
            <v>4.25</v>
          </cell>
          <cell r="K44">
            <v>11</v>
          </cell>
          <cell r="L44">
            <v>11</v>
          </cell>
          <cell r="M44">
            <v>0</v>
          </cell>
          <cell r="N44">
            <v>11</v>
          </cell>
          <cell r="O44">
            <v>22.8</v>
          </cell>
          <cell r="P44">
            <v>15</v>
          </cell>
          <cell r="Q44">
            <v>0</v>
          </cell>
          <cell r="R44">
            <v>13</v>
          </cell>
          <cell r="S44">
            <v>0</v>
          </cell>
          <cell r="T44">
            <v>6</v>
          </cell>
          <cell r="U44">
            <v>34</v>
          </cell>
          <cell r="V44">
            <v>57</v>
          </cell>
        </row>
        <row r="45">
          <cell r="B45" t="str">
            <v>E022-01-1050/2020</v>
          </cell>
          <cell r="C45" t="str">
            <v>Lewis Murithi MWENDA</v>
          </cell>
          <cell r="D45">
            <v>16.5</v>
          </cell>
          <cell r="E45">
            <v>18</v>
          </cell>
          <cell r="F45">
            <v>0</v>
          </cell>
          <cell r="G45">
            <v>7.7249999999999996</v>
          </cell>
          <cell r="H45">
            <v>4.5</v>
          </cell>
          <cell r="I45">
            <v>3</v>
          </cell>
          <cell r="J45">
            <v>3.75</v>
          </cell>
          <cell r="K45">
            <v>11</v>
          </cell>
          <cell r="L45">
            <v>12</v>
          </cell>
          <cell r="M45">
            <v>0</v>
          </cell>
          <cell r="N45">
            <v>11.5</v>
          </cell>
          <cell r="O45">
            <v>23</v>
          </cell>
          <cell r="P45">
            <v>16</v>
          </cell>
          <cell r="Q45">
            <v>0</v>
          </cell>
          <cell r="R45">
            <v>9</v>
          </cell>
          <cell r="S45">
            <v>4</v>
          </cell>
          <cell r="T45">
            <v>0</v>
          </cell>
          <cell r="U45">
            <v>29</v>
          </cell>
          <cell r="V45">
            <v>52</v>
          </cell>
        </row>
        <row r="46">
          <cell r="B46" t="str">
            <v>E022-01-1052/2020</v>
          </cell>
          <cell r="C46" t="str">
            <v>Victor MWIRIGI</v>
          </cell>
          <cell r="D46">
            <v>12</v>
          </cell>
          <cell r="E46">
            <v>18</v>
          </cell>
          <cell r="F46">
            <v>0</v>
          </cell>
          <cell r="G46">
            <v>6.6</v>
          </cell>
          <cell r="H46">
            <v>4.5</v>
          </cell>
          <cell r="I46">
            <v>3.5</v>
          </cell>
          <cell r="J46">
            <v>4</v>
          </cell>
          <cell r="K46">
            <v>11</v>
          </cell>
          <cell r="L46">
            <v>10</v>
          </cell>
          <cell r="M46">
            <v>0</v>
          </cell>
          <cell r="N46">
            <v>10.5</v>
          </cell>
          <cell r="O46">
            <v>21.1</v>
          </cell>
          <cell r="P46">
            <v>18</v>
          </cell>
          <cell r="Q46">
            <v>0</v>
          </cell>
          <cell r="R46">
            <v>9</v>
          </cell>
          <cell r="S46">
            <v>5</v>
          </cell>
          <cell r="T46">
            <v>0</v>
          </cell>
          <cell r="U46">
            <v>32</v>
          </cell>
          <cell r="V46">
            <v>53</v>
          </cell>
        </row>
        <row r="47">
          <cell r="B47" t="str">
            <v>E022-01-1054/2020</v>
          </cell>
          <cell r="C47" t="str">
            <v>Julius Righa MGHANGA</v>
          </cell>
          <cell r="D47">
            <v>12</v>
          </cell>
          <cell r="E47">
            <v>21</v>
          </cell>
          <cell r="F47">
            <v>0</v>
          </cell>
          <cell r="G47">
            <v>7.1999999999999993</v>
          </cell>
          <cell r="H47">
            <v>4.5</v>
          </cell>
          <cell r="I47">
            <v>3.5</v>
          </cell>
          <cell r="J47">
            <v>4</v>
          </cell>
          <cell r="K47">
            <v>11</v>
          </cell>
          <cell r="L47">
            <v>11</v>
          </cell>
          <cell r="M47">
            <v>0</v>
          </cell>
          <cell r="N47">
            <v>11</v>
          </cell>
          <cell r="O47">
            <v>22.2</v>
          </cell>
          <cell r="P47">
            <v>16</v>
          </cell>
          <cell r="Q47">
            <v>0</v>
          </cell>
          <cell r="R47">
            <v>12</v>
          </cell>
          <cell r="S47">
            <v>0</v>
          </cell>
          <cell r="T47">
            <v>7</v>
          </cell>
          <cell r="U47">
            <v>35</v>
          </cell>
          <cell r="V47">
            <v>57</v>
          </cell>
        </row>
        <row r="48">
          <cell r="B48" t="str">
            <v>E022-01-1055/2020</v>
          </cell>
          <cell r="C48" t="str">
            <v>Joe Albert NGIGI</v>
          </cell>
          <cell r="D48">
            <v>15</v>
          </cell>
          <cell r="E48">
            <v>19</v>
          </cell>
          <cell r="F48">
            <v>0</v>
          </cell>
          <cell r="G48">
            <v>7.55</v>
          </cell>
          <cell r="H48">
            <v>3.5</v>
          </cell>
          <cell r="I48">
            <v>4</v>
          </cell>
          <cell r="J48">
            <v>3.75</v>
          </cell>
          <cell r="K48">
            <v>11</v>
          </cell>
          <cell r="L48">
            <v>10</v>
          </cell>
          <cell r="M48">
            <v>0</v>
          </cell>
          <cell r="N48">
            <v>10.5</v>
          </cell>
          <cell r="O48">
            <v>21.8</v>
          </cell>
          <cell r="P48">
            <v>19</v>
          </cell>
          <cell r="Q48">
            <v>7</v>
          </cell>
          <cell r="R48">
            <v>0</v>
          </cell>
          <cell r="S48">
            <v>0</v>
          </cell>
          <cell r="T48">
            <v>12</v>
          </cell>
          <cell r="U48">
            <v>38</v>
          </cell>
          <cell r="V48">
            <v>60</v>
          </cell>
        </row>
        <row r="49">
          <cell r="B49" t="str">
            <v>E022-01-1056/2020</v>
          </cell>
          <cell r="C49" t="str">
            <v>Michael Adrian NGURU</v>
          </cell>
          <cell r="D49">
            <v>9</v>
          </cell>
          <cell r="E49">
            <v>20</v>
          </cell>
          <cell r="F49">
            <v>0</v>
          </cell>
          <cell r="G49">
            <v>6.25</v>
          </cell>
          <cell r="H49">
            <v>3.5</v>
          </cell>
          <cell r="I49">
            <v>4</v>
          </cell>
          <cell r="J49">
            <v>3.75</v>
          </cell>
          <cell r="K49">
            <v>10</v>
          </cell>
          <cell r="L49">
            <v>12</v>
          </cell>
          <cell r="M49">
            <v>0</v>
          </cell>
          <cell r="N49">
            <v>11</v>
          </cell>
          <cell r="O49">
            <v>21</v>
          </cell>
          <cell r="P49">
            <v>18</v>
          </cell>
          <cell r="Q49">
            <v>0</v>
          </cell>
          <cell r="R49">
            <v>4</v>
          </cell>
          <cell r="S49">
            <v>0</v>
          </cell>
          <cell r="T49">
            <v>7</v>
          </cell>
          <cell r="U49">
            <v>29</v>
          </cell>
          <cell r="V49">
            <v>50</v>
          </cell>
        </row>
        <row r="50">
          <cell r="B50" t="str">
            <v>E022-01-1057/2020</v>
          </cell>
          <cell r="C50" t="str">
            <v>Gad Kimathi MURITHI</v>
          </cell>
          <cell r="D50">
            <v>4.5</v>
          </cell>
          <cell r="E50">
            <v>18</v>
          </cell>
          <cell r="F50">
            <v>0</v>
          </cell>
          <cell r="G50">
            <v>4.7249999999999996</v>
          </cell>
          <cell r="H50">
            <v>4.5</v>
          </cell>
          <cell r="I50">
            <v>3.5</v>
          </cell>
          <cell r="J50">
            <v>4</v>
          </cell>
          <cell r="K50">
            <v>11</v>
          </cell>
          <cell r="L50">
            <v>9</v>
          </cell>
          <cell r="M50">
            <v>0</v>
          </cell>
          <cell r="N50">
            <v>10</v>
          </cell>
          <cell r="O50">
            <v>18.7</v>
          </cell>
          <cell r="P50">
            <v>7</v>
          </cell>
          <cell r="Q50">
            <v>0</v>
          </cell>
          <cell r="R50">
            <v>9</v>
          </cell>
          <cell r="S50">
            <v>6</v>
          </cell>
          <cell r="T50">
            <v>0</v>
          </cell>
          <cell r="U50">
            <v>22</v>
          </cell>
          <cell r="V50">
            <v>41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10</v>
          </cell>
          <cell r="E51">
            <v>19</v>
          </cell>
          <cell r="F51">
            <v>0</v>
          </cell>
          <cell r="G51">
            <v>6.3</v>
          </cell>
          <cell r="H51">
            <v>3.5</v>
          </cell>
          <cell r="I51">
            <v>4</v>
          </cell>
          <cell r="J51">
            <v>3.75</v>
          </cell>
          <cell r="K51">
            <v>11</v>
          </cell>
          <cell r="L51">
            <v>11</v>
          </cell>
          <cell r="M51">
            <v>0</v>
          </cell>
          <cell r="N51">
            <v>11</v>
          </cell>
          <cell r="O51">
            <v>21.1</v>
          </cell>
          <cell r="P51">
            <v>15</v>
          </cell>
          <cell r="Q51">
            <v>2</v>
          </cell>
          <cell r="R51">
            <v>0</v>
          </cell>
          <cell r="S51">
            <v>0</v>
          </cell>
          <cell r="T51">
            <v>2</v>
          </cell>
          <cell r="U51">
            <v>19</v>
          </cell>
          <cell r="V51">
            <v>40</v>
          </cell>
        </row>
        <row r="52">
          <cell r="B52" t="str">
            <v>E022-01-1060/2020</v>
          </cell>
          <cell r="C52" t="str">
            <v>Joshua NYANDWAKI</v>
          </cell>
          <cell r="D52">
            <v>18</v>
          </cell>
          <cell r="E52">
            <v>20</v>
          </cell>
          <cell r="F52">
            <v>0</v>
          </cell>
          <cell r="G52">
            <v>8.5</v>
          </cell>
          <cell r="H52">
            <v>4</v>
          </cell>
          <cell r="I52">
            <v>4</v>
          </cell>
          <cell r="J52">
            <v>4</v>
          </cell>
          <cell r="K52">
            <v>12</v>
          </cell>
          <cell r="L52">
            <v>12</v>
          </cell>
          <cell r="M52">
            <v>0</v>
          </cell>
          <cell r="N52">
            <v>12</v>
          </cell>
          <cell r="O52">
            <v>24.5</v>
          </cell>
          <cell r="P52">
            <v>8</v>
          </cell>
          <cell r="Q52">
            <v>0</v>
          </cell>
          <cell r="R52">
            <v>3</v>
          </cell>
          <cell r="S52">
            <v>4</v>
          </cell>
          <cell r="T52">
            <v>0</v>
          </cell>
          <cell r="U52">
            <v>15</v>
          </cell>
          <cell r="V52">
            <v>40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10.5</v>
          </cell>
          <cell r="E53">
            <v>17</v>
          </cell>
          <cell r="F53">
            <v>0</v>
          </cell>
          <cell r="G53">
            <v>6.0250000000000004</v>
          </cell>
          <cell r="H53">
            <v>4.5</v>
          </cell>
          <cell r="I53">
            <v>3.5</v>
          </cell>
          <cell r="J53">
            <v>4</v>
          </cell>
          <cell r="K53">
            <v>12</v>
          </cell>
          <cell r="L53">
            <v>13</v>
          </cell>
          <cell r="M53">
            <v>0</v>
          </cell>
          <cell r="N53">
            <v>12.5</v>
          </cell>
          <cell r="O53">
            <v>22.5</v>
          </cell>
          <cell r="P53">
            <v>18</v>
          </cell>
          <cell r="Q53">
            <v>4</v>
          </cell>
          <cell r="R53">
            <v>0</v>
          </cell>
          <cell r="S53">
            <v>5</v>
          </cell>
          <cell r="T53">
            <v>0</v>
          </cell>
          <cell r="U53">
            <v>27</v>
          </cell>
          <cell r="V53">
            <v>50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10.5</v>
          </cell>
          <cell r="E54">
            <v>18</v>
          </cell>
          <cell r="F54">
            <v>0</v>
          </cell>
          <cell r="G54">
            <v>6.2250000000000005</v>
          </cell>
          <cell r="H54">
            <v>4.5</v>
          </cell>
          <cell r="I54">
            <v>4</v>
          </cell>
          <cell r="J54">
            <v>4.25</v>
          </cell>
          <cell r="K54">
            <v>11</v>
          </cell>
          <cell r="L54">
            <v>13</v>
          </cell>
          <cell r="M54">
            <v>0</v>
          </cell>
          <cell r="N54">
            <v>12</v>
          </cell>
          <cell r="O54">
            <v>22.5</v>
          </cell>
          <cell r="P54">
            <v>23</v>
          </cell>
          <cell r="Q54">
            <v>0</v>
          </cell>
          <cell r="R54">
            <v>9</v>
          </cell>
          <cell r="S54">
            <v>0</v>
          </cell>
          <cell r="T54">
            <v>16</v>
          </cell>
          <cell r="U54">
            <v>48</v>
          </cell>
          <cell r="V54">
            <v>71</v>
          </cell>
        </row>
        <row r="55">
          <cell r="B55" t="str">
            <v>E022-01-1063/2020</v>
          </cell>
          <cell r="C55" t="str">
            <v>Tracy Atieno OCHIENG</v>
          </cell>
          <cell r="D55">
            <v>7.5</v>
          </cell>
          <cell r="E55">
            <v>21</v>
          </cell>
          <cell r="F55">
            <v>0</v>
          </cell>
          <cell r="G55">
            <v>6.0749999999999993</v>
          </cell>
          <cell r="H55">
            <v>3.5</v>
          </cell>
          <cell r="I55">
            <v>4</v>
          </cell>
          <cell r="J55">
            <v>3.75</v>
          </cell>
          <cell r="K55">
            <v>11</v>
          </cell>
          <cell r="L55">
            <v>10</v>
          </cell>
          <cell r="M55">
            <v>0</v>
          </cell>
          <cell r="N55">
            <v>10.5</v>
          </cell>
          <cell r="O55">
            <v>20.3</v>
          </cell>
          <cell r="P55">
            <v>20</v>
          </cell>
          <cell r="Q55">
            <v>0</v>
          </cell>
          <cell r="R55">
            <v>6</v>
          </cell>
          <cell r="S55">
            <v>1</v>
          </cell>
          <cell r="T55">
            <v>0</v>
          </cell>
          <cell r="U55">
            <v>27</v>
          </cell>
          <cell r="V55">
            <v>47</v>
          </cell>
        </row>
        <row r="56">
          <cell r="B56" t="str">
            <v>E022-01-1064/2020</v>
          </cell>
          <cell r="C56" t="str">
            <v>Michael OMOLO</v>
          </cell>
          <cell r="D56">
            <v>6</v>
          </cell>
          <cell r="E56">
            <v>16</v>
          </cell>
          <cell r="F56">
            <v>0</v>
          </cell>
          <cell r="G56">
            <v>4.6999999999999993</v>
          </cell>
          <cell r="H56">
            <v>4.5</v>
          </cell>
          <cell r="I56">
            <v>4</v>
          </cell>
          <cell r="J56">
            <v>4.25</v>
          </cell>
          <cell r="K56">
            <v>11</v>
          </cell>
          <cell r="L56">
            <v>10</v>
          </cell>
          <cell r="M56">
            <v>0</v>
          </cell>
          <cell r="N56">
            <v>10.5</v>
          </cell>
          <cell r="O56">
            <v>19.5</v>
          </cell>
          <cell r="P56">
            <v>14</v>
          </cell>
          <cell r="Q56">
            <v>7</v>
          </cell>
          <cell r="R56">
            <v>0</v>
          </cell>
          <cell r="S56">
            <v>0</v>
          </cell>
          <cell r="T56">
            <v>2</v>
          </cell>
          <cell r="U56">
            <v>23</v>
          </cell>
          <cell r="V56">
            <v>43</v>
          </cell>
        </row>
        <row r="57">
          <cell r="B57" t="str">
            <v>E022-01-1065/2020</v>
          </cell>
          <cell r="C57" t="str">
            <v>Brian Kiprono KOTON</v>
          </cell>
          <cell r="D57">
            <v>7.5</v>
          </cell>
          <cell r="E57">
            <v>17</v>
          </cell>
          <cell r="F57">
            <v>0</v>
          </cell>
          <cell r="G57">
            <v>5.2750000000000004</v>
          </cell>
          <cell r="H57">
            <v>4.5</v>
          </cell>
          <cell r="I57">
            <v>4.5</v>
          </cell>
          <cell r="J57">
            <v>4.5</v>
          </cell>
          <cell r="K57">
            <v>12</v>
          </cell>
          <cell r="L57">
            <v>9</v>
          </cell>
          <cell r="M57">
            <v>0</v>
          </cell>
          <cell r="N57">
            <v>10.5</v>
          </cell>
          <cell r="O57">
            <v>20.3</v>
          </cell>
          <cell r="P57">
            <v>13</v>
          </cell>
          <cell r="Q57">
            <v>9</v>
          </cell>
          <cell r="R57">
            <v>0</v>
          </cell>
          <cell r="S57">
            <v>2</v>
          </cell>
          <cell r="T57">
            <v>0</v>
          </cell>
          <cell r="U57">
            <v>24</v>
          </cell>
          <cell r="V57">
            <v>44</v>
          </cell>
        </row>
        <row r="58">
          <cell r="B58" t="str">
            <v>E022-01-1066/2020</v>
          </cell>
          <cell r="C58" t="str">
            <v>Christopher GITAU</v>
          </cell>
          <cell r="D58">
            <v>10.5</v>
          </cell>
          <cell r="E58">
            <v>17</v>
          </cell>
          <cell r="F58">
            <v>0</v>
          </cell>
          <cell r="G58">
            <v>6.0250000000000004</v>
          </cell>
          <cell r="H58">
            <v>4.5</v>
          </cell>
          <cell r="I58">
            <v>3.5</v>
          </cell>
          <cell r="J58">
            <v>4</v>
          </cell>
          <cell r="K58">
            <v>11</v>
          </cell>
          <cell r="L58">
            <v>11</v>
          </cell>
          <cell r="M58">
            <v>0</v>
          </cell>
          <cell r="N58">
            <v>11</v>
          </cell>
          <cell r="O58">
            <v>21</v>
          </cell>
          <cell r="P58">
            <v>10</v>
          </cell>
          <cell r="Q58">
            <v>0</v>
          </cell>
          <cell r="R58">
            <v>11</v>
          </cell>
          <cell r="S58">
            <v>0</v>
          </cell>
          <cell r="T58">
            <v>6</v>
          </cell>
          <cell r="U58">
            <v>27</v>
          </cell>
          <cell r="V58">
            <v>48</v>
          </cell>
        </row>
        <row r="59">
          <cell r="B59" t="str">
            <v>E022-01-1067/2020</v>
          </cell>
          <cell r="C59" t="str">
            <v>Florence Auma ODERO</v>
          </cell>
          <cell r="D59">
            <v>18</v>
          </cell>
          <cell r="E59">
            <v>19</v>
          </cell>
          <cell r="F59">
            <v>0</v>
          </cell>
          <cell r="G59">
            <v>8.3000000000000007</v>
          </cell>
          <cell r="H59">
            <v>4.5</v>
          </cell>
          <cell r="I59">
            <v>4</v>
          </cell>
          <cell r="J59">
            <v>4.25</v>
          </cell>
          <cell r="K59">
            <v>11</v>
          </cell>
          <cell r="L59">
            <v>12</v>
          </cell>
          <cell r="M59">
            <v>0</v>
          </cell>
          <cell r="N59">
            <v>11.5</v>
          </cell>
          <cell r="O59">
            <v>24.1</v>
          </cell>
          <cell r="P59">
            <v>18</v>
          </cell>
          <cell r="Q59">
            <v>0</v>
          </cell>
          <cell r="R59">
            <v>10</v>
          </cell>
          <cell r="S59">
            <v>0</v>
          </cell>
          <cell r="T59">
            <v>0</v>
          </cell>
          <cell r="U59">
            <v>28</v>
          </cell>
          <cell r="V59">
            <v>52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18</v>
          </cell>
          <cell r="E60">
            <v>21</v>
          </cell>
          <cell r="F60">
            <v>0</v>
          </cell>
          <cell r="G60">
            <v>8.6999999999999993</v>
          </cell>
          <cell r="H60">
            <v>4.5</v>
          </cell>
          <cell r="I60">
            <v>4</v>
          </cell>
          <cell r="J60">
            <v>4.25</v>
          </cell>
          <cell r="K60">
            <v>11</v>
          </cell>
          <cell r="L60">
            <v>12</v>
          </cell>
          <cell r="M60">
            <v>0</v>
          </cell>
          <cell r="N60">
            <v>11.5</v>
          </cell>
          <cell r="O60">
            <v>24.5</v>
          </cell>
          <cell r="P60">
            <v>6</v>
          </cell>
          <cell r="Q60">
            <v>0</v>
          </cell>
          <cell r="R60">
            <v>9</v>
          </cell>
          <cell r="S60">
            <v>0</v>
          </cell>
          <cell r="T60">
            <v>0</v>
          </cell>
          <cell r="U60">
            <v>15</v>
          </cell>
          <cell r="V60">
            <v>40</v>
          </cell>
        </row>
        <row r="61">
          <cell r="B61" t="str">
            <v>E022-01-1069/2020</v>
          </cell>
          <cell r="C61" t="str">
            <v>Raymond KILONZO</v>
          </cell>
          <cell r="D61">
            <v>19.5</v>
          </cell>
          <cell r="E61">
            <v>17</v>
          </cell>
          <cell r="F61">
            <v>0</v>
          </cell>
          <cell r="G61">
            <v>8.2750000000000004</v>
          </cell>
          <cell r="H61">
            <v>4</v>
          </cell>
          <cell r="I61">
            <v>3.5</v>
          </cell>
          <cell r="J61">
            <v>3.75</v>
          </cell>
          <cell r="K61">
            <v>12</v>
          </cell>
          <cell r="L61">
            <v>9</v>
          </cell>
          <cell r="M61">
            <v>0</v>
          </cell>
          <cell r="N61">
            <v>10.5</v>
          </cell>
          <cell r="O61">
            <v>22.5</v>
          </cell>
          <cell r="P61">
            <v>13</v>
          </cell>
          <cell r="Q61">
            <v>0</v>
          </cell>
          <cell r="R61">
            <v>10</v>
          </cell>
          <cell r="S61">
            <v>5</v>
          </cell>
          <cell r="T61">
            <v>0</v>
          </cell>
          <cell r="U61">
            <v>28</v>
          </cell>
          <cell r="V61">
            <v>51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16.5</v>
          </cell>
          <cell r="E62">
            <v>17</v>
          </cell>
          <cell r="F62">
            <v>0</v>
          </cell>
          <cell r="G62">
            <v>7.5249999999999995</v>
          </cell>
          <cell r="H62">
            <v>4.5</v>
          </cell>
          <cell r="I62">
            <v>3.5</v>
          </cell>
          <cell r="J62">
            <v>4</v>
          </cell>
          <cell r="K62">
            <v>12</v>
          </cell>
          <cell r="L62">
            <v>11</v>
          </cell>
          <cell r="M62">
            <v>0</v>
          </cell>
          <cell r="N62">
            <v>11.5</v>
          </cell>
          <cell r="O62">
            <v>23</v>
          </cell>
          <cell r="P62">
            <v>10</v>
          </cell>
          <cell r="Q62">
            <v>0</v>
          </cell>
          <cell r="R62">
            <v>5</v>
          </cell>
          <cell r="S62">
            <v>0</v>
          </cell>
          <cell r="T62">
            <v>6</v>
          </cell>
          <cell r="U62">
            <v>21</v>
          </cell>
          <cell r="V62">
            <v>44</v>
          </cell>
        </row>
        <row r="63">
          <cell r="B63" t="str">
            <v>E022-01-1071/2020</v>
          </cell>
          <cell r="C63" t="str">
            <v>David Karanja MWANGI</v>
          </cell>
          <cell r="D63">
            <v>10.5</v>
          </cell>
          <cell r="E63">
            <v>17</v>
          </cell>
          <cell r="F63">
            <v>0</v>
          </cell>
          <cell r="G63">
            <v>6.0250000000000004</v>
          </cell>
          <cell r="H63">
            <v>3.5</v>
          </cell>
          <cell r="I63">
            <v>4</v>
          </cell>
          <cell r="J63">
            <v>3.75</v>
          </cell>
          <cell r="K63">
            <v>11</v>
          </cell>
          <cell r="L63">
            <v>13</v>
          </cell>
          <cell r="M63">
            <v>0</v>
          </cell>
          <cell r="N63">
            <v>12</v>
          </cell>
          <cell r="O63">
            <v>21.8</v>
          </cell>
          <cell r="P63">
            <v>12</v>
          </cell>
          <cell r="Q63">
            <v>0</v>
          </cell>
          <cell r="R63">
            <v>8</v>
          </cell>
          <cell r="S63">
            <v>0</v>
          </cell>
          <cell r="T63">
            <v>6</v>
          </cell>
          <cell r="U63">
            <v>26</v>
          </cell>
          <cell r="V63">
            <v>48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16.5</v>
          </cell>
          <cell r="E64">
            <v>17</v>
          </cell>
          <cell r="F64">
            <v>0</v>
          </cell>
          <cell r="G64">
            <v>7.5249999999999995</v>
          </cell>
          <cell r="H64">
            <v>4.5</v>
          </cell>
          <cell r="I64">
            <v>3</v>
          </cell>
          <cell r="J64">
            <v>3.75</v>
          </cell>
          <cell r="K64">
            <v>11</v>
          </cell>
          <cell r="L64">
            <v>13</v>
          </cell>
          <cell r="M64">
            <v>0</v>
          </cell>
          <cell r="N64">
            <v>12</v>
          </cell>
          <cell r="O64">
            <v>23.3</v>
          </cell>
          <cell r="P64">
            <v>20</v>
          </cell>
          <cell r="Q64">
            <v>0</v>
          </cell>
          <cell r="R64">
            <v>10</v>
          </cell>
          <cell r="S64">
            <v>14</v>
          </cell>
          <cell r="T64">
            <v>0</v>
          </cell>
          <cell r="U64">
            <v>44</v>
          </cell>
          <cell r="V64">
            <v>67</v>
          </cell>
        </row>
        <row r="65">
          <cell r="B65" t="str">
            <v>E022-01-1074/2020</v>
          </cell>
          <cell r="C65" t="str">
            <v>Ian Kiptoo ROTICH</v>
          </cell>
          <cell r="D65">
            <v>3</v>
          </cell>
          <cell r="E65">
            <v>16</v>
          </cell>
          <cell r="F65">
            <v>0</v>
          </cell>
          <cell r="G65">
            <v>3.95</v>
          </cell>
          <cell r="H65">
            <v>4.5</v>
          </cell>
          <cell r="I65">
            <v>3.5</v>
          </cell>
          <cell r="J65">
            <v>4</v>
          </cell>
          <cell r="K65">
            <v>11</v>
          </cell>
          <cell r="L65">
            <v>11</v>
          </cell>
          <cell r="M65">
            <v>0</v>
          </cell>
          <cell r="N65">
            <v>11</v>
          </cell>
          <cell r="O65">
            <v>19</v>
          </cell>
          <cell r="P65">
            <v>11</v>
          </cell>
          <cell r="Q65">
            <v>0</v>
          </cell>
          <cell r="R65">
            <v>7</v>
          </cell>
          <cell r="S65">
            <v>2</v>
          </cell>
          <cell r="T65">
            <v>0</v>
          </cell>
          <cell r="U65">
            <v>20</v>
          </cell>
          <cell r="V65">
            <v>39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8</v>
          </cell>
          <cell r="E66">
            <v>17</v>
          </cell>
          <cell r="F66">
            <v>0</v>
          </cell>
          <cell r="G66">
            <v>5.4</v>
          </cell>
          <cell r="H66">
            <v>3.5</v>
          </cell>
          <cell r="I66">
            <v>4.5</v>
          </cell>
          <cell r="J66">
            <v>4</v>
          </cell>
          <cell r="K66">
            <v>12</v>
          </cell>
          <cell r="L66">
            <v>12</v>
          </cell>
          <cell r="M66">
            <v>0</v>
          </cell>
          <cell r="N66">
            <v>12</v>
          </cell>
          <cell r="O66">
            <v>21.4</v>
          </cell>
          <cell r="P66">
            <v>6</v>
          </cell>
          <cell r="Q66">
            <v>5</v>
          </cell>
          <cell r="R66">
            <v>0</v>
          </cell>
          <cell r="S66">
            <v>18</v>
          </cell>
          <cell r="T66">
            <v>0</v>
          </cell>
          <cell r="U66">
            <v>29</v>
          </cell>
          <cell r="V66">
            <v>50</v>
          </cell>
        </row>
        <row r="67">
          <cell r="B67" t="str">
            <v>E022-01-1076/2020</v>
          </cell>
          <cell r="C67" t="str">
            <v>Victory Ayuma SITATI</v>
          </cell>
          <cell r="D67">
            <v>7.5</v>
          </cell>
          <cell r="E67">
            <v>19</v>
          </cell>
          <cell r="F67">
            <v>0</v>
          </cell>
          <cell r="G67">
            <v>5.6749999999999998</v>
          </cell>
          <cell r="H67">
            <v>3</v>
          </cell>
          <cell r="I67">
            <v>4</v>
          </cell>
          <cell r="J67">
            <v>3.5</v>
          </cell>
          <cell r="K67">
            <v>12</v>
          </cell>
          <cell r="L67">
            <v>9</v>
          </cell>
          <cell r="M67">
            <v>0</v>
          </cell>
          <cell r="N67">
            <v>10.5</v>
          </cell>
          <cell r="O67">
            <v>19.7</v>
          </cell>
          <cell r="P67">
            <v>16</v>
          </cell>
          <cell r="Q67">
            <v>0</v>
          </cell>
          <cell r="R67">
            <v>9</v>
          </cell>
          <cell r="S67">
            <v>7</v>
          </cell>
          <cell r="T67">
            <v>0</v>
          </cell>
          <cell r="U67">
            <v>32</v>
          </cell>
          <cell r="V67">
            <v>52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4.5</v>
          </cell>
          <cell r="E68">
            <v>19</v>
          </cell>
          <cell r="F68">
            <v>0</v>
          </cell>
          <cell r="G68">
            <v>4.9249999999999998</v>
          </cell>
          <cell r="H68">
            <v>4.5</v>
          </cell>
          <cell r="I68">
            <v>3.5</v>
          </cell>
          <cell r="J68">
            <v>4</v>
          </cell>
          <cell r="K68">
            <v>11</v>
          </cell>
          <cell r="L68">
            <v>13</v>
          </cell>
          <cell r="M68">
            <v>0</v>
          </cell>
          <cell r="N68">
            <v>12</v>
          </cell>
          <cell r="O68">
            <v>20.9</v>
          </cell>
          <cell r="P68">
            <v>20</v>
          </cell>
          <cell r="Q68">
            <v>0</v>
          </cell>
          <cell r="R68">
            <v>6</v>
          </cell>
          <cell r="S68">
            <v>0</v>
          </cell>
          <cell r="T68">
            <v>6</v>
          </cell>
          <cell r="U68">
            <v>32</v>
          </cell>
          <cell r="V68">
            <v>53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4.5</v>
          </cell>
          <cell r="E69">
            <v>16</v>
          </cell>
          <cell r="F69">
            <v>0</v>
          </cell>
          <cell r="G69">
            <v>4.3250000000000002</v>
          </cell>
          <cell r="H69">
            <v>4.5</v>
          </cell>
          <cell r="I69">
            <v>3</v>
          </cell>
          <cell r="J69">
            <v>3.75</v>
          </cell>
          <cell r="K69">
            <v>10</v>
          </cell>
          <cell r="L69">
            <v>13</v>
          </cell>
          <cell r="M69">
            <v>0</v>
          </cell>
          <cell r="N69">
            <v>11.5</v>
          </cell>
          <cell r="O69">
            <v>19.600000000000001</v>
          </cell>
          <cell r="P69">
            <v>14</v>
          </cell>
          <cell r="Q69">
            <v>0</v>
          </cell>
          <cell r="R69">
            <v>12</v>
          </cell>
          <cell r="S69">
            <v>5</v>
          </cell>
          <cell r="T69">
            <v>0</v>
          </cell>
          <cell r="U69">
            <v>31</v>
          </cell>
          <cell r="V69">
            <v>51</v>
          </cell>
        </row>
        <row r="70">
          <cell r="B70" t="str">
            <v>E022-01-1079/2020</v>
          </cell>
          <cell r="C70" t="str">
            <v>Seth Baraka WEKESA</v>
          </cell>
          <cell r="D70">
            <v>12</v>
          </cell>
          <cell r="E70">
            <v>19</v>
          </cell>
          <cell r="F70">
            <v>0</v>
          </cell>
          <cell r="G70">
            <v>6.7999999999999989</v>
          </cell>
          <cell r="H70">
            <v>4.5</v>
          </cell>
          <cell r="I70">
            <v>3</v>
          </cell>
          <cell r="J70">
            <v>3.75</v>
          </cell>
          <cell r="K70">
            <v>11</v>
          </cell>
          <cell r="L70">
            <v>13</v>
          </cell>
          <cell r="M70">
            <v>0</v>
          </cell>
          <cell r="N70">
            <v>12</v>
          </cell>
          <cell r="O70">
            <v>22.6</v>
          </cell>
          <cell r="P70">
            <v>16</v>
          </cell>
          <cell r="Q70">
            <v>0</v>
          </cell>
          <cell r="R70">
            <v>8</v>
          </cell>
          <cell r="S70">
            <v>5</v>
          </cell>
          <cell r="T70">
            <v>0</v>
          </cell>
          <cell r="U70">
            <v>29</v>
          </cell>
          <cell r="V70">
            <v>52</v>
          </cell>
        </row>
        <row r="71">
          <cell r="B71" t="str">
            <v>E022-01-1080/2020</v>
          </cell>
          <cell r="C71" t="str">
            <v>Collins Mumo MANTHI</v>
          </cell>
          <cell r="D71">
            <v>3</v>
          </cell>
          <cell r="E71">
            <v>19</v>
          </cell>
          <cell r="F71">
            <v>0</v>
          </cell>
          <cell r="G71">
            <v>4.55</v>
          </cell>
          <cell r="H71">
            <v>4.5</v>
          </cell>
          <cell r="I71">
            <v>4</v>
          </cell>
          <cell r="J71">
            <v>4.25</v>
          </cell>
          <cell r="K71">
            <v>11</v>
          </cell>
          <cell r="L71">
            <v>13</v>
          </cell>
          <cell r="M71">
            <v>0</v>
          </cell>
          <cell r="N71">
            <v>12</v>
          </cell>
          <cell r="O71">
            <v>20.8</v>
          </cell>
          <cell r="P71">
            <v>17</v>
          </cell>
          <cell r="Q71">
            <v>1</v>
          </cell>
          <cell r="R71">
            <v>0</v>
          </cell>
          <cell r="S71">
            <v>5</v>
          </cell>
          <cell r="T71">
            <v>0</v>
          </cell>
          <cell r="U71">
            <v>23</v>
          </cell>
          <cell r="V71">
            <v>44</v>
          </cell>
        </row>
        <row r="72">
          <cell r="B72" t="str">
            <v>E022-01-1081/2020</v>
          </cell>
          <cell r="C72" t="str">
            <v>Davies Musheni SHISIA</v>
          </cell>
          <cell r="D72">
            <v>15</v>
          </cell>
          <cell r="E72">
            <v>19</v>
          </cell>
          <cell r="F72">
            <v>0</v>
          </cell>
          <cell r="G72">
            <v>7.55</v>
          </cell>
          <cell r="H72">
            <v>4.5</v>
          </cell>
          <cell r="I72">
            <v>3.5</v>
          </cell>
          <cell r="J72">
            <v>4</v>
          </cell>
          <cell r="K72">
            <v>11</v>
          </cell>
          <cell r="L72">
            <v>12</v>
          </cell>
          <cell r="M72">
            <v>0</v>
          </cell>
          <cell r="N72">
            <v>11.5</v>
          </cell>
          <cell r="O72">
            <v>23.1</v>
          </cell>
          <cell r="P72">
            <v>2</v>
          </cell>
          <cell r="Q72">
            <v>0</v>
          </cell>
          <cell r="R72">
            <v>4</v>
          </cell>
          <cell r="S72">
            <v>0</v>
          </cell>
          <cell r="T72">
            <v>11</v>
          </cell>
          <cell r="U72">
            <v>17</v>
          </cell>
          <cell r="V72">
            <v>40</v>
          </cell>
        </row>
        <row r="73">
          <cell r="B73" t="str">
            <v>E022-01-1082/2020</v>
          </cell>
          <cell r="C73" t="str">
            <v>Ray Wafula WEKESA</v>
          </cell>
          <cell r="D73">
            <v>13</v>
          </cell>
          <cell r="E73">
            <v>19</v>
          </cell>
          <cell r="F73">
            <v>0</v>
          </cell>
          <cell r="G73">
            <v>7.0500000000000007</v>
          </cell>
          <cell r="H73">
            <v>4.5</v>
          </cell>
          <cell r="I73">
            <v>4.5</v>
          </cell>
          <cell r="J73">
            <v>4.5</v>
          </cell>
          <cell r="K73">
            <v>11</v>
          </cell>
          <cell r="L73">
            <v>11</v>
          </cell>
          <cell r="M73">
            <v>0</v>
          </cell>
          <cell r="N73">
            <v>11</v>
          </cell>
          <cell r="O73">
            <v>22.6</v>
          </cell>
          <cell r="P73">
            <v>6</v>
          </cell>
          <cell r="Q73">
            <v>7</v>
          </cell>
          <cell r="R73">
            <v>0</v>
          </cell>
          <cell r="S73">
            <v>5</v>
          </cell>
          <cell r="T73">
            <v>0</v>
          </cell>
          <cell r="U73">
            <v>18</v>
          </cell>
          <cell r="V73">
            <v>41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9</v>
          </cell>
          <cell r="E74">
            <v>19</v>
          </cell>
          <cell r="F74">
            <v>0</v>
          </cell>
          <cell r="G74">
            <v>6.05</v>
          </cell>
          <cell r="H74">
            <v>4.5</v>
          </cell>
          <cell r="I74">
            <v>4.5</v>
          </cell>
          <cell r="J74">
            <v>4.5</v>
          </cell>
          <cell r="K74">
            <v>11</v>
          </cell>
          <cell r="L74">
            <v>11</v>
          </cell>
          <cell r="M74">
            <v>0</v>
          </cell>
          <cell r="N74">
            <v>11</v>
          </cell>
          <cell r="O74">
            <v>21.6</v>
          </cell>
          <cell r="P74">
            <v>19</v>
          </cell>
          <cell r="Q74">
            <v>0</v>
          </cell>
          <cell r="R74">
            <v>6</v>
          </cell>
          <cell r="S74">
            <v>0</v>
          </cell>
          <cell r="T74">
            <v>9</v>
          </cell>
          <cell r="U74">
            <v>34</v>
          </cell>
          <cell r="V74">
            <v>56</v>
          </cell>
        </row>
        <row r="75">
          <cell r="B75" t="str">
            <v>E022-01-1084/2020</v>
          </cell>
          <cell r="C75" t="str">
            <v>Farries Ngai SEDA</v>
          </cell>
          <cell r="D75">
            <v>7.5</v>
          </cell>
          <cell r="E75">
            <v>18</v>
          </cell>
          <cell r="F75">
            <v>0</v>
          </cell>
          <cell r="G75">
            <v>5.4749999999999996</v>
          </cell>
          <cell r="H75">
            <v>4</v>
          </cell>
          <cell r="I75">
            <v>4</v>
          </cell>
          <cell r="J75">
            <v>4</v>
          </cell>
          <cell r="K75">
            <v>11</v>
          </cell>
          <cell r="L75">
            <v>12</v>
          </cell>
          <cell r="M75">
            <v>0</v>
          </cell>
          <cell r="N75">
            <v>11.5</v>
          </cell>
          <cell r="O75">
            <v>21</v>
          </cell>
          <cell r="P75">
            <v>15</v>
          </cell>
          <cell r="Q75">
            <v>0</v>
          </cell>
          <cell r="R75">
            <v>8</v>
          </cell>
          <cell r="S75">
            <v>7</v>
          </cell>
          <cell r="T75">
            <v>0</v>
          </cell>
          <cell r="U75">
            <v>30</v>
          </cell>
          <cell r="V75">
            <v>51</v>
          </cell>
        </row>
        <row r="76">
          <cell r="B76" t="str">
            <v>E022-01-1085/2020</v>
          </cell>
          <cell r="C76" t="str">
            <v>Kelvin Ochieng OMONDI</v>
          </cell>
          <cell r="D76">
            <v>12</v>
          </cell>
          <cell r="E76">
            <v>17</v>
          </cell>
          <cell r="F76">
            <v>0</v>
          </cell>
          <cell r="G76">
            <v>6.4</v>
          </cell>
          <cell r="H76">
            <v>2</v>
          </cell>
          <cell r="I76">
            <v>3.5</v>
          </cell>
          <cell r="J76">
            <v>2.75</v>
          </cell>
          <cell r="K76">
            <v>9</v>
          </cell>
          <cell r="L76">
            <v>12</v>
          </cell>
          <cell r="M76">
            <v>0</v>
          </cell>
          <cell r="N76">
            <v>10.5</v>
          </cell>
          <cell r="O76">
            <v>19.7</v>
          </cell>
          <cell r="P76">
            <v>10</v>
          </cell>
          <cell r="Q76">
            <v>9</v>
          </cell>
          <cell r="R76">
            <v>0</v>
          </cell>
          <cell r="S76">
            <v>7</v>
          </cell>
          <cell r="T76">
            <v>0</v>
          </cell>
          <cell r="U76">
            <v>26</v>
          </cell>
          <cell r="V76">
            <v>46</v>
          </cell>
        </row>
        <row r="77">
          <cell r="B77" t="str">
            <v>E022-01-1086/2020</v>
          </cell>
          <cell r="C77" t="str">
            <v>Rony Oronje ONYANGO</v>
          </cell>
          <cell r="D77">
            <v>3</v>
          </cell>
          <cell r="E77">
            <v>20</v>
          </cell>
          <cell r="F77">
            <v>0</v>
          </cell>
          <cell r="G77">
            <v>4.75</v>
          </cell>
          <cell r="H77">
            <v>4.5</v>
          </cell>
          <cell r="I77">
            <v>4</v>
          </cell>
          <cell r="J77">
            <v>4.25</v>
          </cell>
          <cell r="K77">
            <v>12</v>
          </cell>
          <cell r="L77">
            <v>13</v>
          </cell>
          <cell r="M77">
            <v>0</v>
          </cell>
          <cell r="N77">
            <v>12.5</v>
          </cell>
          <cell r="O77">
            <v>21.5</v>
          </cell>
          <cell r="P77">
            <v>6</v>
          </cell>
          <cell r="Q77">
            <v>5</v>
          </cell>
          <cell r="R77">
            <v>0</v>
          </cell>
          <cell r="S77">
            <v>3</v>
          </cell>
          <cell r="T77">
            <v>0</v>
          </cell>
          <cell r="U77">
            <v>14</v>
          </cell>
          <cell r="V77">
            <v>36</v>
          </cell>
        </row>
        <row r="78">
          <cell r="B78" t="str">
            <v>E022-01-1087/2020</v>
          </cell>
          <cell r="C78" t="str">
            <v>Geoffrey Elly NISSI</v>
          </cell>
          <cell r="D78">
            <v>10.5</v>
          </cell>
          <cell r="E78">
            <v>18</v>
          </cell>
          <cell r="F78">
            <v>0</v>
          </cell>
          <cell r="G78">
            <v>6.2250000000000005</v>
          </cell>
          <cell r="H78">
            <v>4.5</v>
          </cell>
          <cell r="I78">
            <v>3</v>
          </cell>
          <cell r="J78">
            <v>3.75</v>
          </cell>
          <cell r="K78">
            <v>11</v>
          </cell>
          <cell r="L78">
            <v>12</v>
          </cell>
          <cell r="M78">
            <v>0</v>
          </cell>
          <cell r="N78">
            <v>11.5</v>
          </cell>
          <cell r="O78">
            <v>21.5</v>
          </cell>
          <cell r="P78">
            <v>15</v>
          </cell>
          <cell r="Q78">
            <v>0</v>
          </cell>
          <cell r="R78">
            <v>11</v>
          </cell>
          <cell r="S78">
            <v>15</v>
          </cell>
          <cell r="T78">
            <v>0</v>
          </cell>
          <cell r="U78">
            <v>41</v>
          </cell>
          <cell r="V78">
            <v>63</v>
          </cell>
        </row>
        <row r="79">
          <cell r="B79" t="str">
            <v>E022-01-1089/2020</v>
          </cell>
          <cell r="C79" t="str">
            <v>David MISANGO</v>
          </cell>
          <cell r="D79">
            <v>6</v>
          </cell>
          <cell r="E79">
            <v>19</v>
          </cell>
          <cell r="F79">
            <v>0</v>
          </cell>
          <cell r="G79">
            <v>5.3000000000000007</v>
          </cell>
          <cell r="H79">
            <v>4.5</v>
          </cell>
          <cell r="I79">
            <v>3</v>
          </cell>
          <cell r="J79">
            <v>3.75</v>
          </cell>
          <cell r="K79">
            <v>11</v>
          </cell>
          <cell r="L79">
            <v>11</v>
          </cell>
          <cell r="M79">
            <v>0</v>
          </cell>
          <cell r="N79">
            <v>11</v>
          </cell>
          <cell r="O79">
            <v>20.100000000000001</v>
          </cell>
          <cell r="P79">
            <v>9</v>
          </cell>
          <cell r="Q79">
            <v>0</v>
          </cell>
          <cell r="R79">
            <v>4</v>
          </cell>
          <cell r="S79">
            <v>8</v>
          </cell>
          <cell r="T79">
            <v>0</v>
          </cell>
          <cell r="U79">
            <v>21</v>
          </cell>
          <cell r="V79">
            <v>41</v>
          </cell>
        </row>
        <row r="80">
          <cell r="B80" t="str">
            <v>E022-01-1090/2020</v>
          </cell>
          <cell r="C80" t="str">
            <v>Ignatius Kiptoo RUTO</v>
          </cell>
          <cell r="D80">
            <v>16.5</v>
          </cell>
          <cell r="E80">
            <v>17</v>
          </cell>
          <cell r="F80">
            <v>0</v>
          </cell>
          <cell r="G80">
            <v>7.5249999999999995</v>
          </cell>
          <cell r="H80">
            <v>4</v>
          </cell>
          <cell r="I80">
            <v>3.5</v>
          </cell>
          <cell r="J80">
            <v>3.75</v>
          </cell>
          <cell r="K80">
            <v>12</v>
          </cell>
          <cell r="L80">
            <v>12</v>
          </cell>
          <cell r="M80">
            <v>0</v>
          </cell>
          <cell r="N80">
            <v>12</v>
          </cell>
          <cell r="O80">
            <v>23.3</v>
          </cell>
          <cell r="P80">
            <v>17</v>
          </cell>
          <cell r="Q80">
            <v>8</v>
          </cell>
          <cell r="R80">
            <v>0</v>
          </cell>
          <cell r="S80">
            <v>0</v>
          </cell>
          <cell r="T80">
            <v>9</v>
          </cell>
          <cell r="U80">
            <v>34</v>
          </cell>
          <cell r="V80">
            <v>57</v>
          </cell>
        </row>
        <row r="81">
          <cell r="B81" t="str">
            <v>E022-01-1163/2020</v>
          </cell>
          <cell r="C81" t="str">
            <v>Caleb Luhombo</v>
          </cell>
          <cell r="D81">
            <v>13.5</v>
          </cell>
          <cell r="E81">
            <v>16</v>
          </cell>
          <cell r="F81">
            <v>0</v>
          </cell>
          <cell r="G81">
            <v>6.5749999999999993</v>
          </cell>
          <cell r="H81">
            <v>4.5</v>
          </cell>
          <cell r="I81">
            <v>4</v>
          </cell>
          <cell r="J81">
            <v>4.25</v>
          </cell>
          <cell r="K81">
            <v>11</v>
          </cell>
          <cell r="L81">
            <v>11</v>
          </cell>
          <cell r="M81">
            <v>0</v>
          </cell>
          <cell r="N81">
            <v>11</v>
          </cell>
          <cell r="O81">
            <v>21.8</v>
          </cell>
          <cell r="P81">
            <v>15</v>
          </cell>
          <cell r="Q81">
            <v>3</v>
          </cell>
          <cell r="R81">
            <v>0</v>
          </cell>
          <cell r="S81">
            <v>0</v>
          </cell>
          <cell r="T81">
            <v>5</v>
          </cell>
          <cell r="U81">
            <v>23</v>
          </cell>
          <cell r="V81">
            <v>45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12</v>
          </cell>
          <cell r="E82">
            <v>20</v>
          </cell>
          <cell r="F82">
            <v>0</v>
          </cell>
          <cell r="G82">
            <v>7</v>
          </cell>
          <cell r="H82">
            <v>4.5</v>
          </cell>
          <cell r="I82">
            <v>4</v>
          </cell>
          <cell r="J82">
            <v>4.25</v>
          </cell>
          <cell r="K82">
            <v>10</v>
          </cell>
          <cell r="L82">
            <v>13</v>
          </cell>
          <cell r="M82">
            <v>0</v>
          </cell>
          <cell r="N82">
            <v>11.5</v>
          </cell>
          <cell r="O82">
            <v>22.8</v>
          </cell>
          <cell r="P82">
            <v>14</v>
          </cell>
          <cell r="Q82">
            <v>0</v>
          </cell>
          <cell r="R82">
            <v>9</v>
          </cell>
          <cell r="S82">
            <v>10</v>
          </cell>
          <cell r="T82">
            <v>0</v>
          </cell>
          <cell r="U82">
            <v>33</v>
          </cell>
          <cell r="V82">
            <v>56</v>
          </cell>
        </row>
        <row r="83">
          <cell r="B83" t="str">
            <v>E022-01-1594/2020</v>
          </cell>
          <cell r="C83" t="str">
            <v>Joash KIPROTICH</v>
          </cell>
          <cell r="D83">
            <v>10.5</v>
          </cell>
          <cell r="E83">
            <v>21</v>
          </cell>
          <cell r="F83">
            <v>0</v>
          </cell>
          <cell r="G83">
            <v>6.8250000000000002</v>
          </cell>
          <cell r="H83">
            <v>4.5</v>
          </cell>
          <cell r="I83">
            <v>3.5</v>
          </cell>
          <cell r="J83">
            <v>4</v>
          </cell>
          <cell r="K83">
            <v>11</v>
          </cell>
          <cell r="L83">
            <v>13</v>
          </cell>
          <cell r="M83">
            <v>0</v>
          </cell>
          <cell r="N83">
            <v>12</v>
          </cell>
          <cell r="O83">
            <v>22.8</v>
          </cell>
          <cell r="P83">
            <v>11</v>
          </cell>
          <cell r="Q83">
            <v>0</v>
          </cell>
          <cell r="R83">
            <v>6</v>
          </cell>
          <cell r="S83">
            <v>0</v>
          </cell>
          <cell r="T83">
            <v>11</v>
          </cell>
          <cell r="U83">
            <v>28</v>
          </cell>
          <cell r="V83">
            <v>51</v>
          </cell>
        </row>
        <row r="84">
          <cell r="B84" t="str">
            <v>E022-01-2101/2020</v>
          </cell>
          <cell r="C84" t="str">
            <v>Brian Mwangala AYEKHA</v>
          </cell>
          <cell r="D84">
            <v>15</v>
          </cell>
          <cell r="E84">
            <v>18</v>
          </cell>
          <cell r="F84">
            <v>0</v>
          </cell>
          <cell r="G84">
            <v>7.35</v>
          </cell>
          <cell r="H84">
            <v>4.5</v>
          </cell>
          <cell r="I84">
            <v>4</v>
          </cell>
          <cell r="J84">
            <v>4.25</v>
          </cell>
          <cell r="K84">
            <v>11</v>
          </cell>
          <cell r="L84">
            <v>12</v>
          </cell>
          <cell r="M84">
            <v>0</v>
          </cell>
          <cell r="N84">
            <v>11.5</v>
          </cell>
          <cell r="O84">
            <v>23.1</v>
          </cell>
          <cell r="P84">
            <v>13</v>
          </cell>
          <cell r="Q84">
            <v>0</v>
          </cell>
          <cell r="R84">
            <v>4</v>
          </cell>
          <cell r="S84">
            <v>3</v>
          </cell>
          <cell r="T84">
            <v>0</v>
          </cell>
          <cell r="U84">
            <v>20</v>
          </cell>
          <cell r="V84">
            <v>43</v>
          </cell>
        </row>
        <row r="85">
          <cell r="B85" t="str">
            <v>E022-01-2108/2020</v>
          </cell>
          <cell r="C85" t="str">
            <v>Benson Mwendwa KILEI</v>
          </cell>
          <cell r="D85">
            <v>6</v>
          </cell>
          <cell r="E85">
            <v>19</v>
          </cell>
          <cell r="F85">
            <v>0</v>
          </cell>
          <cell r="G85">
            <v>5.3000000000000007</v>
          </cell>
          <cell r="H85">
            <v>4.5</v>
          </cell>
          <cell r="I85">
            <v>3</v>
          </cell>
          <cell r="J85">
            <v>3.75</v>
          </cell>
          <cell r="K85">
            <v>11</v>
          </cell>
          <cell r="L85">
            <v>11</v>
          </cell>
          <cell r="M85">
            <v>0</v>
          </cell>
          <cell r="N85">
            <v>11</v>
          </cell>
          <cell r="O85">
            <v>20.100000000000001</v>
          </cell>
          <cell r="P85">
            <v>22</v>
          </cell>
          <cell r="Q85">
            <v>11</v>
          </cell>
          <cell r="R85">
            <v>0</v>
          </cell>
          <cell r="S85">
            <v>0</v>
          </cell>
          <cell r="T85">
            <v>3</v>
          </cell>
          <cell r="U85">
            <v>36</v>
          </cell>
          <cell r="V85">
            <v>56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12</v>
          </cell>
          <cell r="E86">
            <v>18</v>
          </cell>
          <cell r="F86">
            <v>0</v>
          </cell>
          <cell r="G86">
            <v>6.6</v>
          </cell>
          <cell r="H86">
            <v>4.5</v>
          </cell>
          <cell r="I86">
            <v>3.5</v>
          </cell>
          <cell r="J86">
            <v>4</v>
          </cell>
          <cell r="K86">
            <v>11</v>
          </cell>
          <cell r="L86">
            <v>12</v>
          </cell>
          <cell r="M86">
            <v>0</v>
          </cell>
          <cell r="N86">
            <v>11.5</v>
          </cell>
          <cell r="O86">
            <v>22.1</v>
          </cell>
          <cell r="P86">
            <v>10</v>
          </cell>
          <cell r="Q86">
            <v>8</v>
          </cell>
          <cell r="R86">
            <v>0</v>
          </cell>
          <cell r="S86">
            <v>0</v>
          </cell>
          <cell r="T86">
            <v>4</v>
          </cell>
          <cell r="U86">
            <v>22</v>
          </cell>
          <cell r="V86">
            <v>44</v>
          </cell>
        </row>
        <row r="87">
          <cell r="B87" t="str">
            <v>E022-01-2140/2020</v>
          </cell>
          <cell r="C87" t="str">
            <v>Dennis Mwangi KAMATHIRO</v>
          </cell>
          <cell r="D87">
            <v>6</v>
          </cell>
          <cell r="E87">
            <v>17</v>
          </cell>
          <cell r="F87">
            <v>0</v>
          </cell>
          <cell r="G87">
            <v>4.9000000000000004</v>
          </cell>
          <cell r="H87">
            <v>4</v>
          </cell>
          <cell r="I87">
            <v>4</v>
          </cell>
          <cell r="J87">
            <v>4</v>
          </cell>
          <cell r="K87">
            <v>11</v>
          </cell>
          <cell r="L87">
            <v>9</v>
          </cell>
          <cell r="M87">
            <v>0</v>
          </cell>
          <cell r="N87">
            <v>10</v>
          </cell>
          <cell r="O87">
            <v>18.899999999999999</v>
          </cell>
          <cell r="P87">
            <v>1</v>
          </cell>
          <cell r="Q87">
            <v>0</v>
          </cell>
          <cell r="R87">
            <v>3</v>
          </cell>
          <cell r="S87">
            <v>0</v>
          </cell>
          <cell r="T87">
            <v>6</v>
          </cell>
          <cell r="U87">
            <v>10</v>
          </cell>
          <cell r="V87">
            <v>29</v>
          </cell>
        </row>
        <row r="88">
          <cell r="B88" t="str">
            <v>E022-01-2151/2020</v>
          </cell>
          <cell r="C88" t="str">
            <v>Milton Kiai MWANGI</v>
          </cell>
          <cell r="D88">
            <v>3</v>
          </cell>
          <cell r="E88">
            <v>17</v>
          </cell>
          <cell r="F88">
            <v>0</v>
          </cell>
          <cell r="G88">
            <v>4.1500000000000004</v>
          </cell>
          <cell r="H88">
            <v>4.5</v>
          </cell>
          <cell r="I88">
            <v>4</v>
          </cell>
          <cell r="J88">
            <v>4.25</v>
          </cell>
          <cell r="K88">
            <v>11</v>
          </cell>
          <cell r="L88">
            <v>11</v>
          </cell>
          <cell r="M88">
            <v>0</v>
          </cell>
          <cell r="N88">
            <v>11</v>
          </cell>
          <cell r="O88">
            <v>19.399999999999999</v>
          </cell>
          <cell r="P88">
            <v>2</v>
          </cell>
          <cell r="Q88">
            <v>0</v>
          </cell>
          <cell r="R88">
            <v>4</v>
          </cell>
          <cell r="S88">
            <v>0</v>
          </cell>
          <cell r="T88">
            <v>0</v>
          </cell>
          <cell r="U88">
            <v>6</v>
          </cell>
          <cell r="V88">
            <v>25</v>
          </cell>
        </row>
        <row r="89">
          <cell r="B89" t="str">
            <v>E022-01-2192/2020</v>
          </cell>
          <cell r="C89" t="str">
            <v>Mark Waitiki THUO</v>
          </cell>
          <cell r="D89">
            <v>6</v>
          </cell>
          <cell r="E89">
            <v>17</v>
          </cell>
          <cell r="F89">
            <v>0</v>
          </cell>
          <cell r="G89">
            <v>4.9000000000000004</v>
          </cell>
          <cell r="H89">
            <v>4.5</v>
          </cell>
          <cell r="I89">
            <v>3.5</v>
          </cell>
          <cell r="J89">
            <v>4</v>
          </cell>
          <cell r="K89">
            <v>11</v>
          </cell>
          <cell r="L89">
            <v>11</v>
          </cell>
          <cell r="M89">
            <v>0</v>
          </cell>
          <cell r="N89">
            <v>11</v>
          </cell>
          <cell r="O89">
            <v>19.899999999999999</v>
          </cell>
          <cell r="P89">
            <v>1</v>
          </cell>
          <cell r="Q89">
            <v>0</v>
          </cell>
          <cell r="R89">
            <v>5</v>
          </cell>
          <cell r="S89">
            <v>0</v>
          </cell>
          <cell r="T89">
            <v>5</v>
          </cell>
          <cell r="U89">
            <v>11</v>
          </cell>
          <cell r="V89">
            <v>31</v>
          </cell>
        </row>
        <row r="90">
          <cell r="B90" t="str">
            <v>E022-01-2283/2020</v>
          </cell>
          <cell r="C90" t="str">
            <v>Kenneth Ng'ang'a WAMBUI</v>
          </cell>
          <cell r="D90">
            <v>10.5</v>
          </cell>
          <cell r="E90">
            <v>19</v>
          </cell>
          <cell r="F90">
            <v>0</v>
          </cell>
          <cell r="G90">
            <v>6.4250000000000007</v>
          </cell>
          <cell r="H90">
            <v>4.5</v>
          </cell>
          <cell r="I90">
            <v>3.5</v>
          </cell>
          <cell r="J90">
            <v>4</v>
          </cell>
          <cell r="K90">
            <v>10</v>
          </cell>
          <cell r="L90">
            <v>11</v>
          </cell>
          <cell r="M90">
            <v>0</v>
          </cell>
          <cell r="N90">
            <v>10.5</v>
          </cell>
          <cell r="O90">
            <v>20.9</v>
          </cell>
          <cell r="P90">
            <v>10</v>
          </cell>
          <cell r="Q90">
            <v>0</v>
          </cell>
          <cell r="R90">
            <v>8</v>
          </cell>
          <cell r="S90">
            <v>0</v>
          </cell>
          <cell r="T90">
            <v>3</v>
          </cell>
          <cell r="U90">
            <v>21</v>
          </cell>
          <cell r="V90">
            <v>42</v>
          </cell>
        </row>
        <row r="91">
          <cell r="B91" t="str">
            <v>E022-01-2325/2020</v>
          </cell>
          <cell r="C91" t="str">
            <v>Elsie Sang CHEROP</v>
          </cell>
          <cell r="D91">
            <v>12</v>
          </cell>
          <cell r="E91">
            <v>17</v>
          </cell>
          <cell r="F91">
            <v>0</v>
          </cell>
          <cell r="G91">
            <v>6.4</v>
          </cell>
          <cell r="H91">
            <v>3.5</v>
          </cell>
          <cell r="I91">
            <v>4</v>
          </cell>
          <cell r="J91">
            <v>3.75</v>
          </cell>
          <cell r="K91">
            <v>10</v>
          </cell>
          <cell r="L91">
            <v>13</v>
          </cell>
          <cell r="M91">
            <v>0</v>
          </cell>
          <cell r="N91">
            <v>11.5</v>
          </cell>
          <cell r="O91">
            <v>21.7</v>
          </cell>
          <cell r="P91">
            <v>16</v>
          </cell>
          <cell r="Q91">
            <v>0</v>
          </cell>
          <cell r="R91">
            <v>10</v>
          </cell>
          <cell r="S91">
            <v>0</v>
          </cell>
          <cell r="T91">
            <v>9</v>
          </cell>
          <cell r="U91">
            <v>35</v>
          </cell>
          <cell r="V91">
            <v>57</v>
          </cell>
        </row>
        <row r="92">
          <cell r="B92" t="str">
            <v>E022-01-2347/2020</v>
          </cell>
          <cell r="C92" t="str">
            <v>Mbarak Mahmud BREK</v>
          </cell>
          <cell r="D92">
            <v>9</v>
          </cell>
          <cell r="E92">
            <v>19</v>
          </cell>
          <cell r="F92">
            <v>0</v>
          </cell>
          <cell r="G92">
            <v>6.05</v>
          </cell>
          <cell r="H92">
            <v>4</v>
          </cell>
          <cell r="I92">
            <v>3.5</v>
          </cell>
          <cell r="J92">
            <v>3.75</v>
          </cell>
          <cell r="K92">
            <v>11</v>
          </cell>
          <cell r="L92">
            <v>11</v>
          </cell>
          <cell r="M92">
            <v>0</v>
          </cell>
          <cell r="N92">
            <v>11</v>
          </cell>
          <cell r="O92">
            <v>20.8</v>
          </cell>
          <cell r="P92">
            <v>8</v>
          </cell>
          <cell r="Q92">
            <v>8</v>
          </cell>
          <cell r="R92">
            <v>0</v>
          </cell>
          <cell r="S92">
            <v>0</v>
          </cell>
          <cell r="T92">
            <v>4</v>
          </cell>
          <cell r="U92">
            <v>20</v>
          </cell>
          <cell r="V92">
            <v>41</v>
          </cell>
        </row>
        <row r="93">
          <cell r="B93" t="str">
            <v>E022-01-2385/2019</v>
          </cell>
          <cell r="C93" t="str">
            <v>Bernard Kimani MUGWE</v>
          </cell>
          <cell r="D93">
            <v>6</v>
          </cell>
          <cell r="E93">
            <v>17</v>
          </cell>
          <cell r="F93">
            <v>0</v>
          </cell>
          <cell r="G93">
            <v>4.9000000000000004</v>
          </cell>
          <cell r="H93">
            <v>4.5</v>
          </cell>
          <cell r="I93">
            <v>4</v>
          </cell>
          <cell r="J93">
            <v>4.25</v>
          </cell>
          <cell r="K93">
            <v>11</v>
          </cell>
          <cell r="L93">
            <v>12</v>
          </cell>
          <cell r="M93">
            <v>0</v>
          </cell>
          <cell r="N93">
            <v>11.5</v>
          </cell>
          <cell r="O93">
            <v>20.7</v>
          </cell>
          <cell r="P93">
            <v>11</v>
          </cell>
          <cell r="Q93">
            <v>0</v>
          </cell>
          <cell r="R93">
            <v>12</v>
          </cell>
          <cell r="S93">
            <v>8</v>
          </cell>
          <cell r="T93">
            <v>0</v>
          </cell>
          <cell r="U93">
            <v>31</v>
          </cell>
          <cell r="V93">
            <v>52</v>
          </cell>
        </row>
        <row r="94">
          <cell r="B94" t="str">
            <v>E022-01-2454/2020</v>
          </cell>
          <cell r="C94" t="str">
            <v>Peter Ndiba MUIGAI</v>
          </cell>
          <cell r="D94">
            <v>4.5</v>
          </cell>
          <cell r="E94">
            <v>20</v>
          </cell>
          <cell r="F94">
            <v>0</v>
          </cell>
          <cell r="G94">
            <v>5.1250000000000009</v>
          </cell>
          <cell r="H94">
            <v>4.5</v>
          </cell>
          <cell r="I94">
            <v>3.5</v>
          </cell>
          <cell r="J94">
            <v>4</v>
          </cell>
          <cell r="K94">
            <v>10</v>
          </cell>
          <cell r="L94">
            <v>12</v>
          </cell>
          <cell r="M94">
            <v>0</v>
          </cell>
          <cell r="N94">
            <v>11</v>
          </cell>
          <cell r="O94">
            <v>20.100000000000001</v>
          </cell>
          <cell r="P94">
            <v>14</v>
          </cell>
          <cell r="Q94">
            <v>0</v>
          </cell>
          <cell r="R94">
            <v>5</v>
          </cell>
          <cell r="S94">
            <v>4</v>
          </cell>
          <cell r="T94">
            <v>0</v>
          </cell>
          <cell r="U94">
            <v>23</v>
          </cell>
          <cell r="V94">
            <v>43</v>
          </cell>
        </row>
        <row r="95">
          <cell r="B95" t="str">
            <v>E022-01-2608/2020</v>
          </cell>
          <cell r="C95" t="str">
            <v>Martin Irungu MWANGI</v>
          </cell>
          <cell r="D95">
            <v>15</v>
          </cell>
          <cell r="E95">
            <v>20</v>
          </cell>
          <cell r="F95">
            <v>0</v>
          </cell>
          <cell r="G95">
            <v>7.75</v>
          </cell>
          <cell r="H95">
            <v>4.5</v>
          </cell>
          <cell r="I95">
            <v>3</v>
          </cell>
          <cell r="J95">
            <v>3.75</v>
          </cell>
          <cell r="K95">
            <v>10</v>
          </cell>
          <cell r="L95">
            <v>11</v>
          </cell>
          <cell r="M95">
            <v>0</v>
          </cell>
          <cell r="N95">
            <v>10.5</v>
          </cell>
          <cell r="O95">
            <v>22</v>
          </cell>
          <cell r="P95">
            <v>22</v>
          </cell>
          <cell r="Q95">
            <v>11</v>
          </cell>
          <cell r="R95">
            <v>0</v>
          </cell>
          <cell r="S95">
            <v>0</v>
          </cell>
          <cell r="T95">
            <v>12</v>
          </cell>
          <cell r="U95">
            <v>45</v>
          </cell>
          <cell r="V95">
            <v>67</v>
          </cell>
        </row>
        <row r="96">
          <cell r="B96" t="str">
            <v>E022-01-1048/2020</v>
          </cell>
          <cell r="C96" t="str">
            <v>Tony Clinton MUTUMA</v>
          </cell>
          <cell r="D96">
            <v>6</v>
          </cell>
          <cell r="E96">
            <v>17</v>
          </cell>
          <cell r="F96">
            <v>0</v>
          </cell>
          <cell r="G96">
            <v>4.9000000000000004</v>
          </cell>
          <cell r="H96">
            <v>2</v>
          </cell>
          <cell r="I96">
            <v>3.5</v>
          </cell>
          <cell r="J96">
            <v>2.75</v>
          </cell>
          <cell r="K96">
            <v>12</v>
          </cell>
          <cell r="L96">
            <v>13</v>
          </cell>
          <cell r="M96">
            <v>0</v>
          </cell>
          <cell r="N96">
            <v>12.5</v>
          </cell>
          <cell r="O96">
            <v>20.2</v>
          </cell>
          <cell r="P96">
            <v>7</v>
          </cell>
          <cell r="Q96">
            <v>0</v>
          </cell>
          <cell r="R96">
            <v>10</v>
          </cell>
          <cell r="S96">
            <v>5</v>
          </cell>
          <cell r="T96">
            <v>0</v>
          </cell>
          <cell r="U96">
            <v>22</v>
          </cell>
          <cell r="V96">
            <v>42</v>
          </cell>
        </row>
        <row r="97">
          <cell r="B97" t="str">
            <v>E022-01-0754/2019</v>
          </cell>
          <cell r="C97" t="str">
            <v>John MATHAI</v>
          </cell>
          <cell r="D97">
            <v>12</v>
          </cell>
          <cell r="E97">
            <v>18</v>
          </cell>
          <cell r="F97">
            <v>0</v>
          </cell>
          <cell r="G97">
            <v>6.6</v>
          </cell>
          <cell r="H97">
            <v>3.5</v>
          </cell>
          <cell r="I97">
            <v>3.5</v>
          </cell>
          <cell r="J97">
            <v>3.5</v>
          </cell>
          <cell r="K97">
            <v>10</v>
          </cell>
          <cell r="L97">
            <v>10</v>
          </cell>
          <cell r="M97">
            <v>0</v>
          </cell>
          <cell r="N97">
            <v>10</v>
          </cell>
          <cell r="O97">
            <v>20.100000000000001</v>
          </cell>
          <cell r="P97">
            <v>18</v>
          </cell>
          <cell r="Q97">
            <v>0</v>
          </cell>
          <cell r="R97">
            <v>4</v>
          </cell>
          <cell r="S97">
            <v>0</v>
          </cell>
          <cell r="T97">
            <v>11</v>
          </cell>
          <cell r="U97">
            <v>33</v>
          </cell>
          <cell r="V97">
            <v>53</v>
          </cell>
        </row>
        <row r="98">
          <cell r="B98" t="str">
            <v>E022-01-0758/2019</v>
          </cell>
          <cell r="C98" t="str">
            <v>Bwonda Brian NDEMO</v>
          </cell>
          <cell r="D98">
            <v>6</v>
          </cell>
          <cell r="E98">
            <v>18</v>
          </cell>
          <cell r="F98">
            <v>0</v>
          </cell>
          <cell r="G98">
            <v>5.0999999999999996</v>
          </cell>
          <cell r="H98">
            <v>3</v>
          </cell>
          <cell r="I98">
            <v>4</v>
          </cell>
          <cell r="J98">
            <v>3.5</v>
          </cell>
          <cell r="K98">
            <v>10</v>
          </cell>
          <cell r="L98">
            <v>11</v>
          </cell>
          <cell r="M98">
            <v>0</v>
          </cell>
          <cell r="N98">
            <v>10.5</v>
          </cell>
          <cell r="O98">
            <v>19.100000000000001</v>
          </cell>
          <cell r="P98">
            <v>16</v>
          </cell>
          <cell r="Q98">
            <v>0</v>
          </cell>
          <cell r="R98">
            <v>2</v>
          </cell>
          <cell r="S98">
            <v>0</v>
          </cell>
          <cell r="T98">
            <v>13</v>
          </cell>
          <cell r="U98">
            <v>31</v>
          </cell>
          <cell r="V98">
            <v>50</v>
          </cell>
        </row>
        <row r="99">
          <cell r="B99" t="str">
            <v>E022-01-0775/2019</v>
          </cell>
          <cell r="C99" t="str">
            <v>James Wambua</v>
          </cell>
          <cell r="D99">
            <v>12</v>
          </cell>
          <cell r="E99">
            <v>17</v>
          </cell>
          <cell r="F99">
            <v>0</v>
          </cell>
          <cell r="G99">
            <v>6.4</v>
          </cell>
          <cell r="H99">
            <v>4.5</v>
          </cell>
          <cell r="I99">
            <v>3</v>
          </cell>
          <cell r="J99">
            <v>3.75</v>
          </cell>
          <cell r="K99">
            <v>12</v>
          </cell>
          <cell r="L99">
            <v>10</v>
          </cell>
          <cell r="M99">
            <v>0</v>
          </cell>
          <cell r="N99">
            <v>11</v>
          </cell>
          <cell r="O99">
            <v>21.2</v>
          </cell>
          <cell r="P99">
            <v>16</v>
          </cell>
          <cell r="Q99">
            <v>8</v>
          </cell>
          <cell r="R99">
            <v>0</v>
          </cell>
          <cell r="S99">
            <v>2</v>
          </cell>
          <cell r="T99">
            <v>0</v>
          </cell>
          <cell r="U99">
            <v>26</v>
          </cell>
          <cell r="V99">
            <v>47</v>
          </cell>
        </row>
        <row r="100">
          <cell r="B100" t="str">
            <v>E022-01-0776/2019</v>
          </cell>
          <cell r="C100" t="str">
            <v>George Gichuki THUKU</v>
          </cell>
          <cell r="D100">
            <v>10.5</v>
          </cell>
          <cell r="E100">
            <v>17</v>
          </cell>
          <cell r="F100">
            <v>0</v>
          </cell>
          <cell r="G100">
            <v>6.0250000000000004</v>
          </cell>
          <cell r="H100">
            <v>4.5</v>
          </cell>
          <cell r="I100">
            <v>4</v>
          </cell>
          <cell r="J100">
            <v>4.25</v>
          </cell>
          <cell r="K100">
            <v>12</v>
          </cell>
          <cell r="L100">
            <v>10</v>
          </cell>
          <cell r="M100">
            <v>0</v>
          </cell>
          <cell r="N100">
            <v>11</v>
          </cell>
          <cell r="O100">
            <v>21.3</v>
          </cell>
          <cell r="P100">
            <v>8</v>
          </cell>
          <cell r="Q100">
            <v>9</v>
          </cell>
          <cell r="R100">
            <v>0</v>
          </cell>
          <cell r="S100">
            <v>5</v>
          </cell>
          <cell r="T100">
            <v>0</v>
          </cell>
          <cell r="U100">
            <v>22</v>
          </cell>
          <cell r="V100">
            <v>43</v>
          </cell>
        </row>
        <row r="101">
          <cell r="B101" t="str">
            <v>E022-01-0783/2019</v>
          </cell>
          <cell r="C101" t="str">
            <v>Mwaniki Fredrick NJAGI</v>
          </cell>
          <cell r="D101">
            <v>4.5</v>
          </cell>
          <cell r="E101">
            <v>17</v>
          </cell>
          <cell r="F101">
            <v>0</v>
          </cell>
          <cell r="G101">
            <v>4.5250000000000004</v>
          </cell>
          <cell r="H101">
            <v>4.5</v>
          </cell>
          <cell r="I101">
            <v>4</v>
          </cell>
          <cell r="J101">
            <v>4.25</v>
          </cell>
          <cell r="K101">
            <v>12</v>
          </cell>
          <cell r="L101">
            <v>10</v>
          </cell>
          <cell r="M101">
            <v>0</v>
          </cell>
          <cell r="N101">
            <v>11</v>
          </cell>
          <cell r="O101">
            <v>19.8</v>
          </cell>
          <cell r="P101">
            <v>13</v>
          </cell>
          <cell r="Q101">
            <v>0</v>
          </cell>
          <cell r="R101">
            <v>3</v>
          </cell>
          <cell r="S101">
            <v>6</v>
          </cell>
          <cell r="T101">
            <v>0</v>
          </cell>
          <cell r="U101">
            <v>22</v>
          </cell>
          <cell r="V101">
            <v>42</v>
          </cell>
        </row>
        <row r="102">
          <cell r="B102" t="str">
            <v>E022-01-0791/2019</v>
          </cell>
          <cell r="C102" t="str">
            <v>Precious Mumbi</v>
          </cell>
          <cell r="D102">
            <v>3</v>
          </cell>
          <cell r="E102">
            <v>17</v>
          </cell>
          <cell r="F102">
            <v>0</v>
          </cell>
          <cell r="G102">
            <v>4.1500000000000004</v>
          </cell>
          <cell r="H102">
            <v>2</v>
          </cell>
          <cell r="I102">
            <v>2</v>
          </cell>
          <cell r="J102">
            <v>2</v>
          </cell>
          <cell r="K102">
            <v>11</v>
          </cell>
          <cell r="L102">
            <v>12</v>
          </cell>
          <cell r="M102">
            <v>0</v>
          </cell>
          <cell r="N102">
            <v>11.5</v>
          </cell>
          <cell r="O102">
            <v>17.7</v>
          </cell>
          <cell r="P102">
            <v>1</v>
          </cell>
          <cell r="Q102">
            <v>0</v>
          </cell>
          <cell r="R102">
            <v>5</v>
          </cell>
          <cell r="S102">
            <v>1</v>
          </cell>
          <cell r="T102">
            <v>0</v>
          </cell>
          <cell r="U102">
            <v>7</v>
          </cell>
          <cell r="V102">
            <v>25</v>
          </cell>
        </row>
        <row r="103">
          <cell r="B103" t="str">
            <v>E022-01-0798/2019</v>
          </cell>
          <cell r="C103" t="str">
            <v>Peter Kinyanjui KAMAU</v>
          </cell>
          <cell r="D103">
            <v>10.5</v>
          </cell>
          <cell r="E103">
            <v>16</v>
          </cell>
          <cell r="F103">
            <v>0</v>
          </cell>
          <cell r="G103">
            <v>5.8250000000000002</v>
          </cell>
          <cell r="H103">
            <v>4.5</v>
          </cell>
          <cell r="I103">
            <v>4</v>
          </cell>
          <cell r="J103">
            <v>4.25</v>
          </cell>
          <cell r="K103">
            <v>11</v>
          </cell>
          <cell r="L103">
            <v>10</v>
          </cell>
          <cell r="M103">
            <v>0</v>
          </cell>
          <cell r="N103">
            <v>10.5</v>
          </cell>
          <cell r="O103">
            <v>20.6</v>
          </cell>
          <cell r="P103">
            <v>16</v>
          </cell>
          <cell r="Q103">
            <v>6</v>
          </cell>
          <cell r="R103">
            <v>0</v>
          </cell>
          <cell r="S103">
            <v>0</v>
          </cell>
          <cell r="T103">
            <v>11</v>
          </cell>
          <cell r="U103">
            <v>33</v>
          </cell>
          <cell r="V103">
            <v>54</v>
          </cell>
        </row>
        <row r="104">
          <cell r="B104" t="str">
            <v>E022-01-0810/2019</v>
          </cell>
          <cell r="C104" t="str">
            <v>Wilson kisompe toroge</v>
          </cell>
          <cell r="D104">
            <v>7.5</v>
          </cell>
          <cell r="E104">
            <v>16</v>
          </cell>
          <cell r="F104">
            <v>0</v>
          </cell>
          <cell r="G104">
            <v>5.0750000000000011</v>
          </cell>
          <cell r="H104">
            <v>4.5</v>
          </cell>
          <cell r="I104">
            <v>4</v>
          </cell>
          <cell r="J104">
            <v>4.25</v>
          </cell>
          <cell r="K104">
            <v>11</v>
          </cell>
          <cell r="L104">
            <v>12</v>
          </cell>
          <cell r="M104">
            <v>0</v>
          </cell>
          <cell r="N104">
            <v>11.5</v>
          </cell>
          <cell r="O104">
            <v>20.8</v>
          </cell>
          <cell r="P104">
            <v>14</v>
          </cell>
          <cell r="Q104">
            <v>5</v>
          </cell>
          <cell r="R104">
            <v>0</v>
          </cell>
          <cell r="S104">
            <v>0</v>
          </cell>
          <cell r="T104">
            <v>9</v>
          </cell>
          <cell r="U104">
            <v>28</v>
          </cell>
          <cell r="V104">
            <v>49</v>
          </cell>
        </row>
        <row r="105">
          <cell r="B105" t="str">
            <v>E022-01-0815/2019</v>
          </cell>
          <cell r="C105" t="str">
            <v>Neville Andera</v>
          </cell>
          <cell r="D105">
            <v>7.5</v>
          </cell>
          <cell r="E105">
            <v>21</v>
          </cell>
          <cell r="F105">
            <v>0</v>
          </cell>
          <cell r="G105">
            <v>6.0749999999999993</v>
          </cell>
          <cell r="H105">
            <v>3.5</v>
          </cell>
          <cell r="I105">
            <v>4</v>
          </cell>
          <cell r="J105">
            <v>3.75</v>
          </cell>
          <cell r="K105">
            <v>10</v>
          </cell>
          <cell r="L105">
            <v>10</v>
          </cell>
          <cell r="M105">
            <v>0</v>
          </cell>
          <cell r="N105">
            <v>10</v>
          </cell>
          <cell r="O105">
            <v>19.8</v>
          </cell>
          <cell r="P105">
            <v>17</v>
          </cell>
          <cell r="Q105">
            <v>7</v>
          </cell>
          <cell r="R105">
            <v>0</v>
          </cell>
          <cell r="S105">
            <v>0</v>
          </cell>
          <cell r="T105">
            <v>4</v>
          </cell>
          <cell r="U105">
            <v>28</v>
          </cell>
          <cell r="V105">
            <v>48</v>
          </cell>
        </row>
        <row r="106">
          <cell r="B106" t="str">
            <v>E022-01-0845/2019</v>
          </cell>
          <cell r="C106" t="str">
            <v>Maweu Bright Mambo</v>
          </cell>
          <cell r="D106">
            <v>7.5</v>
          </cell>
          <cell r="E106">
            <v>18</v>
          </cell>
          <cell r="F106">
            <v>0</v>
          </cell>
          <cell r="G106">
            <v>5.4749999999999996</v>
          </cell>
          <cell r="H106">
            <v>4</v>
          </cell>
          <cell r="I106">
            <v>4</v>
          </cell>
          <cell r="J106">
            <v>4</v>
          </cell>
          <cell r="K106">
            <v>10</v>
          </cell>
          <cell r="L106">
            <v>11</v>
          </cell>
          <cell r="M106">
            <v>0</v>
          </cell>
          <cell r="N106">
            <v>10.5</v>
          </cell>
          <cell r="O106">
            <v>20</v>
          </cell>
          <cell r="P106">
            <v>10</v>
          </cell>
          <cell r="Q106">
            <v>4</v>
          </cell>
          <cell r="R106">
            <v>0</v>
          </cell>
          <cell r="S106">
            <v>0</v>
          </cell>
          <cell r="T106">
            <v>14</v>
          </cell>
          <cell r="U106">
            <v>28</v>
          </cell>
          <cell r="V106">
            <v>48</v>
          </cell>
        </row>
        <row r="107">
          <cell r="B107" t="str">
            <v>E022-01-0866/2019</v>
          </cell>
          <cell r="C107" t="str">
            <v>Edwin Kariuki MAINA</v>
          </cell>
          <cell r="D107">
            <v>4.5</v>
          </cell>
          <cell r="E107">
            <v>21</v>
          </cell>
          <cell r="F107">
            <v>0</v>
          </cell>
          <cell r="G107">
            <v>5.3249999999999993</v>
          </cell>
          <cell r="H107">
            <v>4</v>
          </cell>
          <cell r="I107">
            <v>4</v>
          </cell>
          <cell r="J107">
            <v>4</v>
          </cell>
          <cell r="K107">
            <v>11</v>
          </cell>
          <cell r="L107">
            <v>10</v>
          </cell>
          <cell r="M107">
            <v>0</v>
          </cell>
          <cell r="N107">
            <v>10.5</v>
          </cell>
          <cell r="O107">
            <v>19.8</v>
          </cell>
          <cell r="P107">
            <v>4</v>
          </cell>
          <cell r="Q107">
            <v>2</v>
          </cell>
          <cell r="R107">
            <v>0</v>
          </cell>
          <cell r="S107">
            <v>0</v>
          </cell>
          <cell r="T107">
            <v>1</v>
          </cell>
          <cell r="U107">
            <v>7</v>
          </cell>
          <cell r="V107">
            <v>27</v>
          </cell>
        </row>
        <row r="108">
          <cell r="B108" t="str">
            <v>E022-01-2007/2019</v>
          </cell>
          <cell r="C108" t="str">
            <v>Kabi John</v>
          </cell>
          <cell r="D108">
            <v>4.5</v>
          </cell>
          <cell r="E108">
            <v>16</v>
          </cell>
          <cell r="F108">
            <v>0</v>
          </cell>
          <cell r="G108">
            <v>4.3250000000000002</v>
          </cell>
          <cell r="H108">
            <v>4</v>
          </cell>
          <cell r="I108">
            <v>4</v>
          </cell>
          <cell r="J108">
            <v>4</v>
          </cell>
          <cell r="K108">
            <v>11</v>
          </cell>
          <cell r="L108">
            <v>11</v>
          </cell>
          <cell r="M108">
            <v>0</v>
          </cell>
          <cell r="N108">
            <v>11</v>
          </cell>
          <cell r="O108">
            <v>19.3</v>
          </cell>
          <cell r="P108">
            <v>10</v>
          </cell>
          <cell r="Q108">
            <v>12</v>
          </cell>
          <cell r="R108">
            <v>0</v>
          </cell>
          <cell r="S108">
            <v>0</v>
          </cell>
          <cell r="T108">
            <v>1</v>
          </cell>
          <cell r="U108">
            <v>23</v>
          </cell>
          <cell r="V108">
            <v>42</v>
          </cell>
        </row>
        <row r="109">
          <cell r="B109" t="str">
            <v>E022-01-1087/2018</v>
          </cell>
          <cell r="C109" t="str">
            <v>Humprey Mutua</v>
          </cell>
          <cell r="D109">
            <v>6</v>
          </cell>
          <cell r="E109">
            <v>18</v>
          </cell>
          <cell r="F109">
            <v>0</v>
          </cell>
          <cell r="G109">
            <v>5.0999999999999996</v>
          </cell>
          <cell r="H109">
            <v>2</v>
          </cell>
          <cell r="I109">
            <v>2</v>
          </cell>
          <cell r="J109">
            <v>2</v>
          </cell>
          <cell r="K109">
            <v>10</v>
          </cell>
          <cell r="L109">
            <v>10</v>
          </cell>
          <cell r="M109">
            <v>0</v>
          </cell>
          <cell r="N109">
            <v>10</v>
          </cell>
          <cell r="O109">
            <v>17.100000000000001</v>
          </cell>
          <cell r="P109">
            <v>8</v>
          </cell>
          <cell r="Q109">
            <v>0</v>
          </cell>
          <cell r="R109">
            <v>4</v>
          </cell>
          <cell r="S109">
            <v>0</v>
          </cell>
          <cell r="T109">
            <v>16</v>
          </cell>
          <cell r="U109">
            <v>28</v>
          </cell>
          <cell r="V109">
            <v>45</v>
          </cell>
        </row>
        <row r="110">
          <cell r="B110" t="str">
            <v>E022-01-1755/2018</v>
          </cell>
          <cell r="C110" t="str">
            <v>Quinton Muriuki WANJOHI</v>
          </cell>
          <cell r="D110">
            <v>1.5</v>
          </cell>
          <cell r="E110">
            <v>18</v>
          </cell>
          <cell r="F110">
            <v>0</v>
          </cell>
          <cell r="G110">
            <v>3.9749999999999996</v>
          </cell>
          <cell r="H110">
            <v>4.5</v>
          </cell>
          <cell r="I110">
            <v>3.5</v>
          </cell>
          <cell r="J110">
            <v>4</v>
          </cell>
          <cell r="K110">
            <v>10</v>
          </cell>
          <cell r="L110">
            <v>11</v>
          </cell>
          <cell r="M110">
            <v>0</v>
          </cell>
          <cell r="N110">
            <v>10.5</v>
          </cell>
          <cell r="O110">
            <v>18.5</v>
          </cell>
          <cell r="P110">
            <v>12</v>
          </cell>
          <cell r="Q110">
            <v>0</v>
          </cell>
          <cell r="R110">
            <v>6</v>
          </cell>
          <cell r="S110">
            <v>0</v>
          </cell>
          <cell r="T110">
            <v>14</v>
          </cell>
          <cell r="U110">
            <v>32</v>
          </cell>
          <cell r="V110">
            <v>51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1.5</v>
          </cell>
          <cell r="E111">
            <v>16</v>
          </cell>
          <cell r="F111">
            <v>0</v>
          </cell>
          <cell r="G111">
            <v>3.5749999999999997</v>
          </cell>
          <cell r="H111">
            <v>3.5</v>
          </cell>
          <cell r="I111">
            <v>4.5</v>
          </cell>
          <cell r="J111">
            <v>4</v>
          </cell>
          <cell r="K111">
            <v>11</v>
          </cell>
          <cell r="L111">
            <v>12</v>
          </cell>
          <cell r="M111">
            <v>0</v>
          </cell>
          <cell r="N111">
            <v>11.5</v>
          </cell>
          <cell r="O111">
            <v>19.100000000000001</v>
          </cell>
          <cell r="P111">
            <v>14</v>
          </cell>
          <cell r="Q111">
            <v>6</v>
          </cell>
          <cell r="R111">
            <v>0</v>
          </cell>
          <cell r="S111">
            <v>1</v>
          </cell>
          <cell r="T111">
            <v>0</v>
          </cell>
          <cell r="U111">
            <v>21</v>
          </cell>
          <cell r="V111">
            <v>40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18</v>
          </cell>
          <cell r="E112">
            <v>17</v>
          </cell>
          <cell r="F112">
            <v>0</v>
          </cell>
          <cell r="G112">
            <v>7.9</v>
          </cell>
          <cell r="H112">
            <v>4.5</v>
          </cell>
          <cell r="I112">
            <v>4</v>
          </cell>
          <cell r="J112">
            <v>4.25</v>
          </cell>
          <cell r="K112">
            <v>12</v>
          </cell>
          <cell r="L112">
            <v>13</v>
          </cell>
          <cell r="M112">
            <v>0</v>
          </cell>
          <cell r="N112">
            <v>12.5</v>
          </cell>
          <cell r="O112">
            <v>24.7</v>
          </cell>
          <cell r="P112">
            <v>5</v>
          </cell>
          <cell r="Q112">
            <v>7</v>
          </cell>
          <cell r="R112">
            <v>0</v>
          </cell>
          <cell r="S112">
            <v>3</v>
          </cell>
          <cell r="T112">
            <v>0</v>
          </cell>
          <cell r="U112">
            <v>15</v>
          </cell>
          <cell r="V112">
            <v>40</v>
          </cell>
        </row>
        <row r="113">
          <cell r="B113" t="str">
            <v>E022-01-0698/2017</v>
          </cell>
          <cell r="C113" t="str">
            <v>Simon Mwangi Muriuki</v>
          </cell>
          <cell r="D113">
            <v>1.5</v>
          </cell>
          <cell r="E113">
            <v>0</v>
          </cell>
          <cell r="F113">
            <v>0</v>
          </cell>
          <cell r="G113">
            <v>0.75</v>
          </cell>
          <cell r="H113">
            <v>0</v>
          </cell>
          <cell r="I113">
            <v>4</v>
          </cell>
          <cell r="J113">
            <v>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4.8</v>
          </cell>
          <cell r="P113">
            <v>0</v>
          </cell>
          <cell r="Q113">
            <v>0</v>
          </cell>
          <cell r="R113">
            <v>2</v>
          </cell>
          <cell r="S113">
            <v>0</v>
          </cell>
          <cell r="T113">
            <v>1</v>
          </cell>
          <cell r="U113">
            <v>3</v>
          </cell>
          <cell r="V113">
            <v>8</v>
          </cell>
        </row>
        <row r="114">
          <cell r="B114" t="str">
            <v>E022-01-0710/2017</v>
          </cell>
          <cell r="C114" t="str">
            <v>Charles Karibu RIKA</v>
          </cell>
          <cell r="D114">
            <v>10.5</v>
          </cell>
          <cell r="E114">
            <v>17</v>
          </cell>
          <cell r="F114">
            <v>0</v>
          </cell>
          <cell r="G114">
            <v>6.0250000000000004</v>
          </cell>
          <cell r="H114">
            <v>4</v>
          </cell>
          <cell r="I114">
            <v>3.5</v>
          </cell>
          <cell r="J114">
            <v>3.75</v>
          </cell>
          <cell r="K114">
            <v>12</v>
          </cell>
          <cell r="L114">
            <v>12</v>
          </cell>
          <cell r="M114">
            <v>0</v>
          </cell>
          <cell r="N114">
            <v>12</v>
          </cell>
          <cell r="O114">
            <v>21.8</v>
          </cell>
          <cell r="P114">
            <v>11</v>
          </cell>
          <cell r="Q114">
            <v>0</v>
          </cell>
          <cell r="R114">
            <v>8</v>
          </cell>
          <cell r="S114">
            <v>4</v>
          </cell>
          <cell r="T114">
            <v>0</v>
          </cell>
          <cell r="U114">
            <v>23</v>
          </cell>
          <cell r="V114">
            <v>45</v>
          </cell>
        </row>
        <row r="115">
          <cell r="B115" t="str">
            <v>E022-01-0786/2019</v>
          </cell>
          <cell r="C115" t="str">
            <v>Manjari David Muchai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 t="str">
            <v/>
          </cell>
          <cell r="P115">
            <v>4</v>
          </cell>
          <cell r="Q115">
            <v>0</v>
          </cell>
          <cell r="R115">
            <v>9</v>
          </cell>
          <cell r="S115">
            <v>0</v>
          </cell>
          <cell r="T115">
            <v>2</v>
          </cell>
          <cell r="U115">
            <v>15</v>
          </cell>
          <cell r="V115">
            <v>21.428571428571427</v>
          </cell>
        </row>
        <row r="116">
          <cell r="B116" t="str">
            <v>E022-01-0788/2019</v>
          </cell>
          <cell r="C116" t="str">
            <v>Muchiri Ian Mwangi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str">
            <v/>
          </cell>
          <cell r="P116">
            <v>1</v>
          </cell>
          <cell r="Q116">
            <v>5</v>
          </cell>
          <cell r="R116">
            <v>0</v>
          </cell>
          <cell r="S116">
            <v>0</v>
          </cell>
          <cell r="T116">
            <v>18</v>
          </cell>
          <cell r="U116">
            <v>24</v>
          </cell>
          <cell r="V116">
            <v>34.285714285714285</v>
          </cell>
        </row>
        <row r="117">
          <cell r="B117" t="str">
            <v>E022-01-0804/2019</v>
          </cell>
          <cell r="C117" t="str">
            <v>Kipkoech Dalton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 t="str">
            <v/>
          </cell>
          <cell r="P117">
            <v>3</v>
          </cell>
          <cell r="Q117">
            <v>12</v>
          </cell>
          <cell r="R117">
            <v>0</v>
          </cell>
          <cell r="S117">
            <v>4</v>
          </cell>
          <cell r="T117">
            <v>0</v>
          </cell>
          <cell r="U117">
            <v>19</v>
          </cell>
          <cell r="V117">
            <v>27.142857142857142</v>
          </cell>
        </row>
        <row r="118">
          <cell r="B118" t="str">
            <v>E022-01-0814/2019</v>
          </cell>
          <cell r="C118" t="str">
            <v>Mwakitandu Hafidhi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 t="str">
            <v/>
          </cell>
          <cell r="P118">
            <v>3</v>
          </cell>
          <cell r="Q118">
            <v>2</v>
          </cell>
          <cell r="R118">
            <v>0</v>
          </cell>
          <cell r="S118">
            <v>13</v>
          </cell>
          <cell r="T118">
            <v>0</v>
          </cell>
          <cell r="U118">
            <v>18</v>
          </cell>
          <cell r="V118">
            <v>25.714285714285715</v>
          </cell>
        </row>
        <row r="119">
          <cell r="B119" t="str">
            <v>E022-01-1998/2019</v>
          </cell>
          <cell r="C119" t="str">
            <v>Mbugua Ruth Nduta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 t="str">
            <v/>
          </cell>
          <cell r="P119">
            <v>5</v>
          </cell>
          <cell r="Q119">
            <v>8</v>
          </cell>
          <cell r="R119">
            <v>0</v>
          </cell>
          <cell r="S119">
            <v>0</v>
          </cell>
          <cell r="T119">
            <v>2</v>
          </cell>
          <cell r="U119">
            <v>15</v>
          </cell>
          <cell r="V119">
            <v>21.428571428571427</v>
          </cell>
        </row>
        <row r="120">
          <cell r="B120" t="str">
            <v>E022-01-1842/2018</v>
          </cell>
          <cell r="C120" t="str">
            <v>Sicharani Andyson Wekesa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str">
            <v/>
          </cell>
          <cell r="P120">
            <v>2</v>
          </cell>
          <cell r="Q120">
            <v>0</v>
          </cell>
          <cell r="R120">
            <v>11</v>
          </cell>
          <cell r="S120">
            <v>0</v>
          </cell>
          <cell r="T120">
            <v>2</v>
          </cell>
          <cell r="U120">
            <v>15</v>
          </cell>
          <cell r="V120">
            <v>21.428571428571427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2.5</v>
          </cell>
          <cell r="E15">
            <v>3</v>
          </cell>
          <cell r="F15">
            <v>3</v>
          </cell>
          <cell r="G15">
            <v>2.8333333333333335</v>
          </cell>
          <cell r="H15">
            <v>2</v>
          </cell>
          <cell r="I15">
            <v>2</v>
          </cell>
          <cell r="J15">
            <v>2</v>
          </cell>
          <cell r="K15">
            <v>11</v>
          </cell>
          <cell r="L15">
            <v>12</v>
          </cell>
          <cell r="M15">
            <v>11</v>
          </cell>
          <cell r="N15">
            <v>11.333333333333334</v>
          </cell>
          <cell r="O15">
            <v>16.2</v>
          </cell>
          <cell r="P15">
            <v>12</v>
          </cell>
          <cell r="Q15">
            <v>9.5</v>
          </cell>
          <cell r="S15">
            <v>15.5</v>
          </cell>
          <cell r="U15">
            <v>37</v>
          </cell>
          <cell r="V15">
            <v>53</v>
          </cell>
        </row>
        <row r="16">
          <cell r="B16" t="str">
            <v>E022-01-1013/2020</v>
          </cell>
          <cell r="C16" t="str">
            <v>Stephen Mwangi MAINA</v>
          </cell>
          <cell r="D16">
            <v>5</v>
          </cell>
          <cell r="E16">
            <v>5</v>
          </cell>
          <cell r="F16">
            <v>5</v>
          </cell>
          <cell r="G16">
            <v>5</v>
          </cell>
          <cell r="H16">
            <v>3</v>
          </cell>
          <cell r="I16">
            <v>3</v>
          </cell>
          <cell r="J16">
            <v>3</v>
          </cell>
          <cell r="K16">
            <v>10</v>
          </cell>
          <cell r="L16">
            <v>12</v>
          </cell>
          <cell r="M16">
            <v>10</v>
          </cell>
          <cell r="N16">
            <v>10.666666666666666</v>
          </cell>
          <cell r="O16">
            <v>18.7</v>
          </cell>
          <cell r="P16">
            <v>16.5</v>
          </cell>
          <cell r="Q16">
            <v>10</v>
          </cell>
          <cell r="S16">
            <v>10</v>
          </cell>
          <cell r="U16">
            <v>36.5</v>
          </cell>
          <cell r="V16">
            <v>55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</v>
          </cell>
          <cell r="E17">
            <v>4.5</v>
          </cell>
          <cell r="F17">
            <v>4.5</v>
          </cell>
          <cell r="G17">
            <v>3.3333333333333335</v>
          </cell>
          <cell r="H17">
            <v>3</v>
          </cell>
          <cell r="I17">
            <v>5</v>
          </cell>
          <cell r="J17">
            <v>4</v>
          </cell>
          <cell r="K17">
            <v>12</v>
          </cell>
          <cell r="L17">
            <v>12</v>
          </cell>
          <cell r="M17">
            <v>13</v>
          </cell>
          <cell r="N17">
            <v>12.333333333333334</v>
          </cell>
          <cell r="O17">
            <v>19.7</v>
          </cell>
          <cell r="P17">
            <v>21.5</v>
          </cell>
          <cell r="Q17">
            <v>12.5</v>
          </cell>
          <cell r="S17">
            <v>10.5</v>
          </cell>
          <cell r="U17">
            <v>44.5</v>
          </cell>
          <cell r="V17">
            <v>64</v>
          </cell>
        </row>
        <row r="18">
          <cell r="B18" t="str">
            <v>E022-01-1015/2020</v>
          </cell>
          <cell r="C18" t="str">
            <v>Denis Wanyaga GITAU</v>
          </cell>
          <cell r="D18">
            <v>1</v>
          </cell>
          <cell r="E18">
            <v>3</v>
          </cell>
          <cell r="F18">
            <v>3</v>
          </cell>
          <cell r="G18">
            <v>2.3333333333333335</v>
          </cell>
          <cell r="H18">
            <v>3</v>
          </cell>
          <cell r="I18">
            <v>5</v>
          </cell>
          <cell r="J18">
            <v>4</v>
          </cell>
          <cell r="K18">
            <v>10</v>
          </cell>
          <cell r="L18">
            <v>7</v>
          </cell>
          <cell r="M18">
            <v>11</v>
          </cell>
          <cell r="N18">
            <v>9.3333333333333339</v>
          </cell>
          <cell r="O18">
            <v>15.7</v>
          </cell>
          <cell r="P18">
            <v>17</v>
          </cell>
          <cell r="Q18">
            <v>4</v>
          </cell>
          <cell r="S18">
            <v>4</v>
          </cell>
          <cell r="U18">
            <v>25</v>
          </cell>
          <cell r="V18">
            <v>41</v>
          </cell>
        </row>
        <row r="19">
          <cell r="B19" t="str">
            <v>E022-01-1016/2020</v>
          </cell>
          <cell r="C19" t="str">
            <v>Moses Kimuhu WAITI</v>
          </cell>
          <cell r="D19">
            <v>1.5</v>
          </cell>
          <cell r="E19">
            <v>2</v>
          </cell>
          <cell r="F19">
            <v>2</v>
          </cell>
          <cell r="G19">
            <v>1.8333333333333333</v>
          </cell>
          <cell r="H19">
            <v>2</v>
          </cell>
          <cell r="I19">
            <v>5</v>
          </cell>
          <cell r="J19">
            <v>3.5</v>
          </cell>
          <cell r="K19">
            <v>12</v>
          </cell>
          <cell r="L19">
            <v>11</v>
          </cell>
          <cell r="M19">
            <v>12</v>
          </cell>
          <cell r="N19">
            <v>11.666666666666664</v>
          </cell>
          <cell r="O19">
            <v>17</v>
          </cell>
          <cell r="P19">
            <v>21</v>
          </cell>
          <cell r="Q19">
            <v>7</v>
          </cell>
          <cell r="S19">
            <v>7</v>
          </cell>
          <cell r="U19">
            <v>35</v>
          </cell>
          <cell r="V19">
            <v>52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1.5</v>
          </cell>
          <cell r="E20">
            <v>1</v>
          </cell>
          <cell r="F20">
            <v>1</v>
          </cell>
          <cell r="G20">
            <v>1.1666666666666667</v>
          </cell>
          <cell r="H20">
            <v>2</v>
          </cell>
          <cell r="I20">
            <v>3</v>
          </cell>
          <cell r="J20">
            <v>2.5</v>
          </cell>
          <cell r="K20">
            <v>12</v>
          </cell>
          <cell r="L20">
            <v>13</v>
          </cell>
          <cell r="M20">
            <v>13</v>
          </cell>
          <cell r="N20">
            <v>12.666666666666666</v>
          </cell>
          <cell r="O20">
            <v>16.3</v>
          </cell>
          <cell r="P20">
            <v>18.5</v>
          </cell>
          <cell r="Q20">
            <v>10</v>
          </cell>
          <cell r="S20">
            <v>15</v>
          </cell>
          <cell r="U20">
            <v>43.5</v>
          </cell>
          <cell r="V20">
            <v>60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4</v>
          </cell>
          <cell r="E21">
            <v>7</v>
          </cell>
          <cell r="F21">
            <v>7</v>
          </cell>
          <cell r="G21">
            <v>6</v>
          </cell>
          <cell r="H21">
            <v>3</v>
          </cell>
          <cell r="I21">
            <v>5</v>
          </cell>
          <cell r="J21">
            <v>4</v>
          </cell>
          <cell r="K21">
            <v>10</v>
          </cell>
          <cell r="L21">
            <v>9</v>
          </cell>
          <cell r="M21">
            <v>12</v>
          </cell>
          <cell r="N21">
            <v>10.333333333333332</v>
          </cell>
          <cell r="O21">
            <v>20.3</v>
          </cell>
          <cell r="P21">
            <v>12.5</v>
          </cell>
          <cell r="Q21">
            <v>7</v>
          </cell>
          <cell r="T21">
            <v>8.5</v>
          </cell>
          <cell r="U21">
            <v>28</v>
          </cell>
          <cell r="V21">
            <v>48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1.5</v>
          </cell>
          <cell r="E22">
            <v>2</v>
          </cell>
          <cell r="F22">
            <v>2</v>
          </cell>
          <cell r="G22">
            <v>1.8333333333333333</v>
          </cell>
          <cell r="H22">
            <v>2</v>
          </cell>
          <cell r="I22">
            <v>4</v>
          </cell>
          <cell r="J22">
            <v>3.0000000000000004</v>
          </cell>
          <cell r="K22">
            <v>10</v>
          </cell>
          <cell r="L22">
            <v>9</v>
          </cell>
          <cell r="M22">
            <v>8</v>
          </cell>
          <cell r="N22">
            <v>8.9999999999999982</v>
          </cell>
          <cell r="O22">
            <v>13.8</v>
          </cell>
          <cell r="P22">
            <v>12.5</v>
          </cell>
          <cell r="R22">
            <v>11</v>
          </cell>
          <cell r="T22">
            <v>13</v>
          </cell>
          <cell r="U22">
            <v>36.5</v>
          </cell>
          <cell r="V22">
            <v>50</v>
          </cell>
        </row>
        <row r="23">
          <cell r="B23" t="str">
            <v>E022-01-1021/2020</v>
          </cell>
          <cell r="C23" t="str">
            <v>David Kihara WANGOME</v>
          </cell>
          <cell r="D23">
            <v>1.5</v>
          </cell>
          <cell r="E23">
            <v>3.5</v>
          </cell>
          <cell r="F23">
            <v>3.5</v>
          </cell>
          <cell r="G23">
            <v>2.8333333333333335</v>
          </cell>
          <cell r="H23">
            <v>2</v>
          </cell>
          <cell r="I23">
            <v>3</v>
          </cell>
          <cell r="J23">
            <v>2.5</v>
          </cell>
          <cell r="K23">
            <v>11</v>
          </cell>
          <cell r="L23">
            <v>9</v>
          </cell>
          <cell r="M23">
            <v>9</v>
          </cell>
          <cell r="N23">
            <v>9.6666666666666661</v>
          </cell>
          <cell r="O23">
            <v>15</v>
          </cell>
          <cell r="P23">
            <v>11.5</v>
          </cell>
          <cell r="Q23">
            <v>7</v>
          </cell>
          <cell r="T23">
            <v>7</v>
          </cell>
          <cell r="U23">
            <v>25.5</v>
          </cell>
          <cell r="V23">
            <v>41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4</v>
          </cell>
          <cell r="E24">
            <v>1</v>
          </cell>
          <cell r="F24">
            <v>1</v>
          </cell>
          <cell r="G24">
            <v>2</v>
          </cell>
          <cell r="H24">
            <v>3</v>
          </cell>
          <cell r="I24">
            <v>2</v>
          </cell>
          <cell r="J24">
            <v>2.5</v>
          </cell>
          <cell r="K24">
            <v>11</v>
          </cell>
          <cell r="L24">
            <v>13</v>
          </cell>
          <cell r="M24">
            <v>9</v>
          </cell>
          <cell r="N24">
            <v>11</v>
          </cell>
          <cell r="O24">
            <v>15.5</v>
          </cell>
          <cell r="P24">
            <v>18</v>
          </cell>
          <cell r="Q24">
            <v>8</v>
          </cell>
          <cell r="S24">
            <v>9.5</v>
          </cell>
          <cell r="U24">
            <v>35.5</v>
          </cell>
          <cell r="V24">
            <v>51</v>
          </cell>
        </row>
        <row r="25">
          <cell r="B25" t="str">
            <v>E022-01-1024/2020</v>
          </cell>
          <cell r="C25" t="str">
            <v>John Kabue MUMBI</v>
          </cell>
          <cell r="D25">
            <v>7</v>
          </cell>
          <cell r="E25">
            <v>7</v>
          </cell>
          <cell r="F25">
            <v>7</v>
          </cell>
          <cell r="G25">
            <v>6.9999999999999991</v>
          </cell>
          <cell r="H25">
            <v>3</v>
          </cell>
          <cell r="I25">
            <v>2</v>
          </cell>
          <cell r="J25">
            <v>2.5</v>
          </cell>
          <cell r="K25">
            <v>9</v>
          </cell>
          <cell r="L25">
            <v>9</v>
          </cell>
          <cell r="M25">
            <v>10</v>
          </cell>
          <cell r="N25">
            <v>9.3333333333333339</v>
          </cell>
          <cell r="O25">
            <v>18.8</v>
          </cell>
          <cell r="P25">
            <v>19</v>
          </cell>
          <cell r="Q25">
            <v>10.5</v>
          </cell>
          <cell r="S25">
            <v>17.5</v>
          </cell>
          <cell r="U25">
            <v>47</v>
          </cell>
          <cell r="V25">
            <v>66</v>
          </cell>
        </row>
        <row r="26">
          <cell r="B26" t="str">
            <v>E022-01-1025/2020</v>
          </cell>
          <cell r="C26" t="str">
            <v>David Bundi WAWERU</v>
          </cell>
          <cell r="D26">
            <v>2.5</v>
          </cell>
          <cell r="E26">
            <v>5</v>
          </cell>
          <cell r="F26">
            <v>5</v>
          </cell>
          <cell r="G26">
            <v>4.166666666666667</v>
          </cell>
          <cell r="H26">
            <v>3</v>
          </cell>
          <cell r="I26">
            <v>4</v>
          </cell>
          <cell r="J26">
            <v>3.5</v>
          </cell>
          <cell r="K26">
            <v>8</v>
          </cell>
          <cell r="L26">
            <v>8</v>
          </cell>
          <cell r="M26">
            <v>11</v>
          </cell>
          <cell r="N26">
            <v>8.9999999999999982</v>
          </cell>
          <cell r="O26">
            <v>16.7</v>
          </cell>
          <cell r="P26">
            <v>23</v>
          </cell>
          <cell r="Q26">
            <v>15</v>
          </cell>
          <cell r="T26">
            <v>11.5</v>
          </cell>
          <cell r="U26">
            <v>49.5</v>
          </cell>
          <cell r="V26">
            <v>66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2</v>
          </cell>
          <cell r="E27">
            <v>5</v>
          </cell>
          <cell r="F27">
            <v>5</v>
          </cell>
          <cell r="G27">
            <v>4</v>
          </cell>
          <cell r="H27">
            <v>5</v>
          </cell>
          <cell r="I27">
            <v>3</v>
          </cell>
          <cell r="J27">
            <v>4</v>
          </cell>
          <cell r="K27">
            <v>9</v>
          </cell>
          <cell r="L27">
            <v>10</v>
          </cell>
          <cell r="M27">
            <v>9</v>
          </cell>
          <cell r="N27">
            <v>9.3333333333333339</v>
          </cell>
          <cell r="O27">
            <v>17.3</v>
          </cell>
          <cell r="P27">
            <v>16</v>
          </cell>
          <cell r="Q27">
            <v>8</v>
          </cell>
          <cell r="T27">
            <v>14.5</v>
          </cell>
          <cell r="U27">
            <v>38.5</v>
          </cell>
          <cell r="V27">
            <v>56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6</v>
          </cell>
          <cell r="E28">
            <v>5</v>
          </cell>
          <cell r="F28">
            <v>5</v>
          </cell>
          <cell r="G28">
            <v>5.333333333333333</v>
          </cell>
          <cell r="H28">
            <v>3</v>
          </cell>
          <cell r="I28">
            <v>3</v>
          </cell>
          <cell r="J28">
            <v>3</v>
          </cell>
          <cell r="K28">
            <v>11</v>
          </cell>
          <cell r="L28">
            <v>13</v>
          </cell>
          <cell r="M28">
            <v>11</v>
          </cell>
          <cell r="N28">
            <v>11.666666666666666</v>
          </cell>
          <cell r="O28">
            <v>20</v>
          </cell>
          <cell r="P28">
            <v>21.5</v>
          </cell>
          <cell r="R28">
            <v>9</v>
          </cell>
          <cell r="T28">
            <v>12</v>
          </cell>
          <cell r="U28">
            <v>42.5</v>
          </cell>
          <cell r="V28">
            <v>63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</v>
          </cell>
          <cell r="E29">
            <v>2</v>
          </cell>
          <cell r="F29">
            <v>2</v>
          </cell>
          <cell r="G29">
            <v>1.6666666666666667</v>
          </cell>
          <cell r="H29">
            <v>2</v>
          </cell>
          <cell r="I29">
            <v>3</v>
          </cell>
          <cell r="J29">
            <v>2.5</v>
          </cell>
          <cell r="K29">
            <v>13</v>
          </cell>
          <cell r="L29">
            <v>10</v>
          </cell>
          <cell r="M29">
            <v>11</v>
          </cell>
          <cell r="N29">
            <v>11.333333333333334</v>
          </cell>
          <cell r="O29">
            <v>15.5</v>
          </cell>
          <cell r="P29">
            <v>16.5</v>
          </cell>
          <cell r="Q29">
            <v>11</v>
          </cell>
          <cell r="S29">
            <v>10.5</v>
          </cell>
          <cell r="U29">
            <v>38</v>
          </cell>
          <cell r="V29">
            <v>54</v>
          </cell>
        </row>
        <row r="30">
          <cell r="B30" t="str">
            <v>E022-01-1029/2020</v>
          </cell>
          <cell r="C30" t="str">
            <v>George Muhia NGOTHO</v>
          </cell>
          <cell r="D30">
            <v>4.5</v>
          </cell>
          <cell r="E30">
            <v>4</v>
          </cell>
          <cell r="F30">
            <v>4</v>
          </cell>
          <cell r="G30">
            <v>4.166666666666667</v>
          </cell>
          <cell r="H30">
            <v>3</v>
          </cell>
          <cell r="I30">
            <v>5</v>
          </cell>
          <cell r="J30">
            <v>4</v>
          </cell>
          <cell r="K30">
            <v>12</v>
          </cell>
          <cell r="L30">
            <v>12</v>
          </cell>
          <cell r="M30">
            <v>12</v>
          </cell>
          <cell r="N30">
            <v>12.000000000000002</v>
          </cell>
          <cell r="O30">
            <v>20.2</v>
          </cell>
          <cell r="P30">
            <v>21</v>
          </cell>
          <cell r="Q30">
            <v>8</v>
          </cell>
          <cell r="T30">
            <v>7</v>
          </cell>
          <cell r="U30">
            <v>36</v>
          </cell>
          <cell r="V30">
            <v>56</v>
          </cell>
        </row>
        <row r="31">
          <cell r="B31" t="str">
            <v>E022-01-1030/2020</v>
          </cell>
          <cell r="C31" t="str">
            <v>Denis Karanja NJUGUNA</v>
          </cell>
          <cell r="D31">
            <v>3.5</v>
          </cell>
          <cell r="E31">
            <v>2</v>
          </cell>
          <cell r="F31">
            <v>2</v>
          </cell>
          <cell r="G31">
            <v>2.5</v>
          </cell>
          <cell r="H31">
            <v>2</v>
          </cell>
          <cell r="I31">
            <v>3</v>
          </cell>
          <cell r="J31">
            <v>2.5</v>
          </cell>
          <cell r="K31">
            <v>9</v>
          </cell>
          <cell r="L31">
            <v>10</v>
          </cell>
          <cell r="M31">
            <v>7</v>
          </cell>
          <cell r="N31">
            <v>8.6666666666666661</v>
          </cell>
          <cell r="O31">
            <v>13.7</v>
          </cell>
          <cell r="P31">
            <v>18</v>
          </cell>
          <cell r="Q31">
            <v>15.5</v>
          </cell>
          <cell r="S31">
            <v>13.5</v>
          </cell>
          <cell r="U31">
            <v>47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3.5</v>
          </cell>
          <cell r="E32">
            <v>7</v>
          </cell>
          <cell r="F32">
            <v>7</v>
          </cell>
          <cell r="G32">
            <v>5.8333333333333321</v>
          </cell>
          <cell r="H32">
            <v>2</v>
          </cell>
          <cell r="I32">
            <v>5</v>
          </cell>
          <cell r="J32">
            <v>3.5</v>
          </cell>
          <cell r="K32">
            <v>9</v>
          </cell>
          <cell r="L32">
            <v>10</v>
          </cell>
          <cell r="M32">
            <v>9</v>
          </cell>
          <cell r="N32">
            <v>9.3333333333333339</v>
          </cell>
          <cell r="O32">
            <v>18.7</v>
          </cell>
          <cell r="P32">
            <v>21</v>
          </cell>
          <cell r="R32">
            <v>12</v>
          </cell>
          <cell r="T32">
            <v>8</v>
          </cell>
          <cell r="U32">
            <v>41</v>
          </cell>
          <cell r="V32">
            <v>60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4</v>
          </cell>
          <cell r="E33">
            <v>4</v>
          </cell>
          <cell r="F33">
            <v>4</v>
          </cell>
          <cell r="G33">
            <v>4.0000000000000009</v>
          </cell>
          <cell r="H33">
            <v>2</v>
          </cell>
          <cell r="I33">
            <v>2</v>
          </cell>
          <cell r="J33">
            <v>2</v>
          </cell>
          <cell r="K33">
            <v>11</v>
          </cell>
          <cell r="L33">
            <v>11</v>
          </cell>
          <cell r="M33">
            <v>12</v>
          </cell>
          <cell r="N33">
            <v>11.333333333333334</v>
          </cell>
          <cell r="O33">
            <v>17.3</v>
          </cell>
          <cell r="P33">
            <v>19.5</v>
          </cell>
          <cell r="Q33">
            <v>11.5</v>
          </cell>
          <cell r="T33">
            <v>8.5</v>
          </cell>
          <cell r="U33">
            <v>39.5</v>
          </cell>
          <cell r="V33">
            <v>57</v>
          </cell>
        </row>
        <row r="34">
          <cell r="B34" t="str">
            <v>E022-01-1033/2020</v>
          </cell>
          <cell r="C34" t="str">
            <v>Simon Mwaura GICHIRI</v>
          </cell>
          <cell r="D34">
            <v>5</v>
          </cell>
          <cell r="E34">
            <v>4</v>
          </cell>
          <cell r="F34">
            <v>4</v>
          </cell>
          <cell r="G34">
            <v>4.333333333333333</v>
          </cell>
          <cell r="H34">
            <v>2</v>
          </cell>
          <cell r="I34">
            <v>5</v>
          </cell>
          <cell r="J34">
            <v>3.5</v>
          </cell>
          <cell r="K34">
            <v>12</v>
          </cell>
          <cell r="L34">
            <v>12</v>
          </cell>
          <cell r="M34">
            <v>10</v>
          </cell>
          <cell r="N34">
            <v>11.333333333333334</v>
          </cell>
          <cell r="O34">
            <v>19.2</v>
          </cell>
          <cell r="P34">
            <v>20</v>
          </cell>
          <cell r="Q34">
            <v>16</v>
          </cell>
          <cell r="S34">
            <v>18</v>
          </cell>
          <cell r="U34">
            <v>54</v>
          </cell>
          <cell r="V34">
            <v>73</v>
          </cell>
        </row>
        <row r="35">
          <cell r="B35" t="str">
            <v>E022-01-1035/2020</v>
          </cell>
          <cell r="C35" t="str">
            <v>Agnes Mulekye MUTEMI</v>
          </cell>
          <cell r="D35">
            <v>4.5</v>
          </cell>
          <cell r="E35">
            <v>3</v>
          </cell>
          <cell r="F35">
            <v>3</v>
          </cell>
          <cell r="G35">
            <v>3.5</v>
          </cell>
          <cell r="H35">
            <v>2</v>
          </cell>
          <cell r="I35">
            <v>3</v>
          </cell>
          <cell r="J35">
            <v>2.5</v>
          </cell>
          <cell r="K35">
            <v>11</v>
          </cell>
          <cell r="L35">
            <v>13</v>
          </cell>
          <cell r="M35">
            <v>9</v>
          </cell>
          <cell r="N35">
            <v>11</v>
          </cell>
          <cell r="O35">
            <v>17</v>
          </cell>
          <cell r="P35">
            <v>22.5</v>
          </cell>
          <cell r="Q35">
            <v>9</v>
          </cell>
          <cell r="T35">
            <v>9.5</v>
          </cell>
          <cell r="U35">
            <v>41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7</v>
          </cell>
          <cell r="E36">
            <v>4</v>
          </cell>
          <cell r="F36">
            <v>4</v>
          </cell>
          <cell r="G36">
            <v>5</v>
          </cell>
          <cell r="H36">
            <v>3</v>
          </cell>
          <cell r="I36">
            <v>5</v>
          </cell>
          <cell r="J36">
            <v>4</v>
          </cell>
          <cell r="K36">
            <v>12</v>
          </cell>
          <cell r="L36">
            <v>11</v>
          </cell>
          <cell r="M36">
            <v>11</v>
          </cell>
          <cell r="N36">
            <v>11.333333333333334</v>
          </cell>
          <cell r="O36">
            <v>20.3</v>
          </cell>
          <cell r="P36">
            <v>13</v>
          </cell>
          <cell r="R36">
            <v>7</v>
          </cell>
          <cell r="S36">
            <v>6.5</v>
          </cell>
          <cell r="U36">
            <v>26.5</v>
          </cell>
          <cell r="V36">
            <v>47</v>
          </cell>
        </row>
        <row r="37">
          <cell r="B37" t="str">
            <v>E022-01-1040/2020</v>
          </cell>
          <cell r="C37" t="str">
            <v>Salome Mukuhi KIIRIA</v>
          </cell>
          <cell r="D37">
            <v>4.5</v>
          </cell>
          <cell r="E37">
            <v>4</v>
          </cell>
          <cell r="F37">
            <v>4</v>
          </cell>
          <cell r="G37">
            <v>4.166666666666667</v>
          </cell>
          <cell r="H37">
            <v>2</v>
          </cell>
          <cell r="I37">
            <v>3</v>
          </cell>
          <cell r="J37">
            <v>2.5</v>
          </cell>
          <cell r="K37">
            <v>13</v>
          </cell>
          <cell r="L37">
            <v>12</v>
          </cell>
          <cell r="M37">
            <v>14</v>
          </cell>
          <cell r="N37">
            <v>13</v>
          </cell>
          <cell r="O37">
            <v>19.7</v>
          </cell>
          <cell r="P37">
            <v>18.5</v>
          </cell>
          <cell r="R37">
            <v>9</v>
          </cell>
          <cell r="T37">
            <v>7.5</v>
          </cell>
          <cell r="U37">
            <v>35</v>
          </cell>
          <cell r="V37">
            <v>55</v>
          </cell>
        </row>
        <row r="38">
          <cell r="B38" t="str">
            <v>E022-01-1041/2020</v>
          </cell>
          <cell r="C38" t="str">
            <v>Moses Mwangi KANGETHE</v>
          </cell>
          <cell r="D38">
            <v>3.5</v>
          </cell>
          <cell r="E38">
            <v>1</v>
          </cell>
          <cell r="F38">
            <v>1</v>
          </cell>
          <cell r="G38">
            <v>1.833333333333333</v>
          </cell>
          <cell r="H38">
            <v>2</v>
          </cell>
          <cell r="I38">
            <v>2</v>
          </cell>
          <cell r="J38">
            <v>2</v>
          </cell>
          <cell r="K38">
            <v>12</v>
          </cell>
          <cell r="L38">
            <v>5</v>
          </cell>
          <cell r="M38">
            <v>14</v>
          </cell>
          <cell r="N38">
            <v>10.333333333333332</v>
          </cell>
          <cell r="O38">
            <v>14.2</v>
          </cell>
          <cell r="P38">
            <v>15</v>
          </cell>
          <cell r="Q38">
            <v>8.5</v>
          </cell>
          <cell r="S38">
            <v>2</v>
          </cell>
          <cell r="U38">
            <v>25.5</v>
          </cell>
          <cell r="V38">
            <v>40</v>
          </cell>
        </row>
        <row r="39">
          <cell r="B39" t="str">
            <v>E022-01-1042/2020</v>
          </cell>
          <cell r="C39" t="str">
            <v>Stephen Munzyu MAINGI</v>
          </cell>
          <cell r="D39">
            <v>7.5</v>
          </cell>
          <cell r="E39">
            <v>6</v>
          </cell>
          <cell r="F39">
            <v>6</v>
          </cell>
          <cell r="G39">
            <v>6.5</v>
          </cell>
          <cell r="H39">
            <v>3</v>
          </cell>
          <cell r="I39">
            <v>5</v>
          </cell>
          <cell r="J39">
            <v>4</v>
          </cell>
          <cell r="K39">
            <v>8</v>
          </cell>
          <cell r="L39">
            <v>10</v>
          </cell>
          <cell r="M39">
            <v>11</v>
          </cell>
          <cell r="N39">
            <v>9.6666666666666661</v>
          </cell>
          <cell r="O39">
            <v>20.2</v>
          </cell>
          <cell r="P39">
            <v>18</v>
          </cell>
          <cell r="R39">
            <v>9</v>
          </cell>
          <cell r="S39">
            <v>14</v>
          </cell>
          <cell r="U39">
            <v>41</v>
          </cell>
          <cell r="V39">
            <v>61</v>
          </cell>
        </row>
        <row r="40">
          <cell r="B40" t="str">
            <v>E022-01-1043/2020</v>
          </cell>
          <cell r="C40" t="str">
            <v>Amos Sila MULWA</v>
          </cell>
          <cell r="D40">
            <v>3.5</v>
          </cell>
          <cell r="E40">
            <v>4</v>
          </cell>
          <cell r="F40">
            <v>4</v>
          </cell>
          <cell r="G40">
            <v>3.8333333333333335</v>
          </cell>
          <cell r="H40">
            <v>2</v>
          </cell>
          <cell r="I40">
            <v>4</v>
          </cell>
          <cell r="J40">
            <v>3.0000000000000004</v>
          </cell>
          <cell r="K40">
            <v>10</v>
          </cell>
          <cell r="L40">
            <v>9</v>
          </cell>
          <cell r="M40">
            <v>10</v>
          </cell>
          <cell r="N40">
            <v>9.6666666666666661</v>
          </cell>
          <cell r="O40">
            <v>16.5</v>
          </cell>
          <cell r="P40">
            <v>19</v>
          </cell>
          <cell r="Q40">
            <v>8.5</v>
          </cell>
          <cell r="T40">
            <v>9.5</v>
          </cell>
          <cell r="U40">
            <v>37</v>
          </cell>
          <cell r="V40">
            <v>54</v>
          </cell>
        </row>
        <row r="41">
          <cell r="B41" t="str">
            <v>E022-01-1044/2020</v>
          </cell>
          <cell r="C41" t="str">
            <v>Muthawa KIVAA</v>
          </cell>
          <cell r="D41">
            <v>3.5</v>
          </cell>
          <cell r="E41">
            <v>7</v>
          </cell>
          <cell r="F41">
            <v>7</v>
          </cell>
          <cell r="G41">
            <v>5.8333333333333321</v>
          </cell>
          <cell r="H41">
            <v>1</v>
          </cell>
          <cell r="I41">
            <v>4</v>
          </cell>
          <cell r="J41">
            <v>2.5</v>
          </cell>
          <cell r="K41">
            <v>9</v>
          </cell>
          <cell r="L41">
            <v>8</v>
          </cell>
          <cell r="M41">
            <v>9</v>
          </cell>
          <cell r="N41">
            <v>8.6666666666666661</v>
          </cell>
          <cell r="O41">
            <v>17</v>
          </cell>
          <cell r="P41">
            <v>15</v>
          </cell>
          <cell r="Q41">
            <v>11</v>
          </cell>
          <cell r="T41">
            <v>18</v>
          </cell>
          <cell r="U41">
            <v>44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3.5</v>
          </cell>
          <cell r="E42">
            <v>7</v>
          </cell>
          <cell r="F42">
            <v>7</v>
          </cell>
          <cell r="G42">
            <v>5.8333333333333321</v>
          </cell>
          <cell r="H42">
            <v>2.5</v>
          </cell>
          <cell r="I42">
            <v>2.5</v>
          </cell>
          <cell r="J42">
            <v>2.5</v>
          </cell>
          <cell r="K42">
            <v>10</v>
          </cell>
          <cell r="L42">
            <v>11</v>
          </cell>
          <cell r="M42">
            <v>12</v>
          </cell>
          <cell r="N42">
            <v>11</v>
          </cell>
          <cell r="O42">
            <v>19.3</v>
          </cell>
          <cell r="U42" t="str">
            <v/>
          </cell>
          <cell r="V42">
            <v>19</v>
          </cell>
        </row>
        <row r="43">
          <cell r="B43" t="str">
            <v>E022-01-1046/2020</v>
          </cell>
          <cell r="C43" t="str">
            <v>Sally Kinya KIMATHI</v>
          </cell>
          <cell r="D43">
            <v>6</v>
          </cell>
          <cell r="E43">
            <v>4</v>
          </cell>
          <cell r="F43">
            <v>4</v>
          </cell>
          <cell r="G43">
            <v>4.666666666666667</v>
          </cell>
          <cell r="H43">
            <v>3</v>
          </cell>
          <cell r="I43">
            <v>2</v>
          </cell>
          <cell r="J43">
            <v>2.5</v>
          </cell>
          <cell r="K43">
            <v>11</v>
          </cell>
          <cell r="L43">
            <v>12</v>
          </cell>
          <cell r="M43">
            <v>13</v>
          </cell>
          <cell r="N43">
            <v>12</v>
          </cell>
          <cell r="O43">
            <v>19.2</v>
          </cell>
          <cell r="P43">
            <v>24.5</v>
          </cell>
          <cell r="Q43">
            <v>15</v>
          </cell>
          <cell r="T43">
            <v>13</v>
          </cell>
          <cell r="U43">
            <v>52.5</v>
          </cell>
          <cell r="V43">
            <v>72</v>
          </cell>
        </row>
        <row r="44">
          <cell r="B44" t="str">
            <v>E022-01-1047/2020</v>
          </cell>
          <cell r="C44" t="str">
            <v>Angela Waithera MAINA</v>
          </cell>
          <cell r="D44">
            <v>3.5</v>
          </cell>
          <cell r="E44">
            <v>4</v>
          </cell>
          <cell r="F44">
            <v>4</v>
          </cell>
          <cell r="G44">
            <v>3.8333333333333335</v>
          </cell>
          <cell r="H44">
            <v>3</v>
          </cell>
          <cell r="I44">
            <v>2</v>
          </cell>
          <cell r="J44">
            <v>2.5</v>
          </cell>
          <cell r="K44">
            <v>12</v>
          </cell>
          <cell r="L44">
            <v>11</v>
          </cell>
          <cell r="M44">
            <v>11</v>
          </cell>
          <cell r="N44">
            <v>11.333333333333334</v>
          </cell>
          <cell r="O44">
            <v>17.7</v>
          </cell>
          <cell r="P44">
            <v>17</v>
          </cell>
          <cell r="Q44">
            <v>9.5</v>
          </cell>
          <cell r="S44">
            <v>17.5</v>
          </cell>
          <cell r="U44">
            <v>44</v>
          </cell>
          <cell r="V44">
            <v>62</v>
          </cell>
        </row>
        <row r="45">
          <cell r="B45" t="str">
            <v>E022-01-1050/2020</v>
          </cell>
          <cell r="C45" t="str">
            <v>Lewis Murithi MWENDA</v>
          </cell>
          <cell r="D45">
            <v>5</v>
          </cell>
          <cell r="E45">
            <v>7</v>
          </cell>
          <cell r="F45">
            <v>7</v>
          </cell>
          <cell r="G45">
            <v>6.333333333333333</v>
          </cell>
          <cell r="H45">
            <v>3</v>
          </cell>
          <cell r="I45">
            <v>5</v>
          </cell>
          <cell r="J45">
            <v>4</v>
          </cell>
          <cell r="K45">
            <v>9</v>
          </cell>
          <cell r="L45">
            <v>9</v>
          </cell>
          <cell r="M45">
            <v>11</v>
          </cell>
          <cell r="N45">
            <v>9.6666666666666661</v>
          </cell>
          <cell r="O45">
            <v>20</v>
          </cell>
          <cell r="P45">
            <v>24.5</v>
          </cell>
          <cell r="Q45">
            <v>13</v>
          </cell>
          <cell r="T45">
            <v>17</v>
          </cell>
          <cell r="U45">
            <v>54.5</v>
          </cell>
          <cell r="V45">
            <v>75</v>
          </cell>
        </row>
        <row r="46">
          <cell r="B46" t="str">
            <v>E022-01-1052/2020</v>
          </cell>
          <cell r="C46" t="str">
            <v>Victor MWIRIGI</v>
          </cell>
          <cell r="D46">
            <v>1.5</v>
          </cell>
          <cell r="E46">
            <v>7</v>
          </cell>
          <cell r="F46">
            <v>7</v>
          </cell>
          <cell r="G46">
            <v>5.1666666666666661</v>
          </cell>
          <cell r="H46">
            <v>1</v>
          </cell>
          <cell r="I46">
            <v>4</v>
          </cell>
          <cell r="J46">
            <v>2.5</v>
          </cell>
          <cell r="K46">
            <v>11</v>
          </cell>
          <cell r="L46">
            <v>13</v>
          </cell>
          <cell r="M46">
            <v>9</v>
          </cell>
          <cell r="N46">
            <v>11</v>
          </cell>
          <cell r="O46">
            <v>18.7</v>
          </cell>
          <cell r="P46">
            <v>14.5</v>
          </cell>
          <cell r="Q46">
            <v>11</v>
          </cell>
          <cell r="T46">
            <v>19</v>
          </cell>
          <cell r="U46">
            <v>44.5</v>
          </cell>
          <cell r="V46">
            <v>63</v>
          </cell>
        </row>
        <row r="47">
          <cell r="B47" t="str">
            <v>E022-01-1054/2020</v>
          </cell>
          <cell r="C47" t="str">
            <v>Julius Righa MGHANGA</v>
          </cell>
          <cell r="D47">
            <v>7</v>
          </cell>
          <cell r="E47">
            <v>4</v>
          </cell>
          <cell r="F47">
            <v>4</v>
          </cell>
          <cell r="G47">
            <v>5</v>
          </cell>
          <cell r="H47">
            <v>2</v>
          </cell>
          <cell r="I47">
            <v>4</v>
          </cell>
          <cell r="J47">
            <v>3.0000000000000004</v>
          </cell>
          <cell r="K47">
            <v>10</v>
          </cell>
          <cell r="L47">
            <v>10</v>
          </cell>
          <cell r="M47">
            <v>11</v>
          </cell>
          <cell r="N47">
            <v>10.333333333333332</v>
          </cell>
          <cell r="O47">
            <v>18.3</v>
          </cell>
          <cell r="P47">
            <v>24.5</v>
          </cell>
          <cell r="Q47">
            <v>10</v>
          </cell>
          <cell r="T47">
            <v>15</v>
          </cell>
          <cell r="U47">
            <v>49.5</v>
          </cell>
          <cell r="V47">
            <v>68</v>
          </cell>
        </row>
        <row r="48">
          <cell r="B48" t="str">
            <v>E022-01-1055/2020</v>
          </cell>
          <cell r="C48" t="str">
            <v>Joe Albert NGIGI</v>
          </cell>
          <cell r="D48">
            <v>4</v>
          </cell>
          <cell r="E48">
            <v>3</v>
          </cell>
          <cell r="F48">
            <v>3</v>
          </cell>
          <cell r="G48">
            <v>3.3333333333333335</v>
          </cell>
          <cell r="H48">
            <v>2</v>
          </cell>
          <cell r="I48">
            <v>5</v>
          </cell>
          <cell r="J48">
            <v>3.5</v>
          </cell>
          <cell r="K48">
            <v>13</v>
          </cell>
          <cell r="L48">
            <v>12</v>
          </cell>
          <cell r="M48">
            <v>11</v>
          </cell>
          <cell r="N48">
            <v>12</v>
          </cell>
          <cell r="O48">
            <v>18.8</v>
          </cell>
          <cell r="P48">
            <v>24</v>
          </cell>
          <cell r="Q48">
            <v>11</v>
          </cell>
          <cell r="S48">
            <v>19</v>
          </cell>
          <cell r="U48">
            <v>54</v>
          </cell>
          <cell r="V48">
            <v>73</v>
          </cell>
        </row>
        <row r="49">
          <cell r="B49" t="str">
            <v>E022-01-1056/2020</v>
          </cell>
          <cell r="C49" t="str">
            <v>Michael Adrian NGURU</v>
          </cell>
          <cell r="D49">
            <v>3</v>
          </cell>
          <cell r="E49">
            <v>4.5</v>
          </cell>
          <cell r="F49">
            <v>4.5</v>
          </cell>
          <cell r="G49">
            <v>4</v>
          </cell>
          <cell r="H49">
            <v>3</v>
          </cell>
          <cell r="I49">
            <v>2</v>
          </cell>
          <cell r="J49">
            <v>2.5</v>
          </cell>
          <cell r="K49">
            <v>12</v>
          </cell>
          <cell r="L49">
            <v>13</v>
          </cell>
          <cell r="M49">
            <v>11</v>
          </cell>
          <cell r="N49">
            <v>12</v>
          </cell>
          <cell r="O49">
            <v>18.5</v>
          </cell>
          <cell r="P49">
            <v>13.5</v>
          </cell>
          <cell r="R49">
            <v>4</v>
          </cell>
          <cell r="T49">
            <v>8</v>
          </cell>
          <cell r="U49">
            <v>25.5</v>
          </cell>
          <cell r="V49">
            <v>44</v>
          </cell>
        </row>
        <row r="50">
          <cell r="B50" t="str">
            <v>E022-01-1057/2020</v>
          </cell>
          <cell r="C50" t="str">
            <v>Gad Kimathi MURITHI</v>
          </cell>
          <cell r="D50">
            <v>4</v>
          </cell>
          <cell r="E50">
            <v>4</v>
          </cell>
          <cell r="F50">
            <v>4</v>
          </cell>
          <cell r="G50">
            <v>4.0000000000000009</v>
          </cell>
          <cell r="H50">
            <v>2</v>
          </cell>
          <cell r="I50">
            <v>3</v>
          </cell>
          <cell r="J50">
            <v>2.5</v>
          </cell>
          <cell r="K50">
            <v>9</v>
          </cell>
          <cell r="L50">
            <v>9</v>
          </cell>
          <cell r="M50">
            <v>10</v>
          </cell>
          <cell r="N50">
            <v>9.3333333333333339</v>
          </cell>
          <cell r="O50">
            <v>15.8</v>
          </cell>
          <cell r="P50">
            <v>13.5</v>
          </cell>
          <cell r="Q50">
            <v>8</v>
          </cell>
          <cell r="S50">
            <v>13</v>
          </cell>
          <cell r="U50">
            <v>34.5</v>
          </cell>
          <cell r="V50">
            <v>50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4</v>
          </cell>
          <cell r="E51">
            <v>3</v>
          </cell>
          <cell r="F51">
            <v>3</v>
          </cell>
          <cell r="G51">
            <v>3.3333333333333335</v>
          </cell>
          <cell r="H51">
            <v>1</v>
          </cell>
          <cell r="I51">
            <v>5</v>
          </cell>
          <cell r="J51">
            <v>3</v>
          </cell>
          <cell r="K51">
            <v>12</v>
          </cell>
          <cell r="L51">
            <v>12</v>
          </cell>
          <cell r="M51">
            <v>13</v>
          </cell>
          <cell r="N51">
            <v>12.333333333333334</v>
          </cell>
          <cell r="O51">
            <v>18.7</v>
          </cell>
          <cell r="P51">
            <v>12.5</v>
          </cell>
          <cell r="Q51">
            <v>9</v>
          </cell>
          <cell r="T51">
            <v>11</v>
          </cell>
          <cell r="U51">
            <v>32.5</v>
          </cell>
          <cell r="V51">
            <v>51</v>
          </cell>
        </row>
        <row r="52">
          <cell r="B52" t="str">
            <v>E022-01-1060/2020</v>
          </cell>
          <cell r="C52" t="str">
            <v>Joshua NYANDWAKI</v>
          </cell>
          <cell r="D52">
            <v>4.5</v>
          </cell>
          <cell r="E52">
            <v>1</v>
          </cell>
          <cell r="F52">
            <v>1</v>
          </cell>
          <cell r="G52">
            <v>2.1666666666666665</v>
          </cell>
          <cell r="H52">
            <v>2</v>
          </cell>
          <cell r="I52">
            <v>4</v>
          </cell>
          <cell r="J52">
            <v>3.0000000000000004</v>
          </cell>
          <cell r="K52">
            <v>10</v>
          </cell>
          <cell r="L52">
            <v>12</v>
          </cell>
          <cell r="M52">
            <v>14</v>
          </cell>
          <cell r="N52">
            <v>12.000000000000002</v>
          </cell>
          <cell r="O52">
            <v>17.2</v>
          </cell>
          <cell r="P52">
            <v>19</v>
          </cell>
          <cell r="Q52">
            <v>7</v>
          </cell>
          <cell r="S52">
            <v>15</v>
          </cell>
          <cell r="U52">
            <v>41</v>
          </cell>
          <cell r="V52">
            <v>58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3.5</v>
          </cell>
          <cell r="E53">
            <v>4</v>
          </cell>
          <cell r="F53">
            <v>4</v>
          </cell>
          <cell r="G53">
            <v>3.8333333333333335</v>
          </cell>
          <cell r="H53">
            <v>2</v>
          </cell>
          <cell r="I53">
            <v>3</v>
          </cell>
          <cell r="J53">
            <v>2.5</v>
          </cell>
          <cell r="K53">
            <v>13</v>
          </cell>
          <cell r="L53">
            <v>10</v>
          </cell>
          <cell r="M53">
            <v>12</v>
          </cell>
          <cell r="N53">
            <v>11.666666666666664</v>
          </cell>
          <cell r="O53">
            <v>18</v>
          </cell>
          <cell r="P53">
            <v>21.5</v>
          </cell>
          <cell r="Q53">
            <v>8.5</v>
          </cell>
          <cell r="S53">
            <v>6.5</v>
          </cell>
          <cell r="U53">
            <v>36.5</v>
          </cell>
          <cell r="V53">
            <v>55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3.5</v>
          </cell>
          <cell r="E54">
            <v>4</v>
          </cell>
          <cell r="F54">
            <v>4</v>
          </cell>
          <cell r="G54">
            <v>3.8333333333333335</v>
          </cell>
          <cell r="H54">
            <v>2</v>
          </cell>
          <cell r="I54">
            <v>5</v>
          </cell>
          <cell r="J54">
            <v>3.5</v>
          </cell>
          <cell r="K54">
            <v>12</v>
          </cell>
          <cell r="L54">
            <v>11</v>
          </cell>
          <cell r="M54">
            <v>11</v>
          </cell>
          <cell r="N54">
            <v>11.333333333333334</v>
          </cell>
          <cell r="O54">
            <v>18.7</v>
          </cell>
          <cell r="P54">
            <v>20</v>
          </cell>
          <cell r="Q54">
            <v>18</v>
          </cell>
          <cell r="S54">
            <v>15.5</v>
          </cell>
          <cell r="U54">
            <v>53.5</v>
          </cell>
          <cell r="V54">
            <v>72</v>
          </cell>
        </row>
        <row r="55">
          <cell r="B55" t="str">
            <v>E022-01-1063/2020</v>
          </cell>
          <cell r="C55" t="str">
            <v>Tracy Atieno OCHIENG</v>
          </cell>
          <cell r="D55">
            <v>2</v>
          </cell>
          <cell r="E55">
            <v>3</v>
          </cell>
          <cell r="F55">
            <v>3</v>
          </cell>
          <cell r="G55">
            <v>2.6666666666666665</v>
          </cell>
          <cell r="H55">
            <v>3</v>
          </cell>
          <cell r="I55">
            <v>3</v>
          </cell>
          <cell r="J55">
            <v>3</v>
          </cell>
          <cell r="K55">
            <v>11</v>
          </cell>
          <cell r="L55">
            <v>13</v>
          </cell>
          <cell r="M55">
            <v>10</v>
          </cell>
          <cell r="N55">
            <v>11.333333333333334</v>
          </cell>
          <cell r="O55">
            <v>17</v>
          </cell>
          <cell r="P55">
            <v>13.5</v>
          </cell>
          <cell r="Q55">
            <v>9.5</v>
          </cell>
          <cell r="T55">
            <v>4.5</v>
          </cell>
          <cell r="U55">
            <v>27.5</v>
          </cell>
          <cell r="V55">
            <v>45</v>
          </cell>
        </row>
        <row r="56">
          <cell r="B56" t="str">
            <v>E022-01-1064/2020</v>
          </cell>
          <cell r="C56" t="str">
            <v>Michael OMOLO</v>
          </cell>
          <cell r="D56">
            <v>3.5</v>
          </cell>
          <cell r="E56">
            <v>6</v>
          </cell>
          <cell r="F56">
            <v>6</v>
          </cell>
          <cell r="G56">
            <v>5.1666666666666661</v>
          </cell>
          <cell r="H56">
            <v>3</v>
          </cell>
          <cell r="I56">
            <v>2</v>
          </cell>
          <cell r="J56">
            <v>2.5</v>
          </cell>
          <cell r="K56">
            <v>9</v>
          </cell>
          <cell r="L56">
            <v>12</v>
          </cell>
          <cell r="M56">
            <v>12</v>
          </cell>
          <cell r="N56">
            <v>11</v>
          </cell>
          <cell r="O56">
            <v>18.7</v>
          </cell>
          <cell r="P56">
            <v>22</v>
          </cell>
          <cell r="R56">
            <v>10</v>
          </cell>
          <cell r="S56">
            <v>17.5</v>
          </cell>
          <cell r="U56">
            <v>49.5</v>
          </cell>
          <cell r="V56">
            <v>68</v>
          </cell>
        </row>
        <row r="57">
          <cell r="B57" t="str">
            <v>E022-01-1065/2020</v>
          </cell>
          <cell r="C57" t="str">
            <v>Brian Kiprono KOTON</v>
          </cell>
          <cell r="D57">
            <v>6</v>
          </cell>
          <cell r="E57">
            <v>4</v>
          </cell>
          <cell r="F57">
            <v>4</v>
          </cell>
          <cell r="G57">
            <v>4.666666666666667</v>
          </cell>
          <cell r="H57">
            <v>2</v>
          </cell>
          <cell r="I57">
            <v>4</v>
          </cell>
          <cell r="J57">
            <v>3.0000000000000004</v>
          </cell>
          <cell r="K57">
            <v>9</v>
          </cell>
          <cell r="L57">
            <v>9</v>
          </cell>
          <cell r="M57">
            <v>10</v>
          </cell>
          <cell r="N57">
            <v>9.3333333333333339</v>
          </cell>
          <cell r="O57">
            <v>17</v>
          </cell>
          <cell r="P57">
            <v>17</v>
          </cell>
          <cell r="Q57">
            <v>9</v>
          </cell>
          <cell r="T57">
            <v>12</v>
          </cell>
          <cell r="U57">
            <v>38</v>
          </cell>
          <cell r="V57">
            <v>55</v>
          </cell>
        </row>
        <row r="58">
          <cell r="B58" t="str">
            <v>E022-01-1066/2020</v>
          </cell>
          <cell r="C58" t="str">
            <v>Christopher GITAU</v>
          </cell>
          <cell r="D58">
            <v>3.5</v>
          </cell>
          <cell r="E58">
            <v>6</v>
          </cell>
          <cell r="F58">
            <v>6</v>
          </cell>
          <cell r="G58">
            <v>5.1666666666666661</v>
          </cell>
          <cell r="H58">
            <v>2</v>
          </cell>
          <cell r="I58">
            <v>1</v>
          </cell>
          <cell r="J58">
            <v>1.5000000000000002</v>
          </cell>
          <cell r="K58">
            <v>9</v>
          </cell>
          <cell r="L58">
            <v>9</v>
          </cell>
          <cell r="M58">
            <v>6</v>
          </cell>
          <cell r="N58">
            <v>8</v>
          </cell>
          <cell r="O58">
            <v>14.7</v>
          </cell>
          <cell r="P58">
            <v>20</v>
          </cell>
          <cell r="R58">
            <v>9</v>
          </cell>
          <cell r="T58">
            <v>7</v>
          </cell>
          <cell r="U58">
            <v>36</v>
          </cell>
          <cell r="V58">
            <v>51</v>
          </cell>
        </row>
        <row r="59">
          <cell r="B59" t="str">
            <v>E022-01-1067/2020</v>
          </cell>
          <cell r="C59" t="str">
            <v>Florence Auma ODERO</v>
          </cell>
          <cell r="D59">
            <v>2.5</v>
          </cell>
          <cell r="E59">
            <v>2</v>
          </cell>
          <cell r="F59">
            <v>2</v>
          </cell>
          <cell r="G59">
            <v>2.1666666666666665</v>
          </cell>
          <cell r="H59">
            <v>3</v>
          </cell>
          <cell r="I59">
            <v>4</v>
          </cell>
          <cell r="J59">
            <v>3.5</v>
          </cell>
          <cell r="K59">
            <v>10</v>
          </cell>
          <cell r="L59">
            <v>9</v>
          </cell>
          <cell r="M59">
            <v>10</v>
          </cell>
          <cell r="N59">
            <v>9.6666666666666661</v>
          </cell>
          <cell r="O59">
            <v>15.3</v>
          </cell>
          <cell r="P59">
            <v>15.5</v>
          </cell>
          <cell r="Q59">
            <v>7</v>
          </cell>
          <cell r="S59">
            <v>4.5</v>
          </cell>
          <cell r="U59">
            <v>27</v>
          </cell>
          <cell r="V59">
            <v>42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1</v>
          </cell>
          <cell r="E60">
            <v>2</v>
          </cell>
          <cell r="F60">
            <v>2</v>
          </cell>
          <cell r="G60">
            <v>1.6666666666666667</v>
          </cell>
          <cell r="H60">
            <v>2</v>
          </cell>
          <cell r="I60">
            <v>5</v>
          </cell>
          <cell r="J60">
            <v>3.5</v>
          </cell>
          <cell r="K60">
            <v>8</v>
          </cell>
          <cell r="L60">
            <v>9</v>
          </cell>
          <cell r="M60">
            <v>12</v>
          </cell>
          <cell r="N60">
            <v>9.6666666666666661</v>
          </cell>
          <cell r="O60">
            <v>14.8</v>
          </cell>
          <cell r="P60">
            <v>9.5</v>
          </cell>
          <cell r="Q60">
            <v>5</v>
          </cell>
          <cell r="S60">
            <v>2</v>
          </cell>
          <cell r="U60">
            <v>16.5</v>
          </cell>
          <cell r="V60">
            <v>31</v>
          </cell>
        </row>
        <row r="61">
          <cell r="B61" t="str">
            <v>E022-01-1069/2020</v>
          </cell>
          <cell r="C61" t="str">
            <v>Raymond KILONZO</v>
          </cell>
          <cell r="D61">
            <v>1</v>
          </cell>
          <cell r="E61">
            <v>3</v>
          </cell>
          <cell r="F61">
            <v>3</v>
          </cell>
          <cell r="G61">
            <v>2.3333333333333335</v>
          </cell>
          <cell r="H61">
            <v>2</v>
          </cell>
          <cell r="I61">
            <v>4</v>
          </cell>
          <cell r="J61">
            <v>3.0000000000000004</v>
          </cell>
          <cell r="K61">
            <v>10</v>
          </cell>
          <cell r="L61">
            <v>11</v>
          </cell>
          <cell r="M61">
            <v>12</v>
          </cell>
          <cell r="N61">
            <v>11</v>
          </cell>
          <cell r="O61">
            <v>16.3</v>
          </cell>
          <cell r="P61">
            <v>18</v>
          </cell>
          <cell r="Q61">
            <v>6</v>
          </cell>
          <cell r="T61">
            <v>16.5</v>
          </cell>
          <cell r="U61">
            <v>40.5</v>
          </cell>
          <cell r="V61">
            <v>57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1</v>
          </cell>
          <cell r="E62">
            <v>2</v>
          </cell>
          <cell r="F62">
            <v>2</v>
          </cell>
          <cell r="G62">
            <v>1.6666666666666667</v>
          </cell>
          <cell r="H62">
            <v>2</v>
          </cell>
          <cell r="I62">
            <v>4</v>
          </cell>
          <cell r="J62">
            <v>3.0000000000000004</v>
          </cell>
          <cell r="K62">
            <v>10</v>
          </cell>
          <cell r="L62">
            <v>10</v>
          </cell>
          <cell r="M62">
            <v>8</v>
          </cell>
          <cell r="N62">
            <v>9.3333333333333339</v>
          </cell>
          <cell r="O62">
            <v>14</v>
          </cell>
          <cell r="P62">
            <v>9.5</v>
          </cell>
          <cell r="Q62">
            <v>8.5</v>
          </cell>
          <cell r="S62">
            <v>10.5</v>
          </cell>
          <cell r="U62">
            <v>28.5</v>
          </cell>
          <cell r="V62">
            <v>43</v>
          </cell>
        </row>
        <row r="63">
          <cell r="B63" t="str">
            <v>E022-01-1071/2020</v>
          </cell>
          <cell r="C63" t="str">
            <v>David Karanja MWANGI</v>
          </cell>
          <cell r="D63">
            <v>2.5</v>
          </cell>
          <cell r="E63">
            <v>3</v>
          </cell>
          <cell r="F63">
            <v>3</v>
          </cell>
          <cell r="G63">
            <v>2.8333333333333335</v>
          </cell>
          <cell r="H63">
            <v>2</v>
          </cell>
          <cell r="I63">
            <v>5</v>
          </cell>
          <cell r="J63">
            <v>3.5</v>
          </cell>
          <cell r="K63">
            <v>10</v>
          </cell>
          <cell r="L63">
            <v>10</v>
          </cell>
          <cell r="M63">
            <v>10</v>
          </cell>
          <cell r="N63">
            <v>10</v>
          </cell>
          <cell r="O63">
            <v>16.3</v>
          </cell>
          <cell r="P63">
            <v>17</v>
          </cell>
          <cell r="Q63">
            <v>6</v>
          </cell>
          <cell r="T63">
            <v>15.5</v>
          </cell>
          <cell r="U63">
            <v>38.5</v>
          </cell>
          <cell r="V63">
            <v>55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2</v>
          </cell>
          <cell r="I64">
            <v>5</v>
          </cell>
          <cell r="J64">
            <v>3.5</v>
          </cell>
          <cell r="K64">
            <v>12</v>
          </cell>
          <cell r="L64">
            <v>11</v>
          </cell>
          <cell r="M64">
            <v>10</v>
          </cell>
          <cell r="N64">
            <v>10.999999999999998</v>
          </cell>
          <cell r="O64">
            <v>17.5</v>
          </cell>
          <cell r="P64">
            <v>20</v>
          </cell>
          <cell r="Q64">
            <v>10</v>
          </cell>
          <cell r="T64">
            <v>11</v>
          </cell>
          <cell r="U64">
            <v>41</v>
          </cell>
          <cell r="V64">
            <v>59</v>
          </cell>
        </row>
        <row r="65">
          <cell r="B65" t="str">
            <v>E022-01-1074/2020</v>
          </cell>
          <cell r="C65" t="str">
            <v>Ian Kiptoo ROTICH</v>
          </cell>
          <cell r="D65">
            <v>3.5</v>
          </cell>
          <cell r="E65">
            <v>3</v>
          </cell>
          <cell r="F65">
            <v>3</v>
          </cell>
          <cell r="G65">
            <v>3.1666666666666665</v>
          </cell>
          <cell r="H65">
            <v>2</v>
          </cell>
          <cell r="I65">
            <v>5</v>
          </cell>
          <cell r="J65">
            <v>3.5</v>
          </cell>
          <cell r="K65">
            <v>11</v>
          </cell>
          <cell r="L65">
            <v>9</v>
          </cell>
          <cell r="M65">
            <v>12</v>
          </cell>
          <cell r="N65">
            <v>10.666666666666666</v>
          </cell>
          <cell r="O65">
            <v>17.3</v>
          </cell>
          <cell r="P65">
            <v>13.5</v>
          </cell>
          <cell r="Q65">
            <v>9</v>
          </cell>
          <cell r="T65">
            <v>5</v>
          </cell>
          <cell r="U65">
            <v>27.5</v>
          </cell>
          <cell r="V65">
            <v>45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3.5</v>
          </cell>
          <cell r="E66">
            <v>2</v>
          </cell>
          <cell r="F66">
            <v>2</v>
          </cell>
          <cell r="G66">
            <v>2.5</v>
          </cell>
          <cell r="H66">
            <v>3</v>
          </cell>
          <cell r="I66">
            <v>2</v>
          </cell>
          <cell r="J66">
            <v>2.5</v>
          </cell>
          <cell r="K66">
            <v>11</v>
          </cell>
          <cell r="L66">
            <v>12</v>
          </cell>
          <cell r="M66">
            <v>13</v>
          </cell>
          <cell r="N66">
            <v>12</v>
          </cell>
          <cell r="O66">
            <v>17</v>
          </cell>
          <cell r="P66">
            <v>12.5</v>
          </cell>
          <cell r="R66">
            <v>1</v>
          </cell>
          <cell r="S66">
            <v>12</v>
          </cell>
          <cell r="U66">
            <v>25.5</v>
          </cell>
          <cell r="V66">
            <v>43</v>
          </cell>
        </row>
        <row r="67">
          <cell r="B67" t="str">
            <v>E022-01-1076/2020</v>
          </cell>
          <cell r="C67" t="str">
            <v>Victory Ayuma SITATI</v>
          </cell>
          <cell r="D67">
            <v>2.5</v>
          </cell>
          <cell r="E67">
            <v>5</v>
          </cell>
          <cell r="F67">
            <v>5</v>
          </cell>
          <cell r="G67">
            <v>4.166666666666667</v>
          </cell>
          <cell r="H67">
            <v>2</v>
          </cell>
          <cell r="I67">
            <v>4</v>
          </cell>
          <cell r="J67">
            <v>3.0000000000000004</v>
          </cell>
          <cell r="K67">
            <v>12</v>
          </cell>
          <cell r="L67">
            <v>12</v>
          </cell>
          <cell r="M67">
            <v>13</v>
          </cell>
          <cell r="N67">
            <v>12.333333333333334</v>
          </cell>
          <cell r="O67">
            <v>19.5</v>
          </cell>
          <cell r="P67">
            <v>11.5</v>
          </cell>
          <cell r="Q67">
            <v>8</v>
          </cell>
          <cell r="T67">
            <v>8</v>
          </cell>
          <cell r="U67">
            <v>27.5</v>
          </cell>
          <cell r="V67">
            <v>47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1</v>
          </cell>
          <cell r="E68">
            <v>5</v>
          </cell>
          <cell r="F68">
            <v>5</v>
          </cell>
          <cell r="G68">
            <v>3.6666666666666665</v>
          </cell>
          <cell r="H68">
            <v>3</v>
          </cell>
          <cell r="I68">
            <v>3</v>
          </cell>
          <cell r="J68">
            <v>3</v>
          </cell>
          <cell r="K68">
            <v>12</v>
          </cell>
          <cell r="L68">
            <v>12</v>
          </cell>
          <cell r="M68">
            <v>11</v>
          </cell>
          <cell r="N68">
            <v>11.666666666666666</v>
          </cell>
          <cell r="O68">
            <v>18.3</v>
          </cell>
          <cell r="P68">
            <v>16.5</v>
          </cell>
          <cell r="Q68">
            <v>10.5</v>
          </cell>
          <cell r="T68">
            <v>12</v>
          </cell>
          <cell r="U68">
            <v>39</v>
          </cell>
          <cell r="V68">
            <v>57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3</v>
          </cell>
          <cell r="E69">
            <v>1</v>
          </cell>
          <cell r="F69">
            <v>1</v>
          </cell>
          <cell r="G69">
            <v>1.6666666666666667</v>
          </cell>
          <cell r="H69">
            <v>4</v>
          </cell>
          <cell r="I69">
            <v>1</v>
          </cell>
          <cell r="J69">
            <v>2.5</v>
          </cell>
          <cell r="K69">
            <v>11</v>
          </cell>
          <cell r="L69">
            <v>9</v>
          </cell>
          <cell r="M69">
            <v>10</v>
          </cell>
          <cell r="N69">
            <v>10</v>
          </cell>
          <cell r="O69">
            <v>14.2</v>
          </cell>
          <cell r="P69">
            <v>16.5</v>
          </cell>
          <cell r="Q69">
            <v>6</v>
          </cell>
          <cell r="S69">
            <v>12.5</v>
          </cell>
          <cell r="U69">
            <v>35</v>
          </cell>
          <cell r="V69">
            <v>49</v>
          </cell>
        </row>
        <row r="70">
          <cell r="B70" t="str">
            <v>E022-01-1079/2020</v>
          </cell>
          <cell r="C70" t="str">
            <v>Seth Baraka WEKESA</v>
          </cell>
          <cell r="D70">
            <v>4</v>
          </cell>
          <cell r="E70">
            <v>1</v>
          </cell>
          <cell r="F70">
            <v>1</v>
          </cell>
          <cell r="G70">
            <v>2</v>
          </cell>
          <cell r="H70">
            <v>2</v>
          </cell>
          <cell r="I70">
            <v>5</v>
          </cell>
          <cell r="J70">
            <v>3.5</v>
          </cell>
          <cell r="K70">
            <v>9</v>
          </cell>
          <cell r="L70">
            <v>9</v>
          </cell>
          <cell r="M70">
            <v>7.5</v>
          </cell>
          <cell r="N70">
            <v>8.5</v>
          </cell>
          <cell r="O70">
            <v>14</v>
          </cell>
          <cell r="P70">
            <v>9</v>
          </cell>
          <cell r="Q70">
            <v>9</v>
          </cell>
          <cell r="T70">
            <v>8</v>
          </cell>
          <cell r="U70">
            <v>26</v>
          </cell>
          <cell r="V70">
            <v>40</v>
          </cell>
        </row>
        <row r="71">
          <cell r="B71" t="str">
            <v>E022-01-1080/2020</v>
          </cell>
          <cell r="C71" t="str">
            <v>Collins Mumo MANTHI</v>
          </cell>
          <cell r="D71">
            <v>5</v>
          </cell>
          <cell r="E71">
            <v>2.5</v>
          </cell>
          <cell r="F71">
            <v>2.5</v>
          </cell>
          <cell r="G71">
            <v>3.3333333333333335</v>
          </cell>
          <cell r="H71">
            <v>2</v>
          </cell>
          <cell r="I71">
            <v>5</v>
          </cell>
          <cell r="J71">
            <v>3.5</v>
          </cell>
          <cell r="K71">
            <v>10</v>
          </cell>
          <cell r="L71">
            <v>13</v>
          </cell>
          <cell r="M71">
            <v>12</v>
          </cell>
          <cell r="N71">
            <v>11.666666666666664</v>
          </cell>
          <cell r="O71">
            <v>18.5</v>
          </cell>
          <cell r="P71">
            <v>16</v>
          </cell>
          <cell r="R71">
            <v>2</v>
          </cell>
          <cell r="T71">
            <v>7</v>
          </cell>
          <cell r="U71">
            <v>25</v>
          </cell>
          <cell r="V71">
            <v>44</v>
          </cell>
        </row>
        <row r="72">
          <cell r="B72" t="str">
            <v>E022-01-1081/2020</v>
          </cell>
          <cell r="C72" t="str">
            <v>Davies Musheni SHISIA</v>
          </cell>
          <cell r="D72">
            <v>0.5</v>
          </cell>
          <cell r="E72">
            <v>2</v>
          </cell>
          <cell r="F72">
            <v>2</v>
          </cell>
          <cell r="G72">
            <v>1.5</v>
          </cell>
          <cell r="H72">
            <v>2</v>
          </cell>
          <cell r="I72">
            <v>4</v>
          </cell>
          <cell r="J72">
            <v>3.0000000000000004</v>
          </cell>
          <cell r="K72">
            <v>9</v>
          </cell>
          <cell r="L72">
            <v>9</v>
          </cell>
          <cell r="M72">
            <v>10</v>
          </cell>
          <cell r="N72">
            <v>9.3333333333333339</v>
          </cell>
          <cell r="O72">
            <v>13.8</v>
          </cell>
          <cell r="P72">
            <v>14</v>
          </cell>
          <cell r="Q72">
            <v>8</v>
          </cell>
          <cell r="T72">
            <v>10.5</v>
          </cell>
          <cell r="U72">
            <v>32.5</v>
          </cell>
          <cell r="V72">
            <v>46</v>
          </cell>
        </row>
        <row r="73">
          <cell r="B73" t="str">
            <v>E022-01-1082/2020</v>
          </cell>
          <cell r="C73" t="str">
            <v>Ray Wafula WEKESA</v>
          </cell>
          <cell r="D73">
            <v>1</v>
          </cell>
          <cell r="E73">
            <v>1</v>
          </cell>
          <cell r="F73">
            <v>1</v>
          </cell>
          <cell r="G73">
            <v>1.0000000000000002</v>
          </cell>
          <cell r="H73">
            <v>2</v>
          </cell>
          <cell r="I73">
            <v>4</v>
          </cell>
          <cell r="J73">
            <v>3.0000000000000004</v>
          </cell>
          <cell r="K73">
            <v>9</v>
          </cell>
          <cell r="L73">
            <v>11</v>
          </cell>
          <cell r="M73">
            <v>10</v>
          </cell>
          <cell r="N73">
            <v>10</v>
          </cell>
          <cell r="O73">
            <v>14</v>
          </cell>
          <cell r="P73">
            <v>16</v>
          </cell>
          <cell r="Q73">
            <v>9</v>
          </cell>
          <cell r="T73">
            <v>7.5</v>
          </cell>
          <cell r="U73">
            <v>32.5</v>
          </cell>
          <cell r="V73">
            <v>47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3</v>
          </cell>
          <cell r="E74">
            <v>5</v>
          </cell>
          <cell r="F74">
            <v>5</v>
          </cell>
          <cell r="G74">
            <v>4.333333333333333</v>
          </cell>
          <cell r="H74">
            <v>2</v>
          </cell>
          <cell r="I74">
            <v>2</v>
          </cell>
          <cell r="J74">
            <v>2</v>
          </cell>
          <cell r="K74">
            <v>12</v>
          </cell>
          <cell r="L74">
            <v>12</v>
          </cell>
          <cell r="M74">
            <v>10</v>
          </cell>
          <cell r="N74">
            <v>11.333333333333334</v>
          </cell>
          <cell r="O74">
            <v>17.7</v>
          </cell>
          <cell r="P74">
            <v>16</v>
          </cell>
          <cell r="Q74">
            <v>9</v>
          </cell>
          <cell r="T74">
            <v>7</v>
          </cell>
          <cell r="U74">
            <v>32</v>
          </cell>
          <cell r="V74">
            <v>50</v>
          </cell>
        </row>
        <row r="75">
          <cell r="B75" t="str">
            <v>E022-01-1084/2020</v>
          </cell>
          <cell r="C75" t="str">
            <v>Farries Ngai SEDA</v>
          </cell>
          <cell r="D75">
            <v>4</v>
          </cell>
          <cell r="E75">
            <v>2</v>
          </cell>
          <cell r="F75">
            <v>2</v>
          </cell>
          <cell r="G75">
            <v>2.6666666666666665</v>
          </cell>
          <cell r="H75">
            <v>3</v>
          </cell>
          <cell r="I75">
            <v>2</v>
          </cell>
          <cell r="J75">
            <v>2.5</v>
          </cell>
          <cell r="K75">
            <v>13</v>
          </cell>
          <cell r="L75">
            <v>12</v>
          </cell>
          <cell r="M75">
            <v>12</v>
          </cell>
          <cell r="N75">
            <v>12.333333333333334</v>
          </cell>
          <cell r="O75">
            <v>17.5</v>
          </cell>
          <cell r="P75">
            <v>21</v>
          </cell>
          <cell r="Q75">
            <v>8</v>
          </cell>
          <cell r="S75">
            <v>12</v>
          </cell>
          <cell r="U75">
            <v>41</v>
          </cell>
          <cell r="V75">
            <v>59</v>
          </cell>
        </row>
        <row r="76">
          <cell r="B76" t="str">
            <v>E022-01-1085/2020</v>
          </cell>
          <cell r="C76" t="str">
            <v>Kelvin Ochieng OMONDI</v>
          </cell>
          <cell r="D76">
            <v>3.5</v>
          </cell>
          <cell r="E76">
            <v>1</v>
          </cell>
          <cell r="F76">
            <v>1</v>
          </cell>
          <cell r="G76">
            <v>1.833333333333333</v>
          </cell>
          <cell r="H76">
            <v>5</v>
          </cell>
          <cell r="I76">
            <v>4</v>
          </cell>
          <cell r="J76">
            <v>4.5</v>
          </cell>
          <cell r="K76">
            <v>10</v>
          </cell>
          <cell r="L76">
            <v>8</v>
          </cell>
          <cell r="M76">
            <v>11</v>
          </cell>
          <cell r="N76">
            <v>9.6666666666666661</v>
          </cell>
          <cell r="O76">
            <v>16</v>
          </cell>
          <cell r="P76">
            <v>14</v>
          </cell>
          <cell r="Q76">
            <v>10</v>
          </cell>
          <cell r="T76">
            <v>7.5</v>
          </cell>
          <cell r="U76">
            <v>31.5</v>
          </cell>
          <cell r="V76">
            <v>48</v>
          </cell>
        </row>
        <row r="77">
          <cell r="B77" t="str">
            <v>E022-01-1086/2020</v>
          </cell>
          <cell r="C77" t="str">
            <v>Rony Oronje ONYANGO</v>
          </cell>
          <cell r="D77">
            <v>1.5</v>
          </cell>
          <cell r="E77">
            <v>1</v>
          </cell>
          <cell r="F77">
            <v>1</v>
          </cell>
          <cell r="G77">
            <v>1.1666666666666667</v>
          </cell>
          <cell r="H77">
            <v>3</v>
          </cell>
          <cell r="I77">
            <v>5</v>
          </cell>
          <cell r="J77">
            <v>4</v>
          </cell>
          <cell r="K77">
            <v>11</v>
          </cell>
          <cell r="L77">
            <v>13</v>
          </cell>
          <cell r="M77">
            <v>9</v>
          </cell>
          <cell r="N77">
            <v>11</v>
          </cell>
          <cell r="O77">
            <v>16.2</v>
          </cell>
          <cell r="P77">
            <v>6</v>
          </cell>
          <cell r="Q77">
            <v>13.5</v>
          </cell>
          <cell r="S77">
            <v>20</v>
          </cell>
          <cell r="U77">
            <v>39.5</v>
          </cell>
          <cell r="V77">
            <v>56</v>
          </cell>
        </row>
        <row r="78">
          <cell r="B78" t="str">
            <v>E022-01-1087/2020</v>
          </cell>
          <cell r="C78" t="str">
            <v>Geoffrey Elly NISSI</v>
          </cell>
          <cell r="D78">
            <v>4.5</v>
          </cell>
          <cell r="E78">
            <v>3</v>
          </cell>
          <cell r="F78">
            <v>3</v>
          </cell>
          <cell r="G78">
            <v>3.5</v>
          </cell>
          <cell r="H78">
            <v>3</v>
          </cell>
          <cell r="I78">
            <v>5</v>
          </cell>
          <cell r="J78">
            <v>4</v>
          </cell>
          <cell r="K78">
            <v>11</v>
          </cell>
          <cell r="L78">
            <v>13</v>
          </cell>
          <cell r="M78">
            <v>11</v>
          </cell>
          <cell r="N78">
            <v>11.666666666666666</v>
          </cell>
          <cell r="O78">
            <v>19.2</v>
          </cell>
          <cell r="P78">
            <v>20.5</v>
          </cell>
          <cell r="Q78">
            <v>10.5</v>
          </cell>
          <cell r="S78">
            <v>15</v>
          </cell>
          <cell r="T78">
            <v>8</v>
          </cell>
          <cell r="U78">
            <v>46</v>
          </cell>
          <cell r="V78">
            <v>65</v>
          </cell>
        </row>
        <row r="79">
          <cell r="B79" t="str">
            <v>E022-01-1089/2020</v>
          </cell>
          <cell r="C79" t="str">
            <v>David MISANGO</v>
          </cell>
          <cell r="D79">
            <v>3.5</v>
          </cell>
          <cell r="E79">
            <v>4</v>
          </cell>
          <cell r="F79">
            <v>4</v>
          </cell>
          <cell r="G79">
            <v>3.8333333333333335</v>
          </cell>
          <cell r="H79">
            <v>2</v>
          </cell>
          <cell r="I79">
            <v>2</v>
          </cell>
          <cell r="J79">
            <v>2</v>
          </cell>
          <cell r="K79">
            <v>10</v>
          </cell>
          <cell r="L79">
            <v>9</v>
          </cell>
          <cell r="M79">
            <v>10</v>
          </cell>
          <cell r="N79">
            <v>9.6666666666666661</v>
          </cell>
          <cell r="O79">
            <v>15.5</v>
          </cell>
          <cell r="P79">
            <v>18.5</v>
          </cell>
          <cell r="Q79">
            <v>13.5</v>
          </cell>
          <cell r="S79">
            <v>18.5</v>
          </cell>
          <cell r="U79">
            <v>50.5</v>
          </cell>
          <cell r="V79">
            <v>66</v>
          </cell>
        </row>
        <row r="80">
          <cell r="B80" t="str">
            <v>E022-01-1090/2020</v>
          </cell>
          <cell r="C80" t="str">
            <v>Ignatius Kiptoo RUTO</v>
          </cell>
          <cell r="D80">
            <v>6.5</v>
          </cell>
          <cell r="E80">
            <v>5</v>
          </cell>
          <cell r="F80">
            <v>5</v>
          </cell>
          <cell r="G80">
            <v>5.5</v>
          </cell>
          <cell r="H80">
            <v>2</v>
          </cell>
          <cell r="I80">
            <v>2</v>
          </cell>
          <cell r="J80">
            <v>2</v>
          </cell>
          <cell r="K80">
            <v>11</v>
          </cell>
          <cell r="L80">
            <v>10</v>
          </cell>
          <cell r="M80">
            <v>10</v>
          </cell>
          <cell r="N80">
            <v>10.333333333333332</v>
          </cell>
          <cell r="O80">
            <v>17.8</v>
          </cell>
          <cell r="P80">
            <v>15</v>
          </cell>
          <cell r="Q80">
            <v>10.5</v>
          </cell>
          <cell r="T80">
            <v>11.5</v>
          </cell>
          <cell r="U80">
            <v>37</v>
          </cell>
          <cell r="V80">
            <v>55</v>
          </cell>
        </row>
        <row r="81">
          <cell r="B81" t="str">
            <v>E022-01-1163/2020</v>
          </cell>
          <cell r="C81" t="str">
            <v>Caleb Luhombo</v>
          </cell>
          <cell r="D81">
            <v>2</v>
          </cell>
          <cell r="E81">
            <v>6</v>
          </cell>
          <cell r="F81">
            <v>6</v>
          </cell>
          <cell r="G81">
            <v>4.666666666666667</v>
          </cell>
          <cell r="H81">
            <v>3</v>
          </cell>
          <cell r="I81">
            <v>4</v>
          </cell>
          <cell r="J81">
            <v>3.5</v>
          </cell>
          <cell r="K81">
            <v>10</v>
          </cell>
          <cell r="L81">
            <v>9</v>
          </cell>
          <cell r="M81">
            <v>11</v>
          </cell>
          <cell r="N81">
            <v>10</v>
          </cell>
          <cell r="O81">
            <v>18.2</v>
          </cell>
          <cell r="P81">
            <v>22.5</v>
          </cell>
          <cell r="R81">
            <v>10</v>
          </cell>
          <cell r="S81">
            <v>18</v>
          </cell>
          <cell r="U81">
            <v>50.5</v>
          </cell>
          <cell r="V81">
            <v>69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4.5</v>
          </cell>
          <cell r="E82">
            <v>3</v>
          </cell>
          <cell r="F82">
            <v>3</v>
          </cell>
          <cell r="G82">
            <v>3.5</v>
          </cell>
          <cell r="H82">
            <v>3</v>
          </cell>
          <cell r="I82">
            <v>3</v>
          </cell>
          <cell r="J82">
            <v>3</v>
          </cell>
          <cell r="K82">
            <v>11</v>
          </cell>
          <cell r="L82">
            <v>11</v>
          </cell>
          <cell r="M82">
            <v>12</v>
          </cell>
          <cell r="N82">
            <v>11.333333333333334</v>
          </cell>
          <cell r="O82">
            <v>17.8</v>
          </cell>
          <cell r="P82">
            <v>22</v>
          </cell>
          <cell r="Q82">
            <v>6</v>
          </cell>
          <cell r="S82">
            <v>13.5</v>
          </cell>
          <cell r="U82">
            <v>41.5</v>
          </cell>
          <cell r="V82">
            <v>59</v>
          </cell>
        </row>
        <row r="83">
          <cell r="B83" t="str">
            <v>E022-01-1594/2020</v>
          </cell>
          <cell r="C83" t="str">
            <v>Joash KIPROTICH</v>
          </cell>
          <cell r="D83">
            <v>3</v>
          </cell>
          <cell r="E83">
            <v>3</v>
          </cell>
          <cell r="F83">
            <v>3</v>
          </cell>
          <cell r="G83">
            <v>3</v>
          </cell>
          <cell r="H83">
            <v>2</v>
          </cell>
          <cell r="I83">
            <v>5</v>
          </cell>
          <cell r="J83">
            <v>3.5</v>
          </cell>
          <cell r="K83">
            <v>9</v>
          </cell>
          <cell r="L83">
            <v>9</v>
          </cell>
          <cell r="M83">
            <v>6</v>
          </cell>
          <cell r="N83">
            <v>8</v>
          </cell>
          <cell r="O83">
            <v>14.5</v>
          </cell>
          <cell r="P83">
            <v>16</v>
          </cell>
          <cell r="R83">
            <v>11</v>
          </cell>
          <cell r="S83">
            <v>10.5</v>
          </cell>
          <cell r="U83">
            <v>37.5</v>
          </cell>
          <cell r="V83">
            <v>52</v>
          </cell>
        </row>
        <row r="84">
          <cell r="B84" t="str">
            <v>E022-01-2101/2020</v>
          </cell>
          <cell r="C84" t="str">
            <v>Brian Mwangala AYEKHA</v>
          </cell>
          <cell r="D84">
            <v>2.5</v>
          </cell>
          <cell r="E84">
            <v>6.5</v>
          </cell>
          <cell r="F84">
            <v>6.5</v>
          </cell>
          <cell r="G84">
            <v>5.166666666666667</v>
          </cell>
          <cell r="H84">
            <v>4</v>
          </cell>
          <cell r="I84">
            <v>2</v>
          </cell>
          <cell r="J84">
            <v>3.0000000000000004</v>
          </cell>
          <cell r="K84">
            <v>9</v>
          </cell>
          <cell r="L84">
            <v>9</v>
          </cell>
          <cell r="M84">
            <v>9</v>
          </cell>
          <cell r="N84">
            <v>8.9999999999999982</v>
          </cell>
          <cell r="O84">
            <v>17.2</v>
          </cell>
          <cell r="P84">
            <v>10</v>
          </cell>
          <cell r="Q84">
            <v>8</v>
          </cell>
          <cell r="T84">
            <v>16</v>
          </cell>
          <cell r="U84">
            <v>34</v>
          </cell>
          <cell r="V84">
            <v>51</v>
          </cell>
        </row>
        <row r="85">
          <cell r="B85" t="str">
            <v>E022-01-2108/2020</v>
          </cell>
          <cell r="C85" t="str">
            <v>Benson Mwendwa KILEI</v>
          </cell>
          <cell r="D85">
            <v>1.5</v>
          </cell>
          <cell r="E85">
            <v>4</v>
          </cell>
          <cell r="F85">
            <v>4</v>
          </cell>
          <cell r="G85">
            <v>3.1666666666666665</v>
          </cell>
          <cell r="H85">
            <v>2</v>
          </cell>
          <cell r="I85">
            <v>4</v>
          </cell>
          <cell r="J85">
            <v>3.0000000000000004</v>
          </cell>
          <cell r="K85">
            <v>10</v>
          </cell>
          <cell r="L85">
            <v>13</v>
          </cell>
          <cell r="M85">
            <v>11</v>
          </cell>
          <cell r="N85">
            <v>11.333333333333334</v>
          </cell>
          <cell r="O85">
            <v>17.5</v>
          </cell>
          <cell r="P85">
            <v>19</v>
          </cell>
          <cell r="R85">
            <v>8</v>
          </cell>
          <cell r="T85">
            <v>9.5</v>
          </cell>
          <cell r="U85">
            <v>36.5</v>
          </cell>
          <cell r="V85">
            <v>54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3.5</v>
          </cell>
          <cell r="E86">
            <v>1</v>
          </cell>
          <cell r="F86">
            <v>1</v>
          </cell>
          <cell r="G86">
            <v>1.833333333333333</v>
          </cell>
          <cell r="H86">
            <v>3</v>
          </cell>
          <cell r="I86">
            <v>2</v>
          </cell>
          <cell r="J86">
            <v>2.5</v>
          </cell>
          <cell r="K86">
            <v>14</v>
          </cell>
          <cell r="L86">
            <v>14</v>
          </cell>
          <cell r="M86">
            <v>14</v>
          </cell>
          <cell r="N86">
            <v>14</v>
          </cell>
          <cell r="O86">
            <v>18.3</v>
          </cell>
          <cell r="P86">
            <v>13.5</v>
          </cell>
          <cell r="Q86">
            <v>8</v>
          </cell>
          <cell r="S86">
            <v>16.5</v>
          </cell>
          <cell r="U86">
            <v>38</v>
          </cell>
          <cell r="V86">
            <v>56</v>
          </cell>
        </row>
        <row r="87">
          <cell r="B87" t="str">
            <v>E022-01-2138/2020</v>
          </cell>
          <cell r="C87" t="str">
            <v>Dennis Mungai NDUNGU</v>
          </cell>
          <cell r="G87">
            <v>0</v>
          </cell>
          <cell r="J87">
            <v>0</v>
          </cell>
          <cell r="N87">
            <v>0</v>
          </cell>
          <cell r="O87" t="str">
            <v/>
          </cell>
          <cell r="U87" t="str">
            <v/>
          </cell>
          <cell r="V87" t="str">
            <v/>
          </cell>
        </row>
        <row r="88">
          <cell r="B88" t="str">
            <v>E022-01-2140/2020</v>
          </cell>
          <cell r="C88" t="str">
            <v>Dennis Mwangi KAMATHIRO</v>
          </cell>
          <cell r="D88">
            <v>2.5</v>
          </cell>
          <cell r="E88">
            <v>6</v>
          </cell>
          <cell r="F88">
            <v>6</v>
          </cell>
          <cell r="G88">
            <v>4.833333333333333</v>
          </cell>
          <cell r="H88">
            <v>2</v>
          </cell>
          <cell r="I88">
            <v>4</v>
          </cell>
          <cell r="J88">
            <v>3.0000000000000004</v>
          </cell>
          <cell r="K88">
            <v>12</v>
          </cell>
          <cell r="L88">
            <v>10</v>
          </cell>
          <cell r="M88">
            <v>10</v>
          </cell>
          <cell r="N88">
            <v>10.666666666666666</v>
          </cell>
          <cell r="O88">
            <v>18.5</v>
          </cell>
          <cell r="P88">
            <v>14</v>
          </cell>
          <cell r="Q88">
            <v>9</v>
          </cell>
          <cell r="S88">
            <v>7.5</v>
          </cell>
          <cell r="U88">
            <v>30.5</v>
          </cell>
          <cell r="V88">
            <v>49</v>
          </cell>
        </row>
        <row r="89">
          <cell r="B89" t="str">
            <v>E022-01-2151/2020</v>
          </cell>
          <cell r="C89" t="str">
            <v>Milton Kiai MWANGI</v>
          </cell>
          <cell r="D89">
            <v>2.5</v>
          </cell>
          <cell r="E89">
            <v>5</v>
          </cell>
          <cell r="F89">
            <v>5</v>
          </cell>
          <cell r="G89">
            <v>4.166666666666667</v>
          </cell>
          <cell r="H89">
            <v>3</v>
          </cell>
          <cell r="I89">
            <v>5</v>
          </cell>
          <cell r="J89">
            <v>4</v>
          </cell>
          <cell r="K89">
            <v>10</v>
          </cell>
          <cell r="L89">
            <v>9</v>
          </cell>
          <cell r="M89">
            <v>8</v>
          </cell>
          <cell r="N89">
            <v>8.9999999999999982</v>
          </cell>
          <cell r="O89">
            <v>17.2</v>
          </cell>
          <cell r="P89">
            <v>9</v>
          </cell>
          <cell r="R89">
            <v>10</v>
          </cell>
          <cell r="S89">
            <v>14</v>
          </cell>
          <cell r="U89">
            <v>33</v>
          </cell>
          <cell r="V89">
            <v>50</v>
          </cell>
        </row>
        <row r="90">
          <cell r="B90" t="str">
            <v>E022-01-2156/2020</v>
          </cell>
          <cell r="C90" t="str">
            <v>Isaac Muriuki NJERU</v>
          </cell>
          <cell r="G90">
            <v>0</v>
          </cell>
          <cell r="J90">
            <v>0</v>
          </cell>
          <cell r="N90">
            <v>0</v>
          </cell>
          <cell r="O90" t="str">
            <v/>
          </cell>
          <cell r="U90" t="str">
            <v/>
          </cell>
          <cell r="V90" t="str">
            <v/>
          </cell>
        </row>
        <row r="91">
          <cell r="B91" t="str">
            <v>E022-01-2174/2020</v>
          </cell>
          <cell r="C91" t="str">
            <v>Brendan Jesse Ochieng</v>
          </cell>
          <cell r="G91">
            <v>0</v>
          </cell>
          <cell r="J91">
            <v>0</v>
          </cell>
          <cell r="N91">
            <v>0</v>
          </cell>
          <cell r="O91" t="str">
            <v/>
          </cell>
          <cell r="U91" t="str">
            <v/>
          </cell>
          <cell r="V91" t="str">
            <v/>
          </cell>
        </row>
        <row r="92">
          <cell r="B92" t="str">
            <v>E022-01-2192/2020</v>
          </cell>
          <cell r="C92" t="str">
            <v>Mark Waitiki THUO</v>
          </cell>
          <cell r="D92">
            <v>3</v>
          </cell>
          <cell r="E92">
            <v>2.5</v>
          </cell>
          <cell r="F92">
            <v>2.5</v>
          </cell>
          <cell r="G92">
            <v>2.6666666666666665</v>
          </cell>
          <cell r="H92">
            <v>3</v>
          </cell>
          <cell r="I92">
            <v>4</v>
          </cell>
          <cell r="J92">
            <v>3.5</v>
          </cell>
          <cell r="K92">
            <v>12</v>
          </cell>
          <cell r="L92">
            <v>11</v>
          </cell>
          <cell r="M92">
            <v>13</v>
          </cell>
          <cell r="N92">
            <v>12</v>
          </cell>
          <cell r="O92">
            <v>18.2</v>
          </cell>
          <cell r="P92">
            <v>12</v>
          </cell>
          <cell r="Q92">
            <v>8</v>
          </cell>
          <cell r="S92">
            <v>1.5</v>
          </cell>
          <cell r="U92">
            <v>21.5</v>
          </cell>
          <cell r="V92">
            <v>40</v>
          </cell>
        </row>
        <row r="93">
          <cell r="B93" t="str">
            <v>E022-01-2283/2020</v>
          </cell>
          <cell r="C93" t="str">
            <v>Kenneth Ng'ang'a WAMBUI</v>
          </cell>
          <cell r="D93">
            <v>3</v>
          </cell>
          <cell r="E93">
            <v>4</v>
          </cell>
          <cell r="F93">
            <v>4</v>
          </cell>
          <cell r="G93">
            <v>3.6666666666666665</v>
          </cell>
          <cell r="H93">
            <v>2</v>
          </cell>
          <cell r="I93">
            <v>3</v>
          </cell>
          <cell r="J93">
            <v>2.5</v>
          </cell>
          <cell r="K93">
            <v>10</v>
          </cell>
          <cell r="L93">
            <v>8</v>
          </cell>
          <cell r="M93">
            <v>6</v>
          </cell>
          <cell r="N93">
            <v>8</v>
          </cell>
          <cell r="O93">
            <v>14.2</v>
          </cell>
          <cell r="P93">
            <v>12</v>
          </cell>
          <cell r="Q93">
            <v>5</v>
          </cell>
          <cell r="S93">
            <v>10</v>
          </cell>
          <cell r="U93">
            <v>27</v>
          </cell>
          <cell r="V93">
            <v>41</v>
          </cell>
        </row>
        <row r="94">
          <cell r="B94" t="str">
            <v>E022-01-2285/2020</v>
          </cell>
          <cell r="C94" t="str">
            <v>Victor Mwangi NDABA</v>
          </cell>
          <cell r="D94">
            <v>3</v>
          </cell>
          <cell r="E94">
            <v>4</v>
          </cell>
          <cell r="F94">
            <v>4</v>
          </cell>
          <cell r="G94">
            <v>3.6666666666666665</v>
          </cell>
          <cell r="H94">
            <v>2.5</v>
          </cell>
          <cell r="I94">
            <v>5</v>
          </cell>
          <cell r="J94">
            <v>3.75</v>
          </cell>
          <cell r="K94">
            <v>7.5</v>
          </cell>
          <cell r="L94">
            <v>8</v>
          </cell>
          <cell r="M94">
            <v>8</v>
          </cell>
          <cell r="N94">
            <v>7.8333333333333321</v>
          </cell>
          <cell r="O94">
            <v>15.3</v>
          </cell>
          <cell r="U94" t="str">
            <v/>
          </cell>
          <cell r="V94">
            <v>15</v>
          </cell>
        </row>
        <row r="95">
          <cell r="B95" t="str">
            <v>E022-01-2325/2020</v>
          </cell>
          <cell r="C95" t="str">
            <v>Elsie Sang CHEROP</v>
          </cell>
          <cell r="D95">
            <v>3.5</v>
          </cell>
          <cell r="E95">
            <v>1</v>
          </cell>
          <cell r="F95">
            <v>1</v>
          </cell>
          <cell r="G95">
            <v>1.833333333333333</v>
          </cell>
          <cell r="H95">
            <v>2</v>
          </cell>
          <cell r="I95">
            <v>5</v>
          </cell>
          <cell r="J95">
            <v>3.5</v>
          </cell>
          <cell r="K95">
            <v>13</v>
          </cell>
          <cell r="L95">
            <v>13</v>
          </cell>
          <cell r="M95">
            <v>13</v>
          </cell>
          <cell r="N95">
            <v>13</v>
          </cell>
          <cell r="O95">
            <v>18.3</v>
          </cell>
          <cell r="P95">
            <v>16</v>
          </cell>
          <cell r="Q95">
            <v>10</v>
          </cell>
          <cell r="S95">
            <v>14.5</v>
          </cell>
          <cell r="U95">
            <v>40.5</v>
          </cell>
          <cell r="V95">
            <v>59</v>
          </cell>
        </row>
        <row r="96">
          <cell r="B96" t="str">
            <v>E022-01-2347/2020</v>
          </cell>
          <cell r="C96" t="str">
            <v>Mbarak Mahmud BREK</v>
          </cell>
          <cell r="D96">
            <v>3</v>
          </cell>
          <cell r="E96">
            <v>5</v>
          </cell>
          <cell r="F96">
            <v>5</v>
          </cell>
          <cell r="G96">
            <v>4.333333333333333</v>
          </cell>
          <cell r="H96">
            <v>2</v>
          </cell>
          <cell r="I96">
            <v>4</v>
          </cell>
          <cell r="J96">
            <v>3.0000000000000004</v>
          </cell>
          <cell r="K96">
            <v>11</v>
          </cell>
          <cell r="L96">
            <v>10</v>
          </cell>
          <cell r="M96">
            <v>12</v>
          </cell>
          <cell r="N96">
            <v>11</v>
          </cell>
          <cell r="O96">
            <v>18.3</v>
          </cell>
          <cell r="P96">
            <v>9.5</v>
          </cell>
          <cell r="Q96">
            <v>15</v>
          </cell>
          <cell r="S96">
            <v>9.5</v>
          </cell>
          <cell r="U96">
            <v>34</v>
          </cell>
          <cell r="V96">
            <v>52</v>
          </cell>
        </row>
        <row r="97">
          <cell r="B97" t="str">
            <v>E022-01-2385/2019</v>
          </cell>
          <cell r="C97" t="str">
            <v>Bernard Kimani MUGWE</v>
          </cell>
          <cell r="D97">
            <v>5</v>
          </cell>
          <cell r="E97">
            <v>3</v>
          </cell>
          <cell r="F97">
            <v>3</v>
          </cell>
          <cell r="G97">
            <v>3.6666666666666665</v>
          </cell>
          <cell r="H97">
            <v>2</v>
          </cell>
          <cell r="I97">
            <v>2</v>
          </cell>
          <cell r="J97">
            <v>2</v>
          </cell>
          <cell r="K97">
            <v>12</v>
          </cell>
          <cell r="L97">
            <v>10</v>
          </cell>
          <cell r="M97">
            <v>10</v>
          </cell>
          <cell r="N97">
            <v>10.666666666666666</v>
          </cell>
          <cell r="O97">
            <v>16.3</v>
          </cell>
          <cell r="P97">
            <v>18.5</v>
          </cell>
          <cell r="Q97">
            <v>13</v>
          </cell>
          <cell r="S97">
            <v>10</v>
          </cell>
          <cell r="U97">
            <v>41.5</v>
          </cell>
          <cell r="V97">
            <v>58</v>
          </cell>
        </row>
        <row r="98">
          <cell r="B98" t="str">
            <v>E022-01-2454/2020</v>
          </cell>
          <cell r="C98" t="str">
            <v>Peter Ndiba MUIGAI</v>
          </cell>
          <cell r="D98">
            <v>7.5</v>
          </cell>
          <cell r="E98">
            <v>7</v>
          </cell>
          <cell r="F98">
            <v>7</v>
          </cell>
          <cell r="G98">
            <v>7.166666666666667</v>
          </cell>
          <cell r="H98">
            <v>3</v>
          </cell>
          <cell r="I98">
            <v>3</v>
          </cell>
          <cell r="J98">
            <v>3</v>
          </cell>
          <cell r="K98">
            <v>10</v>
          </cell>
          <cell r="L98">
            <v>11</v>
          </cell>
          <cell r="M98">
            <v>8</v>
          </cell>
          <cell r="N98">
            <v>9.6666666666666661</v>
          </cell>
          <cell r="O98">
            <v>19.8</v>
          </cell>
          <cell r="P98">
            <v>15</v>
          </cell>
          <cell r="Q98">
            <v>9.5</v>
          </cell>
          <cell r="S98">
            <v>2.5</v>
          </cell>
          <cell r="U98">
            <v>27</v>
          </cell>
          <cell r="V98">
            <v>47</v>
          </cell>
        </row>
        <row r="99">
          <cell r="B99" t="str">
            <v>E022-01-2608/2020</v>
          </cell>
          <cell r="C99" t="str">
            <v>Martin Irungu MWANGI</v>
          </cell>
          <cell r="D99">
            <v>7</v>
          </cell>
          <cell r="E99">
            <v>8</v>
          </cell>
          <cell r="F99">
            <v>8</v>
          </cell>
          <cell r="G99">
            <v>7.666666666666667</v>
          </cell>
          <cell r="H99">
            <v>3</v>
          </cell>
          <cell r="I99">
            <v>3</v>
          </cell>
          <cell r="J99">
            <v>3</v>
          </cell>
          <cell r="K99">
            <v>8</v>
          </cell>
          <cell r="L99">
            <v>10</v>
          </cell>
          <cell r="M99">
            <v>12</v>
          </cell>
          <cell r="N99">
            <v>10</v>
          </cell>
          <cell r="O99">
            <v>20.7</v>
          </cell>
          <cell r="P99">
            <v>20.5</v>
          </cell>
          <cell r="Q99">
            <v>11.5</v>
          </cell>
          <cell r="S99">
            <v>18</v>
          </cell>
          <cell r="U99">
            <v>50</v>
          </cell>
          <cell r="V99">
            <v>71</v>
          </cell>
        </row>
        <row r="100">
          <cell r="B100" t="str">
            <v>E022-01-1048/2020</v>
          </cell>
          <cell r="C100" t="str">
            <v>Tony Clinton MUTUMA</v>
          </cell>
          <cell r="D100">
            <v>4.5</v>
          </cell>
          <cell r="E100">
            <v>4</v>
          </cell>
          <cell r="F100">
            <v>4</v>
          </cell>
          <cell r="G100">
            <v>4.166666666666667</v>
          </cell>
          <cell r="H100">
            <v>3</v>
          </cell>
          <cell r="I100">
            <v>5</v>
          </cell>
          <cell r="J100">
            <v>4</v>
          </cell>
          <cell r="K100">
            <v>12</v>
          </cell>
          <cell r="L100">
            <v>12</v>
          </cell>
          <cell r="M100">
            <v>10</v>
          </cell>
          <cell r="N100">
            <v>11.333333333333334</v>
          </cell>
          <cell r="O100">
            <v>19.5</v>
          </cell>
          <cell r="P100">
            <v>18</v>
          </cell>
          <cell r="Q100">
            <v>15</v>
          </cell>
          <cell r="T100">
            <v>3</v>
          </cell>
          <cell r="U100">
            <v>36</v>
          </cell>
          <cell r="V100">
            <v>56</v>
          </cell>
        </row>
        <row r="101">
          <cell r="B101" t="str">
            <v>E022-01-0754/2019</v>
          </cell>
          <cell r="C101" t="str">
            <v>John MATHAI</v>
          </cell>
          <cell r="D101">
            <v>3</v>
          </cell>
          <cell r="E101">
            <v>4.5</v>
          </cell>
          <cell r="F101">
            <v>4.5</v>
          </cell>
          <cell r="G101">
            <v>4</v>
          </cell>
          <cell r="H101">
            <v>2</v>
          </cell>
          <cell r="I101">
            <v>3</v>
          </cell>
          <cell r="J101">
            <v>2.5</v>
          </cell>
          <cell r="K101">
            <v>9</v>
          </cell>
          <cell r="L101">
            <v>9</v>
          </cell>
          <cell r="M101">
            <v>10</v>
          </cell>
          <cell r="N101">
            <v>9.3333333333333339</v>
          </cell>
          <cell r="O101">
            <v>15.8</v>
          </cell>
          <cell r="P101">
            <v>8.5</v>
          </cell>
          <cell r="Q101">
            <v>14</v>
          </cell>
          <cell r="S101">
            <v>12.5</v>
          </cell>
          <cell r="U101">
            <v>35</v>
          </cell>
          <cell r="V101">
            <v>51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5</v>
          </cell>
          <cell r="E102">
            <v>5</v>
          </cell>
          <cell r="F102">
            <v>5</v>
          </cell>
          <cell r="G102">
            <v>5</v>
          </cell>
          <cell r="H102">
            <v>2.5</v>
          </cell>
          <cell r="I102">
            <v>3</v>
          </cell>
          <cell r="J102">
            <v>2.75</v>
          </cell>
          <cell r="K102">
            <v>12</v>
          </cell>
          <cell r="L102">
            <v>9</v>
          </cell>
          <cell r="M102">
            <v>10</v>
          </cell>
          <cell r="N102">
            <v>10.333333333333332</v>
          </cell>
          <cell r="O102">
            <v>18.100000000000001</v>
          </cell>
          <cell r="P102">
            <v>12</v>
          </cell>
          <cell r="Q102">
            <v>15</v>
          </cell>
          <cell r="S102">
            <v>12</v>
          </cell>
          <cell r="U102">
            <v>39</v>
          </cell>
          <cell r="V102">
            <v>57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5</v>
          </cell>
          <cell r="E103">
            <v>2</v>
          </cell>
          <cell r="F103">
            <v>2</v>
          </cell>
          <cell r="G103">
            <v>3</v>
          </cell>
          <cell r="H103">
            <v>2</v>
          </cell>
          <cell r="I103">
            <v>3</v>
          </cell>
          <cell r="J103">
            <v>2.5</v>
          </cell>
          <cell r="K103">
            <v>13</v>
          </cell>
          <cell r="L103">
            <v>13</v>
          </cell>
          <cell r="M103">
            <v>12</v>
          </cell>
          <cell r="N103">
            <v>12.666666666666666</v>
          </cell>
          <cell r="O103">
            <v>18.2</v>
          </cell>
          <cell r="P103">
            <v>24</v>
          </cell>
          <cell r="Q103">
            <v>7.5</v>
          </cell>
          <cell r="T103">
            <v>12</v>
          </cell>
          <cell r="U103">
            <v>43.5</v>
          </cell>
          <cell r="V103">
            <v>62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1.5</v>
          </cell>
          <cell r="E104">
            <v>1</v>
          </cell>
          <cell r="F104">
            <v>1</v>
          </cell>
          <cell r="G104">
            <v>1.1666666666666667</v>
          </cell>
          <cell r="H104">
            <v>2</v>
          </cell>
          <cell r="I104">
            <v>3</v>
          </cell>
          <cell r="J104">
            <v>2.5</v>
          </cell>
          <cell r="K104">
            <v>12</v>
          </cell>
          <cell r="L104">
            <v>13</v>
          </cell>
          <cell r="M104">
            <v>13</v>
          </cell>
          <cell r="N104">
            <v>12.666666666666666</v>
          </cell>
          <cell r="O104">
            <v>16.3</v>
          </cell>
          <cell r="P104">
            <v>7.5</v>
          </cell>
          <cell r="Q104">
            <v>7</v>
          </cell>
          <cell r="T104">
            <v>9</v>
          </cell>
          <cell r="U104">
            <v>23.5</v>
          </cell>
          <cell r="V104">
            <v>40</v>
          </cell>
        </row>
        <row r="105">
          <cell r="B105" t="str">
            <v>E022-01-0791/2019</v>
          </cell>
          <cell r="C105" t="str">
            <v>Precious Mumbi</v>
          </cell>
          <cell r="D105">
            <v>4</v>
          </cell>
          <cell r="E105">
            <v>2</v>
          </cell>
          <cell r="F105">
            <v>2</v>
          </cell>
          <cell r="G105">
            <v>2.6666666666666665</v>
          </cell>
          <cell r="H105">
            <v>4</v>
          </cell>
          <cell r="I105">
            <v>5</v>
          </cell>
          <cell r="J105">
            <v>4.5</v>
          </cell>
          <cell r="K105">
            <v>13</v>
          </cell>
          <cell r="L105">
            <v>14</v>
          </cell>
          <cell r="M105">
            <v>13</v>
          </cell>
          <cell r="N105">
            <v>13.333333333333336</v>
          </cell>
          <cell r="O105">
            <v>20.5</v>
          </cell>
          <cell r="P105">
            <v>10.5</v>
          </cell>
          <cell r="Q105">
            <v>6</v>
          </cell>
          <cell r="S105">
            <v>2.5</v>
          </cell>
          <cell r="U105">
            <v>19</v>
          </cell>
          <cell r="V105">
            <v>40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3</v>
          </cell>
          <cell r="E106">
            <v>6</v>
          </cell>
          <cell r="F106">
            <v>6</v>
          </cell>
          <cell r="G106">
            <v>5</v>
          </cell>
          <cell r="H106">
            <v>2</v>
          </cell>
          <cell r="I106">
            <v>3</v>
          </cell>
          <cell r="J106">
            <v>2.5</v>
          </cell>
          <cell r="K106">
            <v>12</v>
          </cell>
          <cell r="L106">
            <v>13</v>
          </cell>
          <cell r="M106">
            <v>11</v>
          </cell>
          <cell r="N106">
            <v>12</v>
          </cell>
          <cell r="O106">
            <v>19.5</v>
          </cell>
          <cell r="P106">
            <v>13.5</v>
          </cell>
          <cell r="R106">
            <v>0</v>
          </cell>
          <cell r="S106">
            <v>18</v>
          </cell>
          <cell r="U106">
            <v>31.5</v>
          </cell>
          <cell r="V106">
            <v>51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3</v>
          </cell>
          <cell r="E107">
            <v>6</v>
          </cell>
          <cell r="F107">
            <v>6</v>
          </cell>
          <cell r="G107">
            <v>5</v>
          </cell>
          <cell r="H107">
            <v>3</v>
          </cell>
          <cell r="I107">
            <v>2.5</v>
          </cell>
          <cell r="J107">
            <v>2.75</v>
          </cell>
          <cell r="K107">
            <v>12</v>
          </cell>
          <cell r="L107">
            <v>12</v>
          </cell>
          <cell r="M107">
            <v>9</v>
          </cell>
          <cell r="N107">
            <v>11</v>
          </cell>
          <cell r="O107">
            <v>18.8</v>
          </cell>
          <cell r="P107">
            <v>18.5</v>
          </cell>
          <cell r="R107">
            <v>6</v>
          </cell>
          <cell r="T107">
            <v>13</v>
          </cell>
          <cell r="U107">
            <v>37.5</v>
          </cell>
          <cell r="V107">
            <v>56</v>
          </cell>
        </row>
        <row r="108">
          <cell r="B108" t="str">
            <v>E022-01-0845/2019</v>
          </cell>
          <cell r="C108" t="str">
            <v>Maweu Bright Mambo</v>
          </cell>
          <cell r="D108">
            <v>3</v>
          </cell>
          <cell r="E108">
            <v>4</v>
          </cell>
          <cell r="F108">
            <v>4</v>
          </cell>
          <cell r="G108">
            <v>3.6666666666666665</v>
          </cell>
          <cell r="H108">
            <v>2</v>
          </cell>
          <cell r="I108">
            <v>3</v>
          </cell>
          <cell r="J108">
            <v>2.5</v>
          </cell>
          <cell r="K108">
            <v>11</v>
          </cell>
          <cell r="L108">
            <v>10</v>
          </cell>
          <cell r="M108">
            <v>9</v>
          </cell>
          <cell r="N108">
            <v>10</v>
          </cell>
          <cell r="O108">
            <v>16.2</v>
          </cell>
          <cell r="P108">
            <v>8.5</v>
          </cell>
          <cell r="Q108">
            <v>17</v>
          </cell>
          <cell r="S108">
            <v>14</v>
          </cell>
          <cell r="U108">
            <v>39.5</v>
          </cell>
          <cell r="V108">
            <v>56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1.5</v>
          </cell>
          <cell r="E109">
            <v>3</v>
          </cell>
          <cell r="F109">
            <v>3</v>
          </cell>
          <cell r="G109">
            <v>2.5</v>
          </cell>
          <cell r="H109">
            <v>3</v>
          </cell>
          <cell r="I109">
            <v>3</v>
          </cell>
          <cell r="J109">
            <v>3</v>
          </cell>
          <cell r="K109">
            <v>7.5</v>
          </cell>
          <cell r="L109">
            <v>8</v>
          </cell>
          <cell r="M109">
            <v>8</v>
          </cell>
          <cell r="N109">
            <v>7.8333333333333321</v>
          </cell>
          <cell r="O109">
            <v>13.3</v>
          </cell>
          <cell r="P109">
            <v>18</v>
          </cell>
          <cell r="Q109">
            <v>9</v>
          </cell>
          <cell r="T109">
            <v>4</v>
          </cell>
          <cell r="U109">
            <v>31</v>
          </cell>
          <cell r="V109">
            <v>44</v>
          </cell>
        </row>
        <row r="110">
          <cell r="B110" t="str">
            <v>E022-01-2007/2019</v>
          </cell>
          <cell r="C110" t="str">
            <v>Kabi John</v>
          </cell>
          <cell r="D110">
            <v>3</v>
          </cell>
          <cell r="E110">
            <v>4</v>
          </cell>
          <cell r="F110">
            <v>4</v>
          </cell>
          <cell r="G110">
            <v>3.6666666666666665</v>
          </cell>
          <cell r="H110">
            <v>2</v>
          </cell>
          <cell r="I110">
            <v>5</v>
          </cell>
          <cell r="J110">
            <v>3.5</v>
          </cell>
          <cell r="K110">
            <v>12</v>
          </cell>
          <cell r="L110">
            <v>10</v>
          </cell>
          <cell r="M110">
            <v>12</v>
          </cell>
          <cell r="N110">
            <v>11.333333333333334</v>
          </cell>
          <cell r="O110">
            <v>18.5</v>
          </cell>
          <cell r="P110">
            <v>15</v>
          </cell>
          <cell r="Q110">
            <v>12.5</v>
          </cell>
          <cell r="S110">
            <v>11</v>
          </cell>
          <cell r="U110">
            <v>38.5</v>
          </cell>
          <cell r="V110">
            <v>57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3</v>
          </cell>
          <cell r="E111">
            <v>3</v>
          </cell>
          <cell r="F111">
            <v>3</v>
          </cell>
          <cell r="G111">
            <v>3</v>
          </cell>
          <cell r="H111">
            <v>2.5</v>
          </cell>
          <cell r="I111">
            <v>3</v>
          </cell>
          <cell r="J111">
            <v>2.75</v>
          </cell>
          <cell r="K111">
            <v>9</v>
          </cell>
          <cell r="L111">
            <v>9</v>
          </cell>
          <cell r="M111">
            <v>8</v>
          </cell>
          <cell r="N111">
            <v>8.6666666666666661</v>
          </cell>
          <cell r="O111">
            <v>14.4</v>
          </cell>
          <cell r="P111">
            <v>18.5</v>
          </cell>
          <cell r="Q111">
            <v>11</v>
          </cell>
          <cell r="T111">
            <v>0</v>
          </cell>
          <cell r="U111">
            <v>29.5</v>
          </cell>
          <cell r="V111">
            <v>44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6</v>
          </cell>
          <cell r="E112">
            <v>2</v>
          </cell>
          <cell r="F112">
            <v>2</v>
          </cell>
          <cell r="G112">
            <v>3.3333333333333335</v>
          </cell>
          <cell r="H112">
            <v>2</v>
          </cell>
          <cell r="I112">
            <v>3</v>
          </cell>
          <cell r="J112">
            <v>2.5</v>
          </cell>
          <cell r="K112">
            <v>12</v>
          </cell>
          <cell r="L112">
            <v>12</v>
          </cell>
          <cell r="M112">
            <v>13</v>
          </cell>
          <cell r="N112">
            <v>12.333333333333334</v>
          </cell>
          <cell r="O112">
            <v>18.2</v>
          </cell>
          <cell r="P112">
            <v>18</v>
          </cell>
          <cell r="Q112">
            <v>7</v>
          </cell>
          <cell r="S112">
            <v>1.5</v>
          </cell>
          <cell r="U112">
            <v>26.5</v>
          </cell>
          <cell r="V112">
            <v>45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3</v>
          </cell>
          <cell r="E113">
            <v>1</v>
          </cell>
          <cell r="F113">
            <v>1</v>
          </cell>
          <cell r="G113">
            <v>1.6666666666666667</v>
          </cell>
          <cell r="H113">
            <v>2</v>
          </cell>
          <cell r="I113">
            <v>2</v>
          </cell>
          <cell r="J113">
            <v>2</v>
          </cell>
          <cell r="K113">
            <v>8</v>
          </cell>
          <cell r="L113">
            <v>14</v>
          </cell>
          <cell r="M113">
            <v>13</v>
          </cell>
          <cell r="N113">
            <v>11.666666666666666</v>
          </cell>
          <cell r="O113">
            <v>15.3</v>
          </cell>
          <cell r="P113">
            <v>7</v>
          </cell>
          <cell r="Q113">
            <v>11.5</v>
          </cell>
          <cell r="T113">
            <v>6</v>
          </cell>
          <cell r="U113">
            <v>24.5</v>
          </cell>
          <cell r="V113">
            <v>40</v>
          </cell>
        </row>
        <row r="114">
          <cell r="B114" t="str">
            <v>E022-01-1097/2018</v>
          </cell>
          <cell r="C114" t="str">
            <v>Johnstone Gakonya KUNG'U</v>
          </cell>
          <cell r="G114">
            <v>0</v>
          </cell>
          <cell r="J114">
            <v>0</v>
          </cell>
          <cell r="N114">
            <v>0</v>
          </cell>
          <cell r="O114" t="str">
            <v/>
          </cell>
          <cell r="U114" t="str">
            <v/>
          </cell>
          <cell r="V114" t="str">
            <v/>
          </cell>
        </row>
        <row r="115">
          <cell r="B115" t="str">
            <v>E022-01-1755/2018</v>
          </cell>
          <cell r="C115" t="str">
            <v>Quinton Muriuki WANJOHI</v>
          </cell>
          <cell r="D115">
            <v>3.5</v>
          </cell>
          <cell r="E115">
            <v>4</v>
          </cell>
          <cell r="F115">
            <v>4</v>
          </cell>
          <cell r="G115">
            <v>3.8333333333333335</v>
          </cell>
          <cell r="H115">
            <v>2</v>
          </cell>
          <cell r="I115">
            <v>4</v>
          </cell>
          <cell r="J115">
            <v>3.0000000000000004</v>
          </cell>
          <cell r="K115">
            <v>8</v>
          </cell>
          <cell r="L115">
            <v>7.5</v>
          </cell>
          <cell r="M115">
            <v>7.5</v>
          </cell>
          <cell r="N115">
            <v>7.666666666666667</v>
          </cell>
          <cell r="O115">
            <v>14.5</v>
          </cell>
          <cell r="P115">
            <v>10.5</v>
          </cell>
          <cell r="Q115">
            <v>9</v>
          </cell>
          <cell r="T115">
            <v>12.5</v>
          </cell>
          <cell r="U115">
            <v>32</v>
          </cell>
          <cell r="V115">
            <v>47</v>
          </cell>
        </row>
        <row r="116">
          <cell r="B116" t="str">
            <v>E022-01-1087/2018</v>
          </cell>
          <cell r="C116" t="str">
            <v>Humphrey Mutua Muasya</v>
          </cell>
          <cell r="E116">
            <v>3</v>
          </cell>
          <cell r="F116">
            <v>3</v>
          </cell>
          <cell r="G116">
            <v>3</v>
          </cell>
          <cell r="I116">
            <v>3</v>
          </cell>
          <cell r="J116">
            <v>3</v>
          </cell>
          <cell r="K116">
            <v>8</v>
          </cell>
          <cell r="L116">
            <v>7.5</v>
          </cell>
          <cell r="M116">
            <v>7.5</v>
          </cell>
          <cell r="N116">
            <v>7.666666666666667</v>
          </cell>
          <cell r="O116">
            <v>13.7</v>
          </cell>
          <cell r="P116">
            <v>7.5</v>
          </cell>
          <cell r="Q116">
            <v>11</v>
          </cell>
          <cell r="T116">
            <v>8</v>
          </cell>
          <cell r="U116">
            <v>26.5</v>
          </cell>
          <cell r="V116">
            <v>40</v>
          </cell>
        </row>
        <row r="117">
          <cell r="B117" t="str">
            <v>E022-01-0775/2019</v>
          </cell>
          <cell r="C117" t="str">
            <v>James Wambua Ngei</v>
          </cell>
          <cell r="D117">
            <v>5</v>
          </cell>
          <cell r="E117">
            <v>3</v>
          </cell>
          <cell r="F117">
            <v>3</v>
          </cell>
          <cell r="G117">
            <v>3.6666666666666665</v>
          </cell>
          <cell r="H117">
            <v>2</v>
          </cell>
          <cell r="I117">
            <v>3</v>
          </cell>
          <cell r="J117">
            <v>2.5</v>
          </cell>
          <cell r="K117">
            <v>12</v>
          </cell>
          <cell r="L117">
            <v>9</v>
          </cell>
          <cell r="M117">
            <v>13</v>
          </cell>
          <cell r="N117">
            <v>11.333333333333334</v>
          </cell>
          <cell r="O117">
            <v>17.5</v>
          </cell>
          <cell r="P117">
            <v>22</v>
          </cell>
          <cell r="Q117">
            <v>7</v>
          </cell>
          <cell r="T117">
            <v>9</v>
          </cell>
          <cell r="U117">
            <v>38</v>
          </cell>
          <cell r="V117">
            <v>56</v>
          </cell>
        </row>
        <row r="118">
          <cell r="B118" t="str">
            <v>E022-01-0698/2017</v>
          </cell>
          <cell r="C118" t="str">
            <v>Simon Mwangi Muriuki</v>
          </cell>
          <cell r="D118">
            <v>2</v>
          </cell>
          <cell r="E118">
            <v>4</v>
          </cell>
          <cell r="F118">
            <v>4</v>
          </cell>
          <cell r="G118">
            <v>3.3333333333333335</v>
          </cell>
          <cell r="H118">
            <v>2</v>
          </cell>
          <cell r="I118">
            <v>2</v>
          </cell>
          <cell r="J118">
            <v>2</v>
          </cell>
          <cell r="K118">
            <v>10</v>
          </cell>
          <cell r="L118">
            <v>8</v>
          </cell>
          <cell r="M118">
            <v>7</v>
          </cell>
          <cell r="N118">
            <v>8.3333333333333321</v>
          </cell>
          <cell r="O118">
            <v>13.7</v>
          </cell>
          <cell r="P118">
            <v>9.5</v>
          </cell>
          <cell r="R118">
            <v>2</v>
          </cell>
          <cell r="S118">
            <v>2.5</v>
          </cell>
          <cell r="U118">
            <v>14</v>
          </cell>
          <cell r="V118">
            <v>28</v>
          </cell>
        </row>
        <row r="119">
          <cell r="B119" t="str">
            <v>E022-01-0815/2019</v>
          </cell>
          <cell r="C119" t="str">
            <v>Andera Neville</v>
          </cell>
          <cell r="D119">
            <v>2.5</v>
          </cell>
          <cell r="E119">
            <v>1</v>
          </cell>
          <cell r="F119">
            <v>1</v>
          </cell>
          <cell r="G119">
            <v>1.5</v>
          </cell>
          <cell r="H119">
            <v>2</v>
          </cell>
          <cell r="I119">
            <v>3</v>
          </cell>
          <cell r="J119">
            <v>2.5</v>
          </cell>
          <cell r="K119">
            <v>7</v>
          </cell>
          <cell r="L119">
            <v>10</v>
          </cell>
          <cell r="M119">
            <v>10</v>
          </cell>
          <cell r="N119">
            <v>8.9999999999999982</v>
          </cell>
          <cell r="O119">
            <v>13</v>
          </cell>
          <cell r="P119">
            <v>15.5</v>
          </cell>
          <cell r="Q119">
            <v>9.5</v>
          </cell>
          <cell r="T119">
            <v>4.5</v>
          </cell>
          <cell r="U119">
            <v>29.5</v>
          </cell>
          <cell r="V119">
            <v>43</v>
          </cell>
        </row>
        <row r="121">
          <cell r="B121" t="str">
            <v>SUPP</v>
          </cell>
          <cell r="U121" t="str">
            <v/>
          </cell>
        </row>
        <row r="122">
          <cell r="B122" t="str">
            <v>E022-01-1855/2018</v>
          </cell>
          <cell r="P122">
            <v>13</v>
          </cell>
          <cell r="Q122">
            <v>7</v>
          </cell>
          <cell r="S122">
            <v>10</v>
          </cell>
          <cell r="U122">
            <v>30</v>
          </cell>
          <cell r="V122">
            <v>42.857142857142854</v>
          </cell>
        </row>
        <row r="123">
          <cell r="B123" t="str">
            <v>E022-01-0821/2019</v>
          </cell>
          <cell r="P123">
            <v>9.5</v>
          </cell>
          <cell r="R123">
            <v>5</v>
          </cell>
          <cell r="S123">
            <v>7</v>
          </cell>
          <cell r="U123">
            <v>21.5</v>
          </cell>
          <cell r="V123">
            <v>30.714285714285715</v>
          </cell>
        </row>
        <row r="124">
          <cell r="B124" t="str">
            <v>E022-01-1090/2019</v>
          </cell>
          <cell r="P124">
            <v>16.5</v>
          </cell>
          <cell r="R124">
            <v>3</v>
          </cell>
          <cell r="T124">
            <v>7.5</v>
          </cell>
          <cell r="U124">
            <v>27</v>
          </cell>
          <cell r="V124">
            <v>38.571428571428569</v>
          </cell>
        </row>
        <row r="125">
          <cell r="U125" t="str">
            <v/>
          </cell>
        </row>
        <row r="126">
          <cell r="B126" t="str">
            <v>RETAKE</v>
          </cell>
          <cell r="U126" t="str">
            <v/>
          </cell>
        </row>
        <row r="127">
          <cell r="B127" t="str">
            <v>E022-01-1842/2018</v>
          </cell>
          <cell r="P127">
            <v>9</v>
          </cell>
          <cell r="R127">
            <v>6</v>
          </cell>
          <cell r="T127">
            <v>5</v>
          </cell>
          <cell r="U127">
            <v>20</v>
          </cell>
          <cell r="V127">
            <v>28.571428571428573</v>
          </cell>
        </row>
        <row r="128">
          <cell r="B128" t="str">
            <v>E022-01-0752/2019</v>
          </cell>
          <cell r="P128">
            <v>12</v>
          </cell>
          <cell r="Q128">
            <v>14</v>
          </cell>
          <cell r="S128">
            <v>4.5</v>
          </cell>
          <cell r="U128">
            <v>30.5</v>
          </cell>
          <cell r="V128">
            <v>43.571428571428569</v>
          </cell>
        </row>
        <row r="129">
          <cell r="B129" t="str">
            <v>E022-01-0814/2020</v>
          </cell>
          <cell r="P129">
            <v>14</v>
          </cell>
          <cell r="Q129">
            <v>6</v>
          </cell>
          <cell r="S129">
            <v>11</v>
          </cell>
          <cell r="U129">
            <v>31</v>
          </cell>
          <cell r="V129">
            <v>44.285714285714285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5">
          <cell r="B15" t="str">
            <v>E022-01-0698/2017</v>
          </cell>
          <cell r="C15" t="str">
            <v>SIMON MWANGI MURIUKI</v>
          </cell>
          <cell r="G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R15">
            <v>2</v>
          </cell>
          <cell r="S15">
            <v>2</v>
          </cell>
        </row>
        <row r="16">
          <cell r="B16" t="str">
            <v>E022-01-0710/2017</v>
          </cell>
          <cell r="C16" t="str">
            <v>CHARLES RIKA</v>
          </cell>
          <cell r="D16">
            <v>7</v>
          </cell>
          <cell r="E16">
            <v>6</v>
          </cell>
          <cell r="G16">
            <v>13</v>
          </cell>
          <cell r="H16">
            <v>4</v>
          </cell>
          <cell r="I16">
            <v>5</v>
          </cell>
          <cell r="K16">
            <v>9</v>
          </cell>
          <cell r="L16">
            <v>22</v>
          </cell>
          <cell r="M16">
            <v>8</v>
          </cell>
          <cell r="P16">
            <v>5</v>
          </cell>
          <cell r="Q16">
            <v>7</v>
          </cell>
          <cell r="R16">
            <v>20</v>
          </cell>
          <cell r="S16">
            <v>42</v>
          </cell>
        </row>
        <row r="17">
          <cell r="B17" t="str">
            <v>E022-01-0754/2019</v>
          </cell>
          <cell r="C17" t="str">
            <v>JOHN MATHAI</v>
          </cell>
          <cell r="D17">
            <v>7</v>
          </cell>
          <cell r="E17">
            <v>6</v>
          </cell>
          <cell r="G17">
            <v>13</v>
          </cell>
          <cell r="H17">
            <v>4</v>
          </cell>
          <cell r="I17">
            <v>4</v>
          </cell>
          <cell r="K17">
            <v>8</v>
          </cell>
          <cell r="L17">
            <v>21</v>
          </cell>
          <cell r="M17">
            <v>15</v>
          </cell>
          <cell r="N17">
            <v>16</v>
          </cell>
          <cell r="O17">
            <v>20</v>
          </cell>
          <cell r="R17">
            <v>51</v>
          </cell>
          <cell r="S17">
            <v>72</v>
          </cell>
        </row>
        <row r="18">
          <cell r="B18" t="str">
            <v>E022-01-0758/2019</v>
          </cell>
          <cell r="C18" t="str">
            <v>NDEMO BWONDA</v>
          </cell>
          <cell r="D18">
            <v>5</v>
          </cell>
          <cell r="E18">
            <v>3</v>
          </cell>
          <cell r="G18">
            <v>8</v>
          </cell>
          <cell r="H18">
            <v>4</v>
          </cell>
          <cell r="I18">
            <v>4</v>
          </cell>
          <cell r="K18">
            <v>8</v>
          </cell>
          <cell r="L18">
            <v>16</v>
          </cell>
          <cell r="M18">
            <v>8</v>
          </cell>
          <cell r="N18">
            <v>2</v>
          </cell>
          <cell r="Q18">
            <v>3</v>
          </cell>
          <cell r="R18">
            <v>13</v>
          </cell>
          <cell r="S18">
            <v>29</v>
          </cell>
        </row>
        <row r="19">
          <cell r="B19" t="str">
            <v>E022-01-0776/2019</v>
          </cell>
          <cell r="C19" t="str">
            <v>THUKU GEORGE GICHUKI</v>
          </cell>
          <cell r="D19">
            <v>8</v>
          </cell>
          <cell r="E19">
            <v>6</v>
          </cell>
          <cell r="G19">
            <v>14</v>
          </cell>
          <cell r="H19">
            <v>4</v>
          </cell>
          <cell r="I19">
            <v>4</v>
          </cell>
          <cell r="K19">
            <v>8</v>
          </cell>
          <cell r="L19">
            <v>22</v>
          </cell>
          <cell r="M19">
            <v>13</v>
          </cell>
          <cell r="N19">
            <v>10</v>
          </cell>
          <cell r="Q19">
            <v>8</v>
          </cell>
          <cell r="R19">
            <v>31</v>
          </cell>
          <cell r="S19">
            <v>53</v>
          </cell>
        </row>
        <row r="20">
          <cell r="B20" t="str">
            <v>E022-01-0783/2019</v>
          </cell>
          <cell r="C20" t="str">
            <v>MWANIKI FREDRICK NJAGI</v>
          </cell>
          <cell r="D20">
            <v>7</v>
          </cell>
          <cell r="E20">
            <v>8</v>
          </cell>
          <cell r="G20">
            <v>15</v>
          </cell>
          <cell r="H20">
            <v>3</v>
          </cell>
          <cell r="I20">
            <v>4</v>
          </cell>
          <cell r="K20">
            <v>7</v>
          </cell>
          <cell r="L20">
            <v>22</v>
          </cell>
          <cell r="M20">
            <v>6</v>
          </cell>
          <cell r="P20">
            <v>6</v>
          </cell>
          <cell r="Q20">
            <v>6</v>
          </cell>
          <cell r="R20">
            <v>18</v>
          </cell>
          <cell r="S20">
            <v>40</v>
          </cell>
        </row>
        <row r="21">
          <cell r="B21" t="str">
            <v>E022-01-0791/2019</v>
          </cell>
          <cell r="C21" t="str">
            <v>PRECIOUS MUMBI NYAMBURA</v>
          </cell>
          <cell r="D21">
            <v>5</v>
          </cell>
          <cell r="E21">
            <v>1</v>
          </cell>
          <cell r="G21">
            <v>6</v>
          </cell>
          <cell r="H21">
            <v>4</v>
          </cell>
          <cell r="I21">
            <v>4</v>
          </cell>
          <cell r="K21">
            <v>8</v>
          </cell>
          <cell r="L21">
            <v>14</v>
          </cell>
          <cell r="M21">
            <v>0</v>
          </cell>
          <cell r="N21">
            <v>1</v>
          </cell>
          <cell r="O21">
            <v>6</v>
          </cell>
          <cell r="R21">
            <v>7</v>
          </cell>
          <cell r="S21">
            <v>21</v>
          </cell>
        </row>
        <row r="22">
          <cell r="B22" t="str">
            <v>E022-01-0798/2019</v>
          </cell>
          <cell r="C22" t="str">
            <v>KAMAU PETER KINYANJUI</v>
          </cell>
          <cell r="D22">
            <v>9</v>
          </cell>
          <cell r="E22">
            <v>6</v>
          </cell>
          <cell r="G22">
            <v>15</v>
          </cell>
          <cell r="H22">
            <v>4</v>
          </cell>
          <cell r="I22">
            <v>4</v>
          </cell>
          <cell r="K22">
            <v>8</v>
          </cell>
          <cell r="L22">
            <v>23</v>
          </cell>
          <cell r="M22">
            <v>23</v>
          </cell>
          <cell r="N22">
            <v>7</v>
          </cell>
          <cell r="Q22">
            <v>17</v>
          </cell>
          <cell r="R22">
            <v>47</v>
          </cell>
          <cell r="S22">
            <v>70</v>
          </cell>
        </row>
        <row r="23">
          <cell r="B23" t="str">
            <v>E022-01-0804/2019</v>
          </cell>
          <cell r="C23" t="str">
            <v>KIPKOECH DALTON</v>
          </cell>
          <cell r="G23">
            <v>0</v>
          </cell>
          <cell r="K23">
            <v>0</v>
          </cell>
          <cell r="L23">
            <v>0</v>
          </cell>
          <cell r="M23">
            <v>4</v>
          </cell>
          <cell r="N23">
            <v>3</v>
          </cell>
          <cell r="O23">
            <v>6</v>
          </cell>
          <cell r="R23">
            <v>13</v>
          </cell>
          <cell r="S23">
            <v>19</v>
          </cell>
        </row>
        <row r="24">
          <cell r="B24" t="str">
            <v>E022-01-0805/2019</v>
          </cell>
          <cell r="C24" t="str">
            <v>KIPROTICH BLAIR CARSON</v>
          </cell>
          <cell r="G24">
            <v>0</v>
          </cell>
          <cell r="K24">
            <v>0</v>
          </cell>
          <cell r="L24">
            <v>0</v>
          </cell>
          <cell r="M24">
            <v>14</v>
          </cell>
          <cell r="N24">
            <v>11</v>
          </cell>
          <cell r="O24">
            <v>9</v>
          </cell>
          <cell r="R24">
            <v>34</v>
          </cell>
          <cell r="S24">
            <v>40</v>
          </cell>
        </row>
        <row r="25">
          <cell r="B25" t="str">
            <v>E022-01-0810/2019</v>
          </cell>
          <cell r="C25" t="str">
            <v>WILSON KISOMPE TOROGE</v>
          </cell>
          <cell r="D25">
            <v>7</v>
          </cell>
          <cell r="E25">
            <v>5</v>
          </cell>
          <cell r="G25">
            <v>12</v>
          </cell>
          <cell r="H25">
            <v>5</v>
          </cell>
          <cell r="I25">
            <v>4</v>
          </cell>
          <cell r="K25">
            <v>9</v>
          </cell>
          <cell r="L25">
            <v>21</v>
          </cell>
          <cell r="M25">
            <v>10</v>
          </cell>
          <cell r="N25">
            <v>4</v>
          </cell>
          <cell r="Q25">
            <v>7</v>
          </cell>
          <cell r="R25">
            <v>21</v>
          </cell>
          <cell r="S25">
            <v>42</v>
          </cell>
        </row>
        <row r="26">
          <cell r="B26" t="str">
            <v>E022-01-0821/2019</v>
          </cell>
          <cell r="C26" t="str">
            <v>MWENI FRED MRAMBA</v>
          </cell>
          <cell r="G26">
            <v>0</v>
          </cell>
          <cell r="K26">
            <v>0</v>
          </cell>
          <cell r="L26">
            <v>0</v>
          </cell>
          <cell r="M26">
            <v>4</v>
          </cell>
          <cell r="N26">
            <v>1</v>
          </cell>
          <cell r="O26">
            <v>6</v>
          </cell>
          <cell r="R26">
            <v>11</v>
          </cell>
          <cell r="S26">
            <v>16</v>
          </cell>
        </row>
        <row r="27">
          <cell r="B27" t="str">
            <v>E022-01-0845/2019</v>
          </cell>
          <cell r="C27" t="str">
            <v>MAWEU BRIGHT MAMBO</v>
          </cell>
          <cell r="D27">
            <v>7</v>
          </cell>
          <cell r="E27">
            <v>6</v>
          </cell>
          <cell r="G27">
            <v>13</v>
          </cell>
          <cell r="H27">
            <v>4</v>
          </cell>
          <cell r="I27">
            <v>4</v>
          </cell>
          <cell r="K27">
            <v>8</v>
          </cell>
          <cell r="L27">
            <v>21</v>
          </cell>
          <cell r="M27">
            <v>5</v>
          </cell>
          <cell r="N27">
            <v>15</v>
          </cell>
          <cell r="O27">
            <v>20</v>
          </cell>
          <cell r="R27">
            <v>40</v>
          </cell>
          <cell r="S27">
            <v>61</v>
          </cell>
        </row>
        <row r="28">
          <cell r="B28" t="str">
            <v>E022-01-0866/2019</v>
          </cell>
          <cell r="C28" t="str">
            <v>EDWIN KARIUKI MAINA</v>
          </cell>
          <cell r="D28">
            <v>9</v>
          </cell>
          <cell r="E28">
            <v>8</v>
          </cell>
          <cell r="G28">
            <v>17</v>
          </cell>
          <cell r="H28">
            <v>5</v>
          </cell>
          <cell r="I28">
            <v>4</v>
          </cell>
          <cell r="K28">
            <v>9</v>
          </cell>
          <cell r="L28">
            <v>26</v>
          </cell>
          <cell r="M28">
            <v>8</v>
          </cell>
          <cell r="O28">
            <v>5</v>
          </cell>
          <cell r="Q28">
            <v>1</v>
          </cell>
          <cell r="R28">
            <v>14</v>
          </cell>
          <cell r="S28">
            <v>40</v>
          </cell>
        </row>
        <row r="29">
          <cell r="B29" t="str">
            <v>E022-01-0935/2020</v>
          </cell>
          <cell r="C29" t="str">
            <v>JOAN WAMBUI KABURA</v>
          </cell>
          <cell r="D29">
            <v>10</v>
          </cell>
          <cell r="E29">
            <v>6</v>
          </cell>
          <cell r="G29">
            <v>16</v>
          </cell>
          <cell r="H29">
            <v>4</v>
          </cell>
          <cell r="I29">
            <v>5</v>
          </cell>
          <cell r="K29">
            <v>9</v>
          </cell>
          <cell r="L29">
            <v>25</v>
          </cell>
          <cell r="M29">
            <v>23</v>
          </cell>
          <cell r="N29">
            <v>9</v>
          </cell>
          <cell r="P29">
            <v>13</v>
          </cell>
          <cell r="R29">
            <v>45</v>
          </cell>
          <cell r="S29">
            <v>70</v>
          </cell>
        </row>
        <row r="30">
          <cell r="B30" t="str">
            <v>E022-01-1013/2020</v>
          </cell>
          <cell r="C30" t="str">
            <v>STEPHEN MWANGI MAINA</v>
          </cell>
          <cell r="D30">
            <v>8</v>
          </cell>
          <cell r="E30">
            <v>5</v>
          </cell>
          <cell r="G30">
            <v>13</v>
          </cell>
          <cell r="H30">
            <v>4</v>
          </cell>
          <cell r="I30">
            <v>5</v>
          </cell>
          <cell r="K30">
            <v>9</v>
          </cell>
          <cell r="L30">
            <v>22</v>
          </cell>
          <cell r="M30">
            <v>22</v>
          </cell>
          <cell r="O30">
            <v>19</v>
          </cell>
          <cell r="Q30">
            <v>17</v>
          </cell>
          <cell r="R30">
            <v>58</v>
          </cell>
          <cell r="S30">
            <v>80</v>
          </cell>
        </row>
        <row r="31">
          <cell r="B31" t="str">
            <v>E022-01-1014/2020</v>
          </cell>
          <cell r="C31" t="str">
            <v>WAINAINA JOSEPH KAMAU</v>
          </cell>
          <cell r="D31">
            <v>6</v>
          </cell>
          <cell r="E31">
            <v>7</v>
          </cell>
          <cell r="G31">
            <v>13</v>
          </cell>
          <cell r="H31">
            <v>5</v>
          </cell>
          <cell r="I31">
            <v>4</v>
          </cell>
          <cell r="K31">
            <v>9</v>
          </cell>
          <cell r="L31">
            <v>22</v>
          </cell>
          <cell r="M31">
            <v>16</v>
          </cell>
          <cell r="N31">
            <v>4</v>
          </cell>
          <cell r="P31">
            <v>10</v>
          </cell>
          <cell r="R31">
            <v>30</v>
          </cell>
          <cell r="S31">
            <v>52</v>
          </cell>
        </row>
        <row r="32">
          <cell r="B32" t="str">
            <v>E022-01-1016/2020</v>
          </cell>
          <cell r="C32" t="str">
            <v>MOSES KIMUHU</v>
          </cell>
          <cell r="D32">
            <v>7</v>
          </cell>
          <cell r="E32">
            <v>8</v>
          </cell>
          <cell r="G32">
            <v>15</v>
          </cell>
          <cell r="H32">
            <v>4</v>
          </cell>
          <cell r="I32">
            <v>5</v>
          </cell>
          <cell r="K32">
            <v>9</v>
          </cell>
          <cell r="L32">
            <v>24</v>
          </cell>
          <cell r="M32">
            <v>11</v>
          </cell>
          <cell r="P32">
            <v>7</v>
          </cell>
          <cell r="Q32">
            <v>7</v>
          </cell>
          <cell r="R32">
            <v>25</v>
          </cell>
          <cell r="S32">
            <v>49</v>
          </cell>
        </row>
        <row r="33">
          <cell r="B33" t="str">
            <v>E022-01-1017/2020</v>
          </cell>
          <cell r="C33" t="str">
            <v>CHRIS MBUCHIRI</v>
          </cell>
          <cell r="D33">
            <v>7</v>
          </cell>
          <cell r="E33">
            <v>8</v>
          </cell>
          <cell r="G33">
            <v>15</v>
          </cell>
          <cell r="H33">
            <v>2</v>
          </cell>
          <cell r="I33">
            <v>5</v>
          </cell>
          <cell r="K33">
            <v>7</v>
          </cell>
          <cell r="L33">
            <v>22</v>
          </cell>
          <cell r="M33">
            <v>14</v>
          </cell>
          <cell r="O33">
            <v>10</v>
          </cell>
          <cell r="Q33">
            <v>17</v>
          </cell>
          <cell r="R33">
            <v>41</v>
          </cell>
          <cell r="S33">
            <v>63</v>
          </cell>
        </row>
        <row r="34">
          <cell r="B34" t="str">
            <v>E022-01-1019/2020</v>
          </cell>
          <cell r="C34" t="str">
            <v>YVONNE MURUGI MWITHALI</v>
          </cell>
          <cell r="D34">
            <v>5</v>
          </cell>
          <cell r="E34">
            <v>4</v>
          </cell>
          <cell r="G34">
            <v>9</v>
          </cell>
          <cell r="H34">
            <v>5</v>
          </cell>
          <cell r="I34">
            <v>4</v>
          </cell>
          <cell r="K34">
            <v>9</v>
          </cell>
          <cell r="L34">
            <v>18</v>
          </cell>
          <cell r="M34">
            <v>5</v>
          </cell>
          <cell r="N34">
            <v>3</v>
          </cell>
          <cell r="Q34">
            <v>3</v>
          </cell>
          <cell r="R34">
            <v>11</v>
          </cell>
          <cell r="S34">
            <v>29</v>
          </cell>
        </row>
        <row r="35">
          <cell r="B35" t="str">
            <v>E022-01-1020/2020</v>
          </cell>
          <cell r="C35" t="str">
            <v>NATHANIEL JOASH MWANIKI</v>
          </cell>
          <cell r="D35">
            <v>7</v>
          </cell>
          <cell r="E35">
            <v>8</v>
          </cell>
          <cell r="G35">
            <v>15</v>
          </cell>
          <cell r="H35">
            <v>5</v>
          </cell>
          <cell r="I35">
            <v>5</v>
          </cell>
          <cell r="K35">
            <v>10</v>
          </cell>
          <cell r="L35">
            <v>25</v>
          </cell>
          <cell r="M35">
            <v>15</v>
          </cell>
          <cell r="O35">
            <v>9</v>
          </cell>
          <cell r="Q35">
            <v>2</v>
          </cell>
          <cell r="R35">
            <v>26</v>
          </cell>
          <cell r="S35">
            <v>51</v>
          </cell>
        </row>
        <row r="36">
          <cell r="B36" t="str">
            <v>E022-01-1021/2020</v>
          </cell>
          <cell r="C36" t="str">
            <v>DAVID KIHARA WANGOME</v>
          </cell>
          <cell r="D36">
            <v>6</v>
          </cell>
          <cell r="E36">
            <v>6</v>
          </cell>
          <cell r="G36">
            <v>12</v>
          </cell>
          <cell r="H36">
            <v>3</v>
          </cell>
          <cell r="I36">
            <v>4</v>
          </cell>
          <cell r="K36">
            <v>7</v>
          </cell>
          <cell r="L36">
            <v>19</v>
          </cell>
          <cell r="M36">
            <v>11</v>
          </cell>
          <cell r="P36">
            <v>8</v>
          </cell>
          <cell r="Q36">
            <v>12</v>
          </cell>
          <cell r="R36">
            <v>31</v>
          </cell>
          <cell r="S36">
            <v>50</v>
          </cell>
        </row>
        <row r="37">
          <cell r="B37" t="str">
            <v>E022-01-1022/2020</v>
          </cell>
          <cell r="C37" t="str">
            <v>JOSEPH GICHUKI MBATHI</v>
          </cell>
          <cell r="D37">
            <v>8</v>
          </cell>
          <cell r="E37">
            <v>9</v>
          </cell>
          <cell r="G37">
            <v>17</v>
          </cell>
          <cell r="H37">
            <v>4</v>
          </cell>
          <cell r="I37">
            <v>5</v>
          </cell>
          <cell r="K37">
            <v>9</v>
          </cell>
          <cell r="L37">
            <v>26</v>
          </cell>
          <cell r="M37">
            <v>12</v>
          </cell>
          <cell r="O37">
            <v>12</v>
          </cell>
          <cell r="P37">
            <v>0</v>
          </cell>
          <cell r="R37">
            <v>24</v>
          </cell>
          <cell r="S37">
            <v>50</v>
          </cell>
        </row>
        <row r="38">
          <cell r="B38" t="str">
            <v>E022-01-1024/2020</v>
          </cell>
          <cell r="C38" t="str">
            <v>JOHN KABUE</v>
          </cell>
          <cell r="D38">
            <v>10</v>
          </cell>
          <cell r="E38">
            <v>10</v>
          </cell>
          <cell r="G38">
            <v>20</v>
          </cell>
          <cell r="H38">
            <v>4</v>
          </cell>
          <cell r="I38">
            <v>4</v>
          </cell>
          <cell r="K38">
            <v>8</v>
          </cell>
          <cell r="L38">
            <v>28</v>
          </cell>
          <cell r="M38">
            <v>19</v>
          </cell>
          <cell r="N38">
            <v>18</v>
          </cell>
          <cell r="Q38">
            <v>20</v>
          </cell>
          <cell r="R38">
            <v>57</v>
          </cell>
          <cell r="S38">
            <v>85</v>
          </cell>
        </row>
        <row r="39">
          <cell r="B39" t="str">
            <v>E022-01-1025/2020</v>
          </cell>
          <cell r="C39" t="str">
            <v>DAVID BUNDI WAWERU</v>
          </cell>
          <cell r="D39">
            <v>9</v>
          </cell>
          <cell r="E39">
            <v>3</v>
          </cell>
          <cell r="G39">
            <v>12</v>
          </cell>
          <cell r="H39">
            <v>2</v>
          </cell>
          <cell r="I39">
            <v>4</v>
          </cell>
          <cell r="K39">
            <v>6</v>
          </cell>
          <cell r="L39">
            <v>18</v>
          </cell>
          <cell r="M39">
            <v>25</v>
          </cell>
          <cell r="O39">
            <v>19</v>
          </cell>
          <cell r="Q39">
            <v>11</v>
          </cell>
          <cell r="R39">
            <v>55</v>
          </cell>
          <cell r="S39">
            <v>73</v>
          </cell>
        </row>
        <row r="40">
          <cell r="B40" t="str">
            <v>E022-01-1026/2020</v>
          </cell>
          <cell r="C40" t="str">
            <v>DENNIS WAMBUGU</v>
          </cell>
          <cell r="D40">
            <v>4</v>
          </cell>
          <cell r="E40">
            <v>4</v>
          </cell>
          <cell r="G40">
            <v>8</v>
          </cell>
          <cell r="H40">
            <v>4</v>
          </cell>
          <cell r="I40">
            <v>4</v>
          </cell>
          <cell r="K40">
            <v>8</v>
          </cell>
          <cell r="L40">
            <v>16</v>
          </cell>
          <cell r="M40">
            <v>1</v>
          </cell>
          <cell r="N40">
            <v>1</v>
          </cell>
          <cell r="Q40">
            <v>4</v>
          </cell>
          <cell r="R40">
            <v>6</v>
          </cell>
          <cell r="S40">
            <v>22</v>
          </cell>
        </row>
        <row r="41">
          <cell r="B41" t="str">
            <v>E022-01-1027/2020</v>
          </cell>
          <cell r="C41" t="str">
            <v>GICHIA ALFRED GITHINJI</v>
          </cell>
          <cell r="D41">
            <v>6</v>
          </cell>
          <cell r="E41">
            <v>3</v>
          </cell>
          <cell r="G41">
            <v>9</v>
          </cell>
          <cell r="H41">
            <v>4</v>
          </cell>
          <cell r="I41">
            <v>5</v>
          </cell>
          <cell r="K41">
            <v>9</v>
          </cell>
          <cell r="L41">
            <v>18</v>
          </cell>
          <cell r="M41">
            <v>10</v>
          </cell>
          <cell r="P41">
            <v>10</v>
          </cell>
          <cell r="Q41">
            <v>16</v>
          </cell>
          <cell r="R41">
            <v>36</v>
          </cell>
          <cell r="S41">
            <v>54</v>
          </cell>
        </row>
        <row r="42">
          <cell r="B42" t="str">
            <v>E022-01-1028/2020</v>
          </cell>
          <cell r="C42" t="str">
            <v>MARVIN MUCHUGI WAIREGI</v>
          </cell>
          <cell r="D42">
            <v>5</v>
          </cell>
          <cell r="E42">
            <v>6</v>
          </cell>
          <cell r="G42">
            <v>11</v>
          </cell>
          <cell r="H42">
            <v>2</v>
          </cell>
          <cell r="I42">
            <v>4</v>
          </cell>
          <cell r="K42">
            <v>6</v>
          </cell>
          <cell r="L42">
            <v>17</v>
          </cell>
          <cell r="M42">
            <v>18</v>
          </cell>
          <cell r="O42">
            <v>20</v>
          </cell>
          <cell r="Q42">
            <v>7</v>
          </cell>
          <cell r="R42">
            <v>45</v>
          </cell>
          <cell r="S42">
            <v>62</v>
          </cell>
        </row>
        <row r="43">
          <cell r="B43" t="str">
            <v>E022-01-1029/2020</v>
          </cell>
          <cell r="C43" t="str">
            <v>GEORGE MUHIA NGOTHO</v>
          </cell>
          <cell r="D43">
            <v>8</v>
          </cell>
          <cell r="E43">
            <v>5</v>
          </cell>
          <cell r="G43">
            <v>13</v>
          </cell>
          <cell r="H43">
            <v>3</v>
          </cell>
          <cell r="I43">
            <v>5</v>
          </cell>
          <cell r="K43">
            <v>8</v>
          </cell>
          <cell r="L43">
            <v>21</v>
          </cell>
          <cell r="M43">
            <v>3</v>
          </cell>
          <cell r="N43">
            <v>3</v>
          </cell>
          <cell r="Q43">
            <v>5</v>
          </cell>
          <cell r="R43">
            <v>11</v>
          </cell>
          <cell r="S43">
            <v>32</v>
          </cell>
        </row>
        <row r="44">
          <cell r="B44" t="str">
            <v>E022-01-1030/2020</v>
          </cell>
          <cell r="C44" t="str">
            <v>DENIS KARANJA NJUGUNA</v>
          </cell>
          <cell r="D44">
            <v>8</v>
          </cell>
          <cell r="E44">
            <v>9</v>
          </cell>
          <cell r="G44">
            <v>17</v>
          </cell>
          <cell r="H44">
            <v>4</v>
          </cell>
          <cell r="I44">
            <v>5</v>
          </cell>
          <cell r="K44">
            <v>9</v>
          </cell>
          <cell r="L44">
            <v>26</v>
          </cell>
          <cell r="M44">
            <v>9</v>
          </cell>
          <cell r="N44">
            <v>7</v>
          </cell>
          <cell r="Q44">
            <v>9</v>
          </cell>
          <cell r="R44">
            <v>25</v>
          </cell>
          <cell r="S44">
            <v>51</v>
          </cell>
        </row>
        <row r="45">
          <cell r="B45" t="str">
            <v>E022-01-1031/2020</v>
          </cell>
          <cell r="C45" t="str">
            <v>ALEX KAMAU</v>
          </cell>
          <cell r="D45">
            <v>6</v>
          </cell>
          <cell r="E45">
            <v>9</v>
          </cell>
          <cell r="G45">
            <v>15</v>
          </cell>
          <cell r="H45">
            <v>4</v>
          </cell>
          <cell r="I45">
            <v>4</v>
          </cell>
          <cell r="K45">
            <v>8</v>
          </cell>
          <cell r="L45">
            <v>23</v>
          </cell>
          <cell r="M45">
            <v>21</v>
          </cell>
          <cell r="N45">
            <v>17</v>
          </cell>
          <cell r="P45">
            <v>15</v>
          </cell>
          <cell r="R45">
            <v>53</v>
          </cell>
          <cell r="S45">
            <v>76</v>
          </cell>
        </row>
        <row r="46">
          <cell r="B46" t="str">
            <v>E022-01-1032/2020</v>
          </cell>
          <cell r="C46" t="str">
            <v>DOUGLAS MWANIKI</v>
          </cell>
          <cell r="D46">
            <v>8</v>
          </cell>
          <cell r="E46">
            <v>8</v>
          </cell>
          <cell r="G46">
            <v>16</v>
          </cell>
          <cell r="H46">
            <v>4</v>
          </cell>
          <cell r="I46">
            <v>4</v>
          </cell>
          <cell r="K46">
            <v>8</v>
          </cell>
          <cell r="L46">
            <v>24</v>
          </cell>
          <cell r="M46">
            <v>18</v>
          </cell>
          <cell r="P46">
            <v>14</v>
          </cell>
          <cell r="Q46">
            <v>10</v>
          </cell>
          <cell r="R46">
            <v>42</v>
          </cell>
          <cell r="S46">
            <v>66</v>
          </cell>
        </row>
        <row r="47">
          <cell r="B47" t="str">
            <v>E022-01-1033/2020</v>
          </cell>
          <cell r="C47" t="str">
            <v>SIMON MWAURA</v>
          </cell>
          <cell r="D47">
            <v>9</v>
          </cell>
          <cell r="E47">
            <v>7</v>
          </cell>
          <cell r="G47">
            <v>16</v>
          </cell>
          <cell r="H47">
            <v>2</v>
          </cell>
          <cell r="I47">
            <v>5</v>
          </cell>
          <cell r="K47">
            <v>7</v>
          </cell>
          <cell r="L47">
            <v>23</v>
          </cell>
          <cell r="M47">
            <v>16</v>
          </cell>
          <cell r="N47">
            <v>15</v>
          </cell>
          <cell r="Q47">
            <v>14</v>
          </cell>
          <cell r="R47">
            <v>45</v>
          </cell>
          <cell r="S47">
            <v>68</v>
          </cell>
        </row>
        <row r="48">
          <cell r="B48" t="str">
            <v>E022-01-1035/2020</v>
          </cell>
          <cell r="C48" t="str">
            <v>AGNES MULEKYE MUTEMI</v>
          </cell>
          <cell r="D48">
            <v>8</v>
          </cell>
          <cell r="E48">
            <v>7</v>
          </cell>
          <cell r="G48">
            <v>15</v>
          </cell>
          <cell r="H48">
            <v>5</v>
          </cell>
          <cell r="I48">
            <v>4</v>
          </cell>
          <cell r="K48">
            <v>9</v>
          </cell>
          <cell r="L48">
            <v>24</v>
          </cell>
          <cell r="M48">
            <v>13</v>
          </cell>
          <cell r="N48">
            <v>13</v>
          </cell>
          <cell r="O48">
            <v>20</v>
          </cell>
          <cell r="R48">
            <v>46</v>
          </cell>
          <cell r="S48">
            <v>70</v>
          </cell>
        </row>
        <row r="49">
          <cell r="B49" t="str">
            <v>E022-01-1038/2020</v>
          </cell>
          <cell r="C49" t="str">
            <v>IAN KAMAU NJUGUNA</v>
          </cell>
          <cell r="D49">
            <v>2</v>
          </cell>
          <cell r="E49">
            <v>4</v>
          </cell>
          <cell r="G49">
            <v>6</v>
          </cell>
          <cell r="H49">
            <v>2</v>
          </cell>
          <cell r="I49">
            <v>4</v>
          </cell>
          <cell r="K49">
            <v>6</v>
          </cell>
          <cell r="L49">
            <v>12</v>
          </cell>
          <cell r="M49">
            <v>8</v>
          </cell>
          <cell r="N49">
            <v>2</v>
          </cell>
          <cell r="Q49">
            <v>2</v>
          </cell>
          <cell r="R49">
            <v>12</v>
          </cell>
          <cell r="S49">
            <v>24</v>
          </cell>
        </row>
        <row r="50">
          <cell r="B50" t="str">
            <v>E022-01-1040/2020</v>
          </cell>
          <cell r="C50" t="str">
            <v>SALOME MUKUHI KIIRIA</v>
          </cell>
          <cell r="D50">
            <v>6</v>
          </cell>
          <cell r="E50">
            <v>7</v>
          </cell>
          <cell r="G50">
            <v>13</v>
          </cell>
          <cell r="H50">
            <v>3</v>
          </cell>
          <cell r="I50">
            <v>4</v>
          </cell>
          <cell r="K50">
            <v>7</v>
          </cell>
          <cell r="L50">
            <v>20</v>
          </cell>
          <cell r="M50">
            <v>18</v>
          </cell>
          <cell r="N50">
            <v>7</v>
          </cell>
          <cell r="O50">
            <v>17</v>
          </cell>
          <cell r="R50">
            <v>42</v>
          </cell>
          <cell r="S50">
            <v>62</v>
          </cell>
        </row>
        <row r="51">
          <cell r="B51" t="str">
            <v>E022-01-1041/2020</v>
          </cell>
          <cell r="C51" t="str">
            <v>MOSES MWANGI KANG'ETHE</v>
          </cell>
          <cell r="D51">
            <v>8</v>
          </cell>
          <cell r="E51">
            <v>8</v>
          </cell>
          <cell r="G51">
            <v>16</v>
          </cell>
          <cell r="H51">
            <v>5</v>
          </cell>
          <cell r="I51">
            <v>4</v>
          </cell>
          <cell r="K51">
            <v>9</v>
          </cell>
          <cell r="L51">
            <v>25</v>
          </cell>
          <cell r="M51">
            <v>12</v>
          </cell>
          <cell r="N51">
            <v>12</v>
          </cell>
          <cell r="O51">
            <v>7</v>
          </cell>
          <cell r="R51">
            <v>31</v>
          </cell>
          <cell r="S51">
            <v>56</v>
          </cell>
        </row>
        <row r="52">
          <cell r="B52" t="str">
            <v>E022-01-1042/2020</v>
          </cell>
          <cell r="C52" t="str">
            <v>STEPHEN MUNZYU MAINGI</v>
          </cell>
          <cell r="D52">
            <v>8</v>
          </cell>
          <cell r="E52">
            <v>9</v>
          </cell>
          <cell r="G52">
            <v>17</v>
          </cell>
          <cell r="H52">
            <v>4</v>
          </cell>
          <cell r="I52">
            <v>4</v>
          </cell>
          <cell r="K52">
            <v>8</v>
          </cell>
          <cell r="L52">
            <v>25</v>
          </cell>
          <cell r="M52">
            <v>12</v>
          </cell>
          <cell r="O52">
            <v>20</v>
          </cell>
          <cell r="Q52">
            <v>13</v>
          </cell>
          <cell r="R52">
            <v>45</v>
          </cell>
          <cell r="S52">
            <v>70</v>
          </cell>
        </row>
        <row r="53">
          <cell r="B53" t="str">
            <v>E022-01-1043/2020</v>
          </cell>
          <cell r="C53" t="str">
            <v>SILA MULWA</v>
          </cell>
          <cell r="D53">
            <v>6</v>
          </cell>
          <cell r="E53">
            <v>8</v>
          </cell>
          <cell r="G53">
            <v>14</v>
          </cell>
          <cell r="H53">
            <v>3</v>
          </cell>
          <cell r="I53">
            <v>5</v>
          </cell>
          <cell r="K53">
            <v>8</v>
          </cell>
          <cell r="L53">
            <v>22</v>
          </cell>
          <cell r="M53">
            <v>23</v>
          </cell>
          <cell r="O53">
            <v>20</v>
          </cell>
          <cell r="Q53">
            <v>19</v>
          </cell>
          <cell r="R53">
            <v>62</v>
          </cell>
          <cell r="S53">
            <v>84</v>
          </cell>
        </row>
        <row r="54">
          <cell r="B54" t="str">
            <v>E022-01-1044/2020</v>
          </cell>
          <cell r="C54" t="str">
            <v>MUTHAWA KIVAA</v>
          </cell>
          <cell r="D54">
            <v>6</v>
          </cell>
          <cell r="E54">
            <v>8</v>
          </cell>
          <cell r="G54">
            <v>14</v>
          </cell>
          <cell r="H54">
            <v>5</v>
          </cell>
          <cell r="I54">
            <v>4</v>
          </cell>
          <cell r="K54">
            <v>9</v>
          </cell>
          <cell r="L54">
            <v>23</v>
          </cell>
          <cell r="M54">
            <v>12</v>
          </cell>
          <cell r="P54">
            <v>10</v>
          </cell>
          <cell r="Q54">
            <v>16</v>
          </cell>
          <cell r="R54">
            <v>38</v>
          </cell>
          <cell r="S54">
            <v>61</v>
          </cell>
        </row>
        <row r="55">
          <cell r="B55" t="str">
            <v>E022-01-1045/2020</v>
          </cell>
          <cell r="C55" t="str">
            <v>JOSHUA MAINA KAMAU</v>
          </cell>
          <cell r="D55">
            <v>3</v>
          </cell>
          <cell r="E55">
            <v>7</v>
          </cell>
          <cell r="G55">
            <v>10</v>
          </cell>
          <cell r="H55">
            <v>5</v>
          </cell>
          <cell r="I55">
            <v>4</v>
          </cell>
          <cell r="K55">
            <v>9</v>
          </cell>
          <cell r="L55">
            <v>19</v>
          </cell>
          <cell r="R55" t="str">
            <v/>
          </cell>
          <cell r="S55">
            <v>19</v>
          </cell>
        </row>
        <row r="56">
          <cell r="B56" t="str">
            <v>E022-01-1046/2020</v>
          </cell>
          <cell r="C56" t="str">
            <v>KIMATHI SALLY KINYA</v>
          </cell>
          <cell r="D56">
            <v>7</v>
          </cell>
          <cell r="E56">
            <v>9</v>
          </cell>
          <cell r="G56">
            <v>16</v>
          </cell>
          <cell r="H56">
            <v>4</v>
          </cell>
          <cell r="I56">
            <v>5</v>
          </cell>
          <cell r="K56">
            <v>9</v>
          </cell>
          <cell r="L56">
            <v>25</v>
          </cell>
          <cell r="M56">
            <v>20</v>
          </cell>
          <cell r="N56">
            <v>17</v>
          </cell>
          <cell r="Q56">
            <v>20</v>
          </cell>
          <cell r="R56">
            <v>57</v>
          </cell>
          <cell r="S56">
            <v>82</v>
          </cell>
        </row>
        <row r="57">
          <cell r="B57" t="str">
            <v>E022-01-1047/2020</v>
          </cell>
          <cell r="C57" t="str">
            <v>ANGELA WAITHERA</v>
          </cell>
          <cell r="D57">
            <v>8</v>
          </cell>
          <cell r="E57">
            <v>7</v>
          </cell>
          <cell r="G57">
            <v>15</v>
          </cell>
          <cell r="H57">
            <v>5</v>
          </cell>
          <cell r="I57">
            <v>5</v>
          </cell>
          <cell r="K57">
            <v>10</v>
          </cell>
          <cell r="L57">
            <v>25</v>
          </cell>
          <cell r="M57">
            <v>7</v>
          </cell>
          <cell r="N57">
            <v>9</v>
          </cell>
          <cell r="P57">
            <v>7</v>
          </cell>
          <cell r="R57">
            <v>23</v>
          </cell>
          <cell r="S57">
            <v>48</v>
          </cell>
        </row>
        <row r="58">
          <cell r="B58" t="str">
            <v>E022-01-1048/2020</v>
          </cell>
          <cell r="C58" t="str">
            <v>TONY CLINTON MUTUMA</v>
          </cell>
          <cell r="D58">
            <v>6</v>
          </cell>
          <cell r="E58">
            <v>8</v>
          </cell>
          <cell r="G58">
            <v>14</v>
          </cell>
          <cell r="H58">
            <v>4</v>
          </cell>
          <cell r="I58">
            <v>4</v>
          </cell>
          <cell r="K58">
            <v>8</v>
          </cell>
          <cell r="L58">
            <v>22</v>
          </cell>
          <cell r="M58">
            <v>11</v>
          </cell>
          <cell r="N58">
            <v>1</v>
          </cell>
          <cell r="Q58">
            <v>7</v>
          </cell>
          <cell r="R58">
            <v>19</v>
          </cell>
          <cell r="S58">
            <v>41</v>
          </cell>
        </row>
        <row r="59">
          <cell r="B59" t="str">
            <v>E022-01-1050/2020</v>
          </cell>
          <cell r="C59" t="str">
            <v>LEWIS MURITHI MWENDA</v>
          </cell>
          <cell r="D59">
            <v>5</v>
          </cell>
          <cell r="E59">
            <v>5</v>
          </cell>
          <cell r="G59">
            <v>10</v>
          </cell>
          <cell r="H59">
            <v>5</v>
          </cell>
          <cell r="I59">
            <v>4</v>
          </cell>
          <cell r="K59">
            <v>9</v>
          </cell>
          <cell r="L59">
            <v>19</v>
          </cell>
          <cell r="M59">
            <v>12</v>
          </cell>
          <cell r="N59">
            <v>18</v>
          </cell>
          <cell r="P59">
            <v>17</v>
          </cell>
          <cell r="R59">
            <v>47</v>
          </cell>
          <cell r="S59">
            <v>66</v>
          </cell>
        </row>
        <row r="60">
          <cell r="B60" t="str">
            <v>E022-01-1052/2020</v>
          </cell>
          <cell r="C60" t="str">
            <v>MWIRIGI VICTOR</v>
          </cell>
          <cell r="D60">
            <v>6</v>
          </cell>
          <cell r="E60">
            <v>9</v>
          </cell>
          <cell r="G60">
            <v>15</v>
          </cell>
          <cell r="H60">
            <v>5</v>
          </cell>
          <cell r="I60">
            <v>4</v>
          </cell>
          <cell r="K60">
            <v>9</v>
          </cell>
          <cell r="L60">
            <v>24</v>
          </cell>
          <cell r="M60">
            <v>9</v>
          </cell>
          <cell r="P60">
            <v>7</v>
          </cell>
          <cell r="Q60">
            <v>10</v>
          </cell>
          <cell r="R60">
            <v>26</v>
          </cell>
          <cell r="S60">
            <v>50</v>
          </cell>
        </row>
        <row r="61">
          <cell r="B61" t="str">
            <v>E022-01-1054/2020</v>
          </cell>
          <cell r="C61" t="str">
            <v>JULIUS RIGHA MGHANGA</v>
          </cell>
          <cell r="D61">
            <v>6</v>
          </cell>
          <cell r="E61">
            <v>7</v>
          </cell>
          <cell r="G61">
            <v>13</v>
          </cell>
          <cell r="H61">
            <v>4</v>
          </cell>
          <cell r="I61">
            <v>4</v>
          </cell>
          <cell r="K61">
            <v>8</v>
          </cell>
          <cell r="L61">
            <v>21</v>
          </cell>
          <cell r="M61">
            <v>22</v>
          </cell>
          <cell r="O61">
            <v>16</v>
          </cell>
          <cell r="Q61">
            <v>8</v>
          </cell>
          <cell r="R61">
            <v>46</v>
          </cell>
          <cell r="S61">
            <v>67</v>
          </cell>
        </row>
        <row r="62">
          <cell r="B62" t="str">
            <v>E022-01-1055/2020</v>
          </cell>
          <cell r="C62" t="str">
            <v>ALBERT NGIGI</v>
          </cell>
          <cell r="D62">
            <v>10</v>
          </cell>
          <cell r="E62">
            <v>9</v>
          </cell>
          <cell r="G62">
            <v>19</v>
          </cell>
          <cell r="H62">
            <v>4</v>
          </cell>
          <cell r="I62">
            <v>4</v>
          </cell>
          <cell r="K62">
            <v>8</v>
          </cell>
          <cell r="L62">
            <v>27</v>
          </cell>
          <cell r="M62">
            <v>21</v>
          </cell>
          <cell r="N62">
            <v>7</v>
          </cell>
          <cell r="O62">
            <v>19</v>
          </cell>
          <cell r="R62">
            <v>47</v>
          </cell>
          <cell r="S62">
            <v>74</v>
          </cell>
        </row>
        <row r="63">
          <cell r="B63" t="str">
            <v>E022-01-1056/2020</v>
          </cell>
          <cell r="C63" t="str">
            <v>NGURU MICHAEL ADRIAN</v>
          </cell>
          <cell r="D63">
            <v>7</v>
          </cell>
          <cell r="E63">
            <v>8</v>
          </cell>
          <cell r="G63">
            <v>15</v>
          </cell>
          <cell r="H63">
            <v>3</v>
          </cell>
          <cell r="I63">
            <v>4</v>
          </cell>
          <cell r="K63">
            <v>7</v>
          </cell>
          <cell r="L63">
            <v>22</v>
          </cell>
          <cell r="M63">
            <v>10</v>
          </cell>
          <cell r="O63">
            <v>12</v>
          </cell>
          <cell r="Q63">
            <v>17</v>
          </cell>
          <cell r="R63">
            <v>39</v>
          </cell>
          <cell r="S63">
            <v>61</v>
          </cell>
        </row>
        <row r="64">
          <cell r="B64" t="str">
            <v>E022-01-1057/2020</v>
          </cell>
          <cell r="C64" t="str">
            <v>MURITHI GAD KIMATHI</v>
          </cell>
          <cell r="D64">
            <v>7</v>
          </cell>
          <cell r="E64">
            <v>9</v>
          </cell>
          <cell r="G64">
            <v>16</v>
          </cell>
          <cell r="H64">
            <v>5</v>
          </cell>
          <cell r="I64">
            <v>5</v>
          </cell>
          <cell r="K64">
            <v>10</v>
          </cell>
          <cell r="L64">
            <v>26</v>
          </cell>
          <cell r="M64">
            <v>4</v>
          </cell>
          <cell r="N64">
            <v>2</v>
          </cell>
          <cell r="O64">
            <v>18</v>
          </cell>
          <cell r="R64">
            <v>24</v>
          </cell>
          <cell r="S64">
            <v>50</v>
          </cell>
        </row>
        <row r="65">
          <cell r="B65" t="str">
            <v>E022-01-1058/2020</v>
          </cell>
          <cell r="C65" t="str">
            <v>BRIGHTON KARIUKI</v>
          </cell>
          <cell r="D65">
            <v>8</v>
          </cell>
          <cell r="E65">
            <v>8</v>
          </cell>
          <cell r="G65">
            <v>16</v>
          </cell>
          <cell r="H65">
            <v>4</v>
          </cell>
          <cell r="I65">
            <v>4</v>
          </cell>
          <cell r="K65">
            <v>8</v>
          </cell>
          <cell r="L65">
            <v>24</v>
          </cell>
          <cell r="M65">
            <v>14</v>
          </cell>
          <cell r="N65">
            <v>19</v>
          </cell>
          <cell r="O65">
            <v>6</v>
          </cell>
          <cell r="R65">
            <v>39</v>
          </cell>
          <cell r="S65">
            <v>63</v>
          </cell>
        </row>
        <row r="66">
          <cell r="B66" t="str">
            <v>E022-01-1060/2020</v>
          </cell>
          <cell r="C66" t="str">
            <v>JOSHUA NYANDWAKI</v>
          </cell>
          <cell r="D66">
            <v>8</v>
          </cell>
          <cell r="E66">
            <v>7</v>
          </cell>
          <cell r="G66">
            <v>15</v>
          </cell>
          <cell r="H66">
            <v>4</v>
          </cell>
          <cell r="I66">
            <v>5</v>
          </cell>
          <cell r="K66">
            <v>9</v>
          </cell>
          <cell r="L66">
            <v>24</v>
          </cell>
          <cell r="M66">
            <v>6</v>
          </cell>
          <cell r="N66">
            <v>9</v>
          </cell>
          <cell r="Q66">
            <v>11</v>
          </cell>
          <cell r="R66">
            <v>26</v>
          </cell>
          <cell r="S66">
            <v>50</v>
          </cell>
        </row>
        <row r="67">
          <cell r="B67" t="str">
            <v>E022-01-1061/2020</v>
          </cell>
          <cell r="C67" t="str">
            <v>WYNTONE MAKOMERE OMUKA</v>
          </cell>
          <cell r="D67">
            <v>6</v>
          </cell>
          <cell r="E67">
            <v>7</v>
          </cell>
          <cell r="G67">
            <v>13</v>
          </cell>
          <cell r="H67">
            <v>3</v>
          </cell>
          <cell r="I67">
            <v>4</v>
          </cell>
          <cell r="K67">
            <v>7</v>
          </cell>
          <cell r="L67">
            <v>20</v>
          </cell>
          <cell r="M67">
            <v>14</v>
          </cell>
          <cell r="P67">
            <v>17</v>
          </cell>
          <cell r="Q67">
            <v>10</v>
          </cell>
          <cell r="R67">
            <v>41</v>
          </cell>
          <cell r="S67">
            <v>61</v>
          </cell>
        </row>
        <row r="68">
          <cell r="B68" t="str">
            <v>E022-01-1062/2020</v>
          </cell>
          <cell r="C68" t="str">
            <v>LAWRENCE KIPYEGON LANGAT</v>
          </cell>
          <cell r="D68">
            <v>6</v>
          </cell>
          <cell r="E68">
            <v>7</v>
          </cell>
          <cell r="G68">
            <v>13</v>
          </cell>
          <cell r="H68">
            <v>3</v>
          </cell>
          <cell r="I68">
            <v>5</v>
          </cell>
          <cell r="K68">
            <v>8</v>
          </cell>
          <cell r="L68">
            <v>21</v>
          </cell>
          <cell r="M68">
            <v>20</v>
          </cell>
          <cell r="O68">
            <v>17</v>
          </cell>
          <cell r="Q68">
            <v>14</v>
          </cell>
          <cell r="R68">
            <v>51</v>
          </cell>
          <cell r="S68">
            <v>72</v>
          </cell>
        </row>
        <row r="69">
          <cell r="B69" t="str">
            <v>E022-01-1063/2020</v>
          </cell>
          <cell r="C69" t="str">
            <v>OCHIENG TRACY ATIENO</v>
          </cell>
          <cell r="D69">
            <v>5</v>
          </cell>
          <cell r="E69">
            <v>4</v>
          </cell>
          <cell r="G69">
            <v>9</v>
          </cell>
          <cell r="H69">
            <v>4</v>
          </cell>
          <cell r="I69">
            <v>3</v>
          </cell>
          <cell r="K69">
            <v>7</v>
          </cell>
          <cell r="L69">
            <v>16</v>
          </cell>
          <cell r="M69">
            <v>15</v>
          </cell>
          <cell r="P69">
            <v>11</v>
          </cell>
          <cell r="Q69">
            <v>14</v>
          </cell>
          <cell r="R69">
            <v>40</v>
          </cell>
          <cell r="S69">
            <v>56</v>
          </cell>
        </row>
        <row r="70">
          <cell r="B70" t="str">
            <v>E022-01-1064/2020</v>
          </cell>
          <cell r="C70" t="str">
            <v>MICHAEL OMOLO</v>
          </cell>
          <cell r="D70">
            <v>8</v>
          </cell>
          <cell r="E70">
            <v>9</v>
          </cell>
          <cell r="G70">
            <v>17</v>
          </cell>
          <cell r="H70">
            <v>2</v>
          </cell>
          <cell r="I70">
            <v>4</v>
          </cell>
          <cell r="K70">
            <v>6</v>
          </cell>
          <cell r="L70">
            <v>23</v>
          </cell>
          <cell r="M70">
            <v>12</v>
          </cell>
          <cell r="N70">
            <v>10</v>
          </cell>
          <cell r="Q70">
            <v>7</v>
          </cell>
          <cell r="R70">
            <v>29</v>
          </cell>
          <cell r="S70">
            <v>52</v>
          </cell>
        </row>
        <row r="71">
          <cell r="B71" t="str">
            <v>E022-01-1065/2020</v>
          </cell>
          <cell r="C71" t="str">
            <v>BRIAN KOTON</v>
          </cell>
          <cell r="D71">
            <v>6</v>
          </cell>
          <cell r="E71">
            <v>8</v>
          </cell>
          <cell r="G71">
            <v>14</v>
          </cell>
          <cell r="H71">
            <v>4</v>
          </cell>
          <cell r="I71">
            <v>5</v>
          </cell>
          <cell r="K71">
            <v>9</v>
          </cell>
          <cell r="L71">
            <v>23</v>
          </cell>
          <cell r="M71">
            <v>10</v>
          </cell>
          <cell r="O71">
            <v>6</v>
          </cell>
          <cell r="P71">
            <v>2</v>
          </cell>
          <cell r="R71">
            <v>18</v>
          </cell>
          <cell r="S71">
            <v>41</v>
          </cell>
        </row>
        <row r="72">
          <cell r="B72" t="str">
            <v>E022-01-1066/2020</v>
          </cell>
          <cell r="C72" t="str">
            <v>CHRISTOPHER GITAU</v>
          </cell>
          <cell r="D72">
            <v>7</v>
          </cell>
          <cell r="E72">
            <v>8</v>
          </cell>
          <cell r="G72">
            <v>15</v>
          </cell>
          <cell r="H72">
            <v>5</v>
          </cell>
          <cell r="I72">
            <v>4</v>
          </cell>
          <cell r="K72">
            <v>9</v>
          </cell>
          <cell r="L72">
            <v>24</v>
          </cell>
          <cell r="M72">
            <v>15</v>
          </cell>
          <cell r="O72">
            <v>5</v>
          </cell>
          <cell r="Q72">
            <v>6</v>
          </cell>
          <cell r="R72">
            <v>26</v>
          </cell>
          <cell r="S72">
            <v>50</v>
          </cell>
        </row>
        <row r="73">
          <cell r="B73" t="str">
            <v>E022-01-1067/2020</v>
          </cell>
          <cell r="C73" t="str">
            <v>FLORENCE ODERO</v>
          </cell>
          <cell r="D73">
            <v>6</v>
          </cell>
          <cell r="E73">
            <v>9</v>
          </cell>
          <cell r="G73">
            <v>15</v>
          </cell>
          <cell r="H73">
            <v>5</v>
          </cell>
          <cell r="I73">
            <v>5</v>
          </cell>
          <cell r="K73">
            <v>10</v>
          </cell>
          <cell r="L73">
            <v>25</v>
          </cell>
          <cell r="M73">
            <v>11</v>
          </cell>
          <cell r="P73">
            <v>8</v>
          </cell>
          <cell r="Q73">
            <v>6</v>
          </cell>
          <cell r="R73">
            <v>25</v>
          </cell>
          <cell r="S73">
            <v>50</v>
          </cell>
        </row>
        <row r="74">
          <cell r="B74" t="str">
            <v>E022-01-1068/2020</v>
          </cell>
          <cell r="C74" t="str">
            <v>NG'ANG'A NICHOLAS</v>
          </cell>
          <cell r="D74">
            <v>5</v>
          </cell>
          <cell r="E74">
            <v>6</v>
          </cell>
          <cell r="G74">
            <v>11</v>
          </cell>
          <cell r="H74">
            <v>5</v>
          </cell>
          <cell r="I74">
            <v>4</v>
          </cell>
          <cell r="K74">
            <v>9</v>
          </cell>
          <cell r="L74">
            <v>20</v>
          </cell>
          <cell r="M74">
            <v>6</v>
          </cell>
          <cell r="N74">
            <v>11</v>
          </cell>
          <cell r="Q74">
            <v>13</v>
          </cell>
          <cell r="R74">
            <v>30</v>
          </cell>
          <cell r="S74">
            <v>50</v>
          </cell>
        </row>
        <row r="75">
          <cell r="B75" t="str">
            <v>E022-01-1069/2020</v>
          </cell>
          <cell r="C75" t="str">
            <v>RAYMOND KILONZO</v>
          </cell>
          <cell r="D75">
            <v>6</v>
          </cell>
          <cell r="E75">
            <v>8</v>
          </cell>
          <cell r="G75">
            <v>14</v>
          </cell>
          <cell r="H75">
            <v>2</v>
          </cell>
          <cell r="I75">
            <v>4</v>
          </cell>
          <cell r="K75">
            <v>6</v>
          </cell>
          <cell r="L75">
            <v>20</v>
          </cell>
          <cell r="M75">
            <v>19</v>
          </cell>
          <cell r="O75">
            <v>19</v>
          </cell>
          <cell r="Q75">
            <v>12</v>
          </cell>
          <cell r="R75">
            <v>50</v>
          </cell>
          <cell r="S75">
            <v>70</v>
          </cell>
        </row>
        <row r="76">
          <cell r="B76" t="str">
            <v>E022-01-1070/2020</v>
          </cell>
          <cell r="C76" t="str">
            <v>BENCLINTON MAKEMBU</v>
          </cell>
          <cell r="D76">
            <v>5</v>
          </cell>
          <cell r="E76">
            <v>7</v>
          </cell>
          <cell r="G76">
            <v>12</v>
          </cell>
          <cell r="H76">
            <v>2</v>
          </cell>
          <cell r="I76">
            <v>5</v>
          </cell>
          <cell r="K76">
            <v>7</v>
          </cell>
          <cell r="L76">
            <v>19</v>
          </cell>
          <cell r="M76">
            <v>11</v>
          </cell>
          <cell r="O76">
            <v>20</v>
          </cell>
          <cell r="P76">
            <v>11</v>
          </cell>
          <cell r="R76">
            <v>42</v>
          </cell>
          <cell r="S76">
            <v>61</v>
          </cell>
        </row>
        <row r="77">
          <cell r="B77" t="str">
            <v>E022-01-1071/2020</v>
          </cell>
          <cell r="C77" t="str">
            <v>DAVID MWANGI</v>
          </cell>
          <cell r="D77">
            <v>4</v>
          </cell>
          <cell r="E77">
            <v>7</v>
          </cell>
          <cell r="G77">
            <v>11</v>
          </cell>
          <cell r="H77">
            <v>3</v>
          </cell>
          <cell r="I77">
            <v>5</v>
          </cell>
          <cell r="K77">
            <v>8</v>
          </cell>
          <cell r="L77">
            <v>19</v>
          </cell>
          <cell r="M77">
            <v>3</v>
          </cell>
          <cell r="P77">
            <v>5</v>
          </cell>
          <cell r="Q77">
            <v>3</v>
          </cell>
          <cell r="R77">
            <v>11</v>
          </cell>
          <cell r="S77">
            <v>30</v>
          </cell>
        </row>
        <row r="78">
          <cell r="B78" t="str">
            <v>E022-01-1072/2020</v>
          </cell>
          <cell r="C78" t="str">
            <v>AUSTIN KABURIA</v>
          </cell>
          <cell r="D78">
            <v>6</v>
          </cell>
          <cell r="E78">
            <v>7</v>
          </cell>
          <cell r="G78">
            <v>13</v>
          </cell>
          <cell r="H78">
            <v>4</v>
          </cell>
          <cell r="I78">
            <v>5</v>
          </cell>
          <cell r="K78">
            <v>9</v>
          </cell>
          <cell r="L78">
            <v>22</v>
          </cell>
          <cell r="M78">
            <v>13</v>
          </cell>
          <cell r="N78">
            <v>15</v>
          </cell>
          <cell r="P78">
            <v>11</v>
          </cell>
          <cell r="R78">
            <v>39</v>
          </cell>
          <cell r="S78">
            <v>61</v>
          </cell>
        </row>
        <row r="79">
          <cell r="B79" t="str">
            <v>E022-01-1074/2020</v>
          </cell>
          <cell r="C79" t="str">
            <v>IAN KIPTOO</v>
          </cell>
          <cell r="D79">
            <v>7</v>
          </cell>
          <cell r="E79">
            <v>7</v>
          </cell>
          <cell r="G79">
            <v>14</v>
          </cell>
          <cell r="H79">
            <v>5</v>
          </cell>
          <cell r="I79">
            <v>4</v>
          </cell>
          <cell r="K79">
            <v>9</v>
          </cell>
          <cell r="L79">
            <v>23</v>
          </cell>
          <cell r="M79">
            <v>16</v>
          </cell>
          <cell r="N79">
            <v>8</v>
          </cell>
          <cell r="P79">
            <v>3</v>
          </cell>
          <cell r="R79">
            <v>27</v>
          </cell>
          <cell r="S79">
            <v>50</v>
          </cell>
        </row>
        <row r="80">
          <cell r="B80" t="str">
            <v>E022-01-1075/2020</v>
          </cell>
          <cell r="C80" t="str">
            <v>DON KIPTANUI KIPROTICH</v>
          </cell>
          <cell r="D80">
            <v>6</v>
          </cell>
          <cell r="E80">
            <v>3</v>
          </cell>
          <cell r="G80">
            <v>9</v>
          </cell>
          <cell r="H80">
            <v>5</v>
          </cell>
          <cell r="I80">
            <v>5</v>
          </cell>
          <cell r="K80">
            <v>10</v>
          </cell>
          <cell r="L80">
            <v>19</v>
          </cell>
          <cell r="M80">
            <v>17</v>
          </cell>
          <cell r="O80">
            <v>15</v>
          </cell>
          <cell r="P80">
            <v>7</v>
          </cell>
          <cell r="R80">
            <v>39</v>
          </cell>
          <cell r="S80">
            <v>58</v>
          </cell>
        </row>
        <row r="81">
          <cell r="B81" t="str">
            <v>E022-01-1076/2020</v>
          </cell>
          <cell r="C81" t="str">
            <v>VICTORIA SITATI</v>
          </cell>
          <cell r="D81">
            <v>6</v>
          </cell>
          <cell r="E81">
            <v>7</v>
          </cell>
          <cell r="G81">
            <v>13</v>
          </cell>
          <cell r="H81">
            <v>4</v>
          </cell>
          <cell r="I81">
            <v>5</v>
          </cell>
          <cell r="K81">
            <v>9</v>
          </cell>
          <cell r="L81">
            <v>22</v>
          </cell>
          <cell r="M81">
            <v>12</v>
          </cell>
          <cell r="P81">
            <v>6</v>
          </cell>
          <cell r="Q81">
            <v>10</v>
          </cell>
          <cell r="R81">
            <v>28</v>
          </cell>
          <cell r="S81">
            <v>50</v>
          </cell>
        </row>
        <row r="82">
          <cell r="B82" t="str">
            <v>E022-01-1077/2020</v>
          </cell>
          <cell r="C82" t="str">
            <v>EMMANUEL KIMERES KAPKONI</v>
          </cell>
          <cell r="D82">
            <v>8</v>
          </cell>
          <cell r="E82">
            <v>6</v>
          </cell>
          <cell r="G82">
            <v>14</v>
          </cell>
          <cell r="H82">
            <v>4</v>
          </cell>
          <cell r="I82">
            <v>4</v>
          </cell>
          <cell r="K82">
            <v>8</v>
          </cell>
          <cell r="L82">
            <v>22</v>
          </cell>
          <cell r="M82">
            <v>12</v>
          </cell>
          <cell r="O82">
            <v>17</v>
          </cell>
          <cell r="Q82">
            <v>10</v>
          </cell>
          <cell r="R82">
            <v>39</v>
          </cell>
          <cell r="S82">
            <v>61</v>
          </cell>
        </row>
        <row r="83">
          <cell r="B83" t="str">
            <v>E022-01-1077/2018</v>
          </cell>
          <cell r="C83" t="str">
            <v>NGANGA FRANCIS NGUGI</v>
          </cell>
          <cell r="D83">
            <v>0</v>
          </cell>
          <cell r="E83">
            <v>0</v>
          </cell>
          <cell r="G83">
            <v>0</v>
          </cell>
          <cell r="H83">
            <v>4</v>
          </cell>
          <cell r="I83">
            <v>5</v>
          </cell>
          <cell r="K83">
            <v>9</v>
          </cell>
          <cell r="L83">
            <v>9</v>
          </cell>
          <cell r="M83">
            <v>15</v>
          </cell>
          <cell r="N83">
            <v>6</v>
          </cell>
          <cell r="Q83">
            <v>14</v>
          </cell>
          <cell r="R83">
            <v>35</v>
          </cell>
          <cell r="S83">
            <v>44</v>
          </cell>
        </row>
        <row r="84">
          <cell r="B84" t="str">
            <v>E022-01-1078/2020</v>
          </cell>
          <cell r="C84" t="str">
            <v>COLLINS KIPLANGAT</v>
          </cell>
          <cell r="D84">
            <v>6</v>
          </cell>
          <cell r="E84">
            <v>9</v>
          </cell>
          <cell r="G84">
            <v>15</v>
          </cell>
          <cell r="H84">
            <v>4</v>
          </cell>
          <cell r="I84">
            <v>4</v>
          </cell>
          <cell r="K84">
            <v>8</v>
          </cell>
          <cell r="L84">
            <v>23</v>
          </cell>
          <cell r="M84">
            <v>13</v>
          </cell>
          <cell r="N84">
            <v>16</v>
          </cell>
          <cell r="P84">
            <v>6</v>
          </cell>
          <cell r="R84">
            <v>35</v>
          </cell>
          <cell r="S84">
            <v>58</v>
          </cell>
        </row>
        <row r="85">
          <cell r="B85" t="str">
            <v>E022-01-1079/2020</v>
          </cell>
          <cell r="C85" t="str">
            <v>WEKESA SETH BARAKA</v>
          </cell>
          <cell r="D85">
            <v>8</v>
          </cell>
          <cell r="E85">
            <v>7</v>
          </cell>
          <cell r="G85">
            <v>15</v>
          </cell>
          <cell r="H85">
            <v>5</v>
          </cell>
          <cell r="I85">
            <v>4</v>
          </cell>
          <cell r="K85">
            <v>9</v>
          </cell>
          <cell r="L85">
            <v>24</v>
          </cell>
          <cell r="M85">
            <v>9</v>
          </cell>
          <cell r="N85">
            <v>7</v>
          </cell>
          <cell r="P85">
            <v>2</v>
          </cell>
          <cell r="R85">
            <v>18</v>
          </cell>
          <cell r="S85">
            <v>42</v>
          </cell>
        </row>
        <row r="86">
          <cell r="B86" t="str">
            <v>E022-01-1080/2020</v>
          </cell>
          <cell r="C86" t="str">
            <v>MANTHI COLLINS MUMO</v>
          </cell>
          <cell r="D86">
            <v>8</v>
          </cell>
          <cell r="E86">
            <v>9</v>
          </cell>
          <cell r="G86">
            <v>17</v>
          </cell>
          <cell r="H86">
            <v>5</v>
          </cell>
          <cell r="I86">
            <v>4</v>
          </cell>
          <cell r="K86">
            <v>9</v>
          </cell>
          <cell r="L86">
            <v>26</v>
          </cell>
          <cell r="M86">
            <v>5</v>
          </cell>
          <cell r="O86">
            <v>5</v>
          </cell>
          <cell r="Q86">
            <v>4</v>
          </cell>
          <cell r="R86">
            <v>14</v>
          </cell>
          <cell r="S86">
            <v>40</v>
          </cell>
        </row>
        <row r="87">
          <cell r="B87" t="str">
            <v>E022-01-1081/2020</v>
          </cell>
          <cell r="C87" t="str">
            <v>SHISIA DAVIES MUSHENI</v>
          </cell>
          <cell r="D87">
            <v>8</v>
          </cell>
          <cell r="E87">
            <v>7</v>
          </cell>
          <cell r="G87">
            <v>15</v>
          </cell>
          <cell r="H87">
            <v>5</v>
          </cell>
          <cell r="I87">
            <v>3</v>
          </cell>
          <cell r="K87">
            <v>8</v>
          </cell>
          <cell r="L87">
            <v>23</v>
          </cell>
          <cell r="M87">
            <v>10</v>
          </cell>
          <cell r="O87">
            <v>17</v>
          </cell>
          <cell r="Q87">
            <v>6</v>
          </cell>
          <cell r="R87">
            <v>33</v>
          </cell>
          <cell r="S87">
            <v>56</v>
          </cell>
        </row>
        <row r="88">
          <cell r="B88" t="str">
            <v>E022-01-1082/2020</v>
          </cell>
          <cell r="C88" t="str">
            <v>WEKESA RAY WAFULA</v>
          </cell>
          <cell r="D88">
            <v>4</v>
          </cell>
          <cell r="E88">
            <v>7</v>
          </cell>
          <cell r="G88">
            <v>11</v>
          </cell>
          <cell r="H88">
            <v>4</v>
          </cell>
          <cell r="I88">
            <v>4</v>
          </cell>
          <cell r="K88">
            <v>8</v>
          </cell>
          <cell r="L88">
            <v>19</v>
          </cell>
          <cell r="M88">
            <v>8</v>
          </cell>
          <cell r="N88">
            <v>8</v>
          </cell>
          <cell r="Q88">
            <v>8</v>
          </cell>
          <cell r="R88">
            <v>24</v>
          </cell>
          <cell r="S88">
            <v>43</v>
          </cell>
        </row>
        <row r="89">
          <cell r="B89" t="str">
            <v>E022-01-1083/2020</v>
          </cell>
          <cell r="C89" t="str">
            <v>RANDY BARAKA</v>
          </cell>
          <cell r="D89">
            <v>8</v>
          </cell>
          <cell r="E89">
            <v>4</v>
          </cell>
          <cell r="G89">
            <v>12</v>
          </cell>
          <cell r="H89">
            <v>4</v>
          </cell>
          <cell r="I89">
            <v>4</v>
          </cell>
          <cell r="K89">
            <v>8</v>
          </cell>
          <cell r="L89">
            <v>20</v>
          </cell>
          <cell r="M89">
            <v>18</v>
          </cell>
          <cell r="O89">
            <v>15</v>
          </cell>
          <cell r="Q89">
            <v>19</v>
          </cell>
          <cell r="R89">
            <v>52</v>
          </cell>
          <cell r="S89">
            <v>72</v>
          </cell>
        </row>
        <row r="90">
          <cell r="B90" t="str">
            <v>E022-01-1084/2020</v>
          </cell>
          <cell r="C90" t="str">
            <v>FARRIES NGAI SEDA</v>
          </cell>
          <cell r="D90">
            <v>7</v>
          </cell>
          <cell r="E90">
            <v>6</v>
          </cell>
          <cell r="G90">
            <v>13</v>
          </cell>
          <cell r="H90">
            <v>4</v>
          </cell>
          <cell r="I90">
            <v>5</v>
          </cell>
          <cell r="K90">
            <v>9</v>
          </cell>
          <cell r="L90">
            <v>22</v>
          </cell>
          <cell r="M90">
            <v>22</v>
          </cell>
          <cell r="O90">
            <v>17</v>
          </cell>
          <cell r="Q90">
            <v>6</v>
          </cell>
          <cell r="R90">
            <v>45</v>
          </cell>
          <cell r="S90">
            <v>67</v>
          </cell>
        </row>
        <row r="91">
          <cell r="B91" t="str">
            <v>E022-01-1085/2020</v>
          </cell>
          <cell r="C91" t="str">
            <v>KELVIN OCHIENG</v>
          </cell>
          <cell r="D91">
            <v>6</v>
          </cell>
          <cell r="E91">
            <v>8</v>
          </cell>
          <cell r="G91">
            <v>14</v>
          </cell>
          <cell r="H91">
            <v>5</v>
          </cell>
          <cell r="I91">
            <v>4</v>
          </cell>
          <cell r="K91">
            <v>9</v>
          </cell>
          <cell r="L91">
            <v>23</v>
          </cell>
          <cell r="M91">
            <v>9</v>
          </cell>
          <cell r="N91">
            <v>16</v>
          </cell>
          <cell r="P91">
            <v>2</v>
          </cell>
          <cell r="R91">
            <v>27</v>
          </cell>
          <cell r="S91">
            <v>50</v>
          </cell>
        </row>
        <row r="92">
          <cell r="B92" t="str">
            <v>E022-01-1086/2020</v>
          </cell>
          <cell r="C92" t="str">
            <v>ORONJE RONY ONYANGO</v>
          </cell>
          <cell r="D92">
            <v>2</v>
          </cell>
          <cell r="E92">
            <v>8</v>
          </cell>
          <cell r="G92">
            <v>10</v>
          </cell>
          <cell r="H92">
            <v>4</v>
          </cell>
          <cell r="I92">
            <v>5</v>
          </cell>
          <cell r="K92">
            <v>9</v>
          </cell>
          <cell r="L92">
            <v>19</v>
          </cell>
          <cell r="M92">
            <v>17</v>
          </cell>
          <cell r="P92">
            <v>18</v>
          </cell>
          <cell r="Q92">
            <v>20</v>
          </cell>
          <cell r="R92">
            <v>55</v>
          </cell>
          <cell r="S92">
            <v>74</v>
          </cell>
        </row>
        <row r="93">
          <cell r="B93" t="str">
            <v>E022-01-1087/2018</v>
          </cell>
          <cell r="C93" t="str">
            <v>HUMPHREY MUTUA MUASYA</v>
          </cell>
          <cell r="D93">
            <v>5</v>
          </cell>
          <cell r="E93">
            <v>8</v>
          </cell>
          <cell r="G93">
            <v>13</v>
          </cell>
          <cell r="H93">
            <v>4</v>
          </cell>
          <cell r="I93">
            <v>4</v>
          </cell>
          <cell r="K93">
            <v>8</v>
          </cell>
          <cell r="L93">
            <v>21</v>
          </cell>
          <cell r="M93">
            <v>5</v>
          </cell>
          <cell r="O93">
            <v>16</v>
          </cell>
          <cell r="Q93">
            <v>2</v>
          </cell>
          <cell r="R93">
            <v>23</v>
          </cell>
          <cell r="S93">
            <v>44</v>
          </cell>
        </row>
        <row r="94">
          <cell r="B94" t="str">
            <v>E022-01-1087/2020</v>
          </cell>
          <cell r="C94" t="str">
            <v>GEOFFREY ELLY NISSI</v>
          </cell>
          <cell r="D94">
            <v>6</v>
          </cell>
          <cell r="E94">
            <v>4</v>
          </cell>
          <cell r="G94">
            <v>10</v>
          </cell>
          <cell r="H94">
            <v>4</v>
          </cell>
          <cell r="I94">
            <v>5</v>
          </cell>
          <cell r="K94">
            <v>9</v>
          </cell>
          <cell r="L94">
            <v>19</v>
          </cell>
          <cell r="M94">
            <v>22</v>
          </cell>
          <cell r="N94">
            <v>18</v>
          </cell>
          <cell r="Q94">
            <v>15</v>
          </cell>
          <cell r="R94">
            <v>55</v>
          </cell>
          <cell r="S94">
            <v>74</v>
          </cell>
        </row>
        <row r="95">
          <cell r="B95" t="str">
            <v>E022-01-1089/2020</v>
          </cell>
          <cell r="C95" t="str">
            <v>ALVIN DAVID MISANGO</v>
          </cell>
          <cell r="D95">
            <v>6</v>
          </cell>
          <cell r="E95">
            <v>8</v>
          </cell>
          <cell r="G95">
            <v>14</v>
          </cell>
          <cell r="H95">
            <v>5</v>
          </cell>
          <cell r="I95">
            <v>5</v>
          </cell>
          <cell r="K95">
            <v>10</v>
          </cell>
          <cell r="L95">
            <v>24</v>
          </cell>
          <cell r="M95">
            <v>7</v>
          </cell>
          <cell r="O95">
            <v>19</v>
          </cell>
          <cell r="Q95">
            <v>10</v>
          </cell>
          <cell r="R95">
            <v>36</v>
          </cell>
          <cell r="S95">
            <v>60</v>
          </cell>
        </row>
        <row r="96">
          <cell r="B96" t="str">
            <v>E022-01-1090/2018</v>
          </cell>
          <cell r="C96" t="str">
            <v>ASIAGO KELVIN NYAMBAKA</v>
          </cell>
          <cell r="G96">
            <v>0</v>
          </cell>
          <cell r="K96">
            <v>0</v>
          </cell>
          <cell r="L96">
            <v>0</v>
          </cell>
          <cell r="M96">
            <v>4</v>
          </cell>
          <cell r="O96">
            <v>6</v>
          </cell>
          <cell r="P96">
            <v>1</v>
          </cell>
          <cell r="R96">
            <v>11</v>
          </cell>
          <cell r="S96">
            <v>11</v>
          </cell>
        </row>
        <row r="97">
          <cell r="B97" t="str">
            <v>E022-01-1090/2020</v>
          </cell>
          <cell r="C97" t="str">
            <v>IGNATIUS KIPTOO</v>
          </cell>
          <cell r="D97">
            <v>8</v>
          </cell>
          <cell r="E97">
            <v>7</v>
          </cell>
          <cell r="G97">
            <v>15</v>
          </cell>
          <cell r="H97">
            <v>4</v>
          </cell>
          <cell r="I97">
            <v>4</v>
          </cell>
          <cell r="K97">
            <v>8</v>
          </cell>
          <cell r="L97">
            <v>23</v>
          </cell>
          <cell r="M97">
            <v>24</v>
          </cell>
          <cell r="N97">
            <v>15</v>
          </cell>
          <cell r="O97">
            <v>20</v>
          </cell>
          <cell r="R97">
            <v>59</v>
          </cell>
          <cell r="S97">
            <v>82</v>
          </cell>
        </row>
        <row r="98">
          <cell r="B98" t="str">
            <v>E022-01-1163/2020</v>
          </cell>
          <cell r="C98" t="str">
            <v>CALEB LUHOMBO</v>
          </cell>
          <cell r="D98">
            <v>8</v>
          </cell>
          <cell r="E98">
            <v>8</v>
          </cell>
          <cell r="G98">
            <v>16</v>
          </cell>
          <cell r="H98">
            <v>4</v>
          </cell>
          <cell r="I98">
            <v>4</v>
          </cell>
          <cell r="K98">
            <v>8</v>
          </cell>
          <cell r="L98">
            <v>24</v>
          </cell>
          <cell r="M98">
            <v>14</v>
          </cell>
          <cell r="O98">
            <v>11</v>
          </cell>
          <cell r="Q98">
            <v>13</v>
          </cell>
          <cell r="R98">
            <v>38</v>
          </cell>
          <cell r="S98">
            <v>62</v>
          </cell>
        </row>
        <row r="99">
          <cell r="B99" t="str">
            <v>E022-01-1167/2020</v>
          </cell>
          <cell r="C99" t="str">
            <v xml:space="preserve"> TANUI NICOLAS KIPCHUMBA </v>
          </cell>
          <cell r="D99">
            <v>7</v>
          </cell>
          <cell r="E99">
            <v>7</v>
          </cell>
          <cell r="G99">
            <v>14</v>
          </cell>
          <cell r="H99">
            <v>5</v>
          </cell>
          <cell r="I99">
            <v>4</v>
          </cell>
          <cell r="K99">
            <v>9</v>
          </cell>
          <cell r="L99">
            <v>23</v>
          </cell>
          <cell r="M99">
            <v>9</v>
          </cell>
          <cell r="O99">
            <v>12</v>
          </cell>
          <cell r="Q99">
            <v>8</v>
          </cell>
          <cell r="R99">
            <v>29</v>
          </cell>
          <cell r="S99">
            <v>52</v>
          </cell>
        </row>
        <row r="100">
          <cell r="B100" t="str">
            <v>E022-01-1338/2017</v>
          </cell>
          <cell r="G100">
            <v>0</v>
          </cell>
          <cell r="K100">
            <v>0</v>
          </cell>
          <cell r="L100">
            <v>0</v>
          </cell>
          <cell r="M100">
            <v>2</v>
          </cell>
          <cell r="N100">
            <v>0</v>
          </cell>
          <cell r="O100">
            <v>7</v>
          </cell>
          <cell r="R100">
            <v>9</v>
          </cell>
          <cell r="S100">
            <v>9</v>
          </cell>
        </row>
        <row r="101">
          <cell r="B101" t="str">
            <v>E022-01-1594/2020</v>
          </cell>
          <cell r="C101" t="str">
            <v>KIPROTICH JOASH</v>
          </cell>
          <cell r="D101">
            <v>4</v>
          </cell>
          <cell r="E101">
            <v>8</v>
          </cell>
          <cell r="G101">
            <v>12</v>
          </cell>
          <cell r="H101">
            <v>3</v>
          </cell>
          <cell r="I101">
            <v>4</v>
          </cell>
          <cell r="K101">
            <v>7</v>
          </cell>
          <cell r="L101">
            <v>19</v>
          </cell>
          <cell r="M101">
            <v>6</v>
          </cell>
          <cell r="N101">
            <v>5</v>
          </cell>
          <cell r="O101">
            <v>11</v>
          </cell>
          <cell r="R101">
            <v>22</v>
          </cell>
          <cell r="S101">
            <v>41</v>
          </cell>
        </row>
        <row r="102">
          <cell r="B102" t="str">
            <v>E022-01-1755/2018</v>
          </cell>
          <cell r="C102" t="str">
            <v>QUNTON MURIUKI</v>
          </cell>
          <cell r="D102">
            <v>7</v>
          </cell>
          <cell r="E102">
            <v>8</v>
          </cell>
          <cell r="G102">
            <v>15</v>
          </cell>
          <cell r="H102">
            <v>4</v>
          </cell>
          <cell r="I102">
            <v>4</v>
          </cell>
          <cell r="K102">
            <v>8</v>
          </cell>
          <cell r="L102">
            <v>23</v>
          </cell>
          <cell r="M102">
            <v>17</v>
          </cell>
          <cell r="O102">
            <v>11</v>
          </cell>
          <cell r="Q102">
            <v>2</v>
          </cell>
          <cell r="R102">
            <v>30</v>
          </cell>
          <cell r="S102">
            <v>53</v>
          </cell>
        </row>
        <row r="103">
          <cell r="B103" t="str">
            <v>E022-01-1842/2018</v>
          </cell>
          <cell r="C103" t="str">
            <v>SICHARANI ANDYSON WEKESA</v>
          </cell>
          <cell r="G103">
            <v>0</v>
          </cell>
          <cell r="K103">
            <v>0</v>
          </cell>
          <cell r="L103">
            <v>0</v>
          </cell>
          <cell r="M103">
            <v>5</v>
          </cell>
          <cell r="N103">
            <v>0</v>
          </cell>
          <cell r="P103">
            <v>3</v>
          </cell>
          <cell r="R103">
            <v>8</v>
          </cell>
          <cell r="S103">
            <v>11</v>
          </cell>
        </row>
        <row r="104">
          <cell r="B104" t="str">
            <v>E022-01-1887/2018</v>
          </cell>
          <cell r="C104" t="str">
            <v>ELIAS NDUMO NDERITU</v>
          </cell>
          <cell r="D104">
            <v>2</v>
          </cell>
          <cell r="E104">
            <v>3</v>
          </cell>
          <cell r="G104">
            <v>5</v>
          </cell>
          <cell r="H104">
            <v>5</v>
          </cell>
          <cell r="I104">
            <v>4</v>
          </cell>
          <cell r="K104">
            <v>9</v>
          </cell>
          <cell r="L104">
            <v>14</v>
          </cell>
          <cell r="M104">
            <v>5</v>
          </cell>
          <cell r="Q104">
            <v>1</v>
          </cell>
          <cell r="R104">
            <v>6</v>
          </cell>
          <cell r="S104">
            <v>20</v>
          </cell>
        </row>
        <row r="105">
          <cell r="B105" t="str">
            <v>E022-01-2007/2019</v>
          </cell>
          <cell r="C105" t="str">
            <v>JOHN KABI</v>
          </cell>
          <cell r="D105">
            <v>7</v>
          </cell>
          <cell r="E105">
            <v>5</v>
          </cell>
          <cell r="G105">
            <v>12</v>
          </cell>
          <cell r="H105">
            <v>5</v>
          </cell>
          <cell r="I105">
            <v>5</v>
          </cell>
          <cell r="K105">
            <v>10</v>
          </cell>
          <cell r="L105">
            <v>22</v>
          </cell>
          <cell r="M105">
            <v>4</v>
          </cell>
          <cell r="O105">
            <v>11</v>
          </cell>
          <cell r="Q105">
            <v>8</v>
          </cell>
          <cell r="R105">
            <v>23</v>
          </cell>
          <cell r="S105">
            <v>45</v>
          </cell>
        </row>
        <row r="106">
          <cell r="B106" t="str">
            <v>E022-01-2069/2018</v>
          </cell>
          <cell r="C106" t="str">
            <v>MAINA ELIZABETH MUGURE</v>
          </cell>
          <cell r="D106">
            <v>9</v>
          </cell>
          <cell r="E106">
            <v>9</v>
          </cell>
          <cell r="G106">
            <v>18</v>
          </cell>
          <cell r="H106">
            <v>5</v>
          </cell>
          <cell r="I106">
            <v>4</v>
          </cell>
          <cell r="K106">
            <v>9</v>
          </cell>
          <cell r="L106">
            <v>27</v>
          </cell>
          <cell r="M106">
            <v>8</v>
          </cell>
          <cell r="N106">
            <v>4</v>
          </cell>
          <cell r="O106">
            <v>12</v>
          </cell>
          <cell r="R106">
            <v>24</v>
          </cell>
          <cell r="S106">
            <v>51</v>
          </cell>
        </row>
        <row r="107">
          <cell r="B107" t="str">
            <v>E022-01-2101/2020</v>
          </cell>
          <cell r="C107" t="str">
            <v>BRIAN AYEKHA</v>
          </cell>
          <cell r="D107">
            <v>7</v>
          </cell>
          <cell r="E107">
            <v>9</v>
          </cell>
          <cell r="G107">
            <v>16</v>
          </cell>
          <cell r="H107">
            <v>5</v>
          </cell>
          <cell r="I107">
            <v>5</v>
          </cell>
          <cell r="K107">
            <v>10</v>
          </cell>
          <cell r="L107">
            <v>26</v>
          </cell>
          <cell r="M107">
            <v>6</v>
          </cell>
          <cell r="P107">
            <v>5</v>
          </cell>
          <cell r="Q107">
            <v>3</v>
          </cell>
          <cell r="R107">
            <v>14</v>
          </cell>
          <cell r="S107">
            <v>40</v>
          </cell>
        </row>
        <row r="108">
          <cell r="B108" t="str">
            <v>E022-01-2108/2020</v>
          </cell>
          <cell r="C108" t="str">
            <v>BENSON KILEI</v>
          </cell>
          <cell r="D108">
            <v>6</v>
          </cell>
          <cell r="E108">
            <v>7</v>
          </cell>
          <cell r="G108">
            <v>13</v>
          </cell>
          <cell r="H108">
            <v>5</v>
          </cell>
          <cell r="I108">
            <v>4</v>
          </cell>
          <cell r="K108">
            <v>9</v>
          </cell>
          <cell r="L108">
            <v>22</v>
          </cell>
          <cell r="M108">
            <v>8</v>
          </cell>
          <cell r="N108">
            <v>9</v>
          </cell>
          <cell r="O108">
            <v>11</v>
          </cell>
          <cell r="R108">
            <v>28</v>
          </cell>
          <cell r="S108">
            <v>50</v>
          </cell>
        </row>
        <row r="109">
          <cell r="B109" t="str">
            <v>E022-01-2113/2020</v>
          </cell>
          <cell r="C109" t="str">
            <v>LUQMAN ALI</v>
          </cell>
          <cell r="D109">
            <v>8</v>
          </cell>
          <cell r="E109">
            <v>9</v>
          </cell>
          <cell r="G109">
            <v>17</v>
          </cell>
          <cell r="H109">
            <v>2</v>
          </cell>
          <cell r="I109">
            <v>5</v>
          </cell>
          <cell r="K109">
            <v>7</v>
          </cell>
          <cell r="L109">
            <v>24</v>
          </cell>
          <cell r="M109">
            <v>15</v>
          </cell>
          <cell r="O109">
            <v>19</v>
          </cell>
          <cell r="Q109">
            <v>10</v>
          </cell>
          <cell r="R109">
            <v>44</v>
          </cell>
          <cell r="S109">
            <v>68</v>
          </cell>
        </row>
        <row r="110">
          <cell r="B110" t="str">
            <v>E022-01-2140/2020</v>
          </cell>
          <cell r="C110" t="str">
            <v>DENNIS MWANGI KAMATHIRO</v>
          </cell>
          <cell r="D110">
            <v>8</v>
          </cell>
          <cell r="E110">
            <v>8</v>
          </cell>
          <cell r="G110">
            <v>16</v>
          </cell>
          <cell r="H110">
            <v>5</v>
          </cell>
          <cell r="I110">
            <v>4</v>
          </cell>
          <cell r="K110">
            <v>9</v>
          </cell>
          <cell r="L110">
            <v>25</v>
          </cell>
          <cell r="M110">
            <v>4</v>
          </cell>
          <cell r="O110">
            <v>9</v>
          </cell>
          <cell r="P110">
            <v>2</v>
          </cell>
          <cell r="R110">
            <v>15</v>
          </cell>
          <cell r="S110">
            <v>40</v>
          </cell>
        </row>
        <row r="111">
          <cell r="B111" t="str">
            <v>E022-01-2151/2020</v>
          </cell>
          <cell r="C111" t="str">
            <v>MILTON KIAI MWANGI</v>
          </cell>
          <cell r="D111">
            <v>6</v>
          </cell>
          <cell r="E111">
            <v>7</v>
          </cell>
          <cell r="G111">
            <v>13</v>
          </cell>
          <cell r="H111">
            <v>5</v>
          </cell>
          <cell r="I111">
            <v>4</v>
          </cell>
          <cell r="K111">
            <v>9</v>
          </cell>
          <cell r="L111">
            <v>22</v>
          </cell>
          <cell r="M111">
            <v>6</v>
          </cell>
          <cell r="P111">
            <v>5</v>
          </cell>
          <cell r="Q111">
            <v>7</v>
          </cell>
          <cell r="R111">
            <v>18</v>
          </cell>
          <cell r="S111">
            <v>40</v>
          </cell>
        </row>
        <row r="112">
          <cell r="B112" t="str">
            <v>E022-01-2174/2020</v>
          </cell>
          <cell r="C112" t="str">
            <v>BRENDAN JESSE OCHIENG</v>
          </cell>
          <cell r="D112">
            <v>3</v>
          </cell>
          <cell r="G112">
            <v>3</v>
          </cell>
          <cell r="K112">
            <v>0</v>
          </cell>
          <cell r="L112">
            <v>3</v>
          </cell>
          <cell r="R112" t="str">
            <v/>
          </cell>
          <cell r="S112">
            <v>3</v>
          </cell>
        </row>
        <row r="113">
          <cell r="B113" t="str">
            <v>E022-01-2192/2020</v>
          </cell>
          <cell r="C113" t="str">
            <v>MARK WAITIKI THUO</v>
          </cell>
          <cell r="D113">
            <v>1</v>
          </cell>
          <cell r="E113">
            <v>2</v>
          </cell>
          <cell r="G113">
            <v>3</v>
          </cell>
          <cell r="H113">
            <v>3</v>
          </cell>
          <cell r="I113">
            <v>4</v>
          </cell>
          <cell r="K113">
            <v>7</v>
          </cell>
          <cell r="L113">
            <v>10</v>
          </cell>
          <cell r="M113">
            <v>5</v>
          </cell>
          <cell r="N113">
            <v>4</v>
          </cell>
          <cell r="O113">
            <v>3</v>
          </cell>
          <cell r="R113">
            <v>12</v>
          </cell>
          <cell r="S113">
            <v>22</v>
          </cell>
        </row>
        <row r="114">
          <cell r="B114" t="str">
            <v>E022-01-2283/2020</v>
          </cell>
          <cell r="C114" t="str">
            <v>KENNETH WAMBUI</v>
          </cell>
          <cell r="D114">
            <v>2</v>
          </cell>
          <cell r="E114">
            <v>4</v>
          </cell>
          <cell r="G114">
            <v>6</v>
          </cell>
          <cell r="H114">
            <v>5</v>
          </cell>
          <cell r="I114">
            <v>4</v>
          </cell>
          <cell r="K114">
            <v>9</v>
          </cell>
          <cell r="L114">
            <v>15</v>
          </cell>
          <cell r="M114">
            <v>4</v>
          </cell>
          <cell r="P114">
            <v>5</v>
          </cell>
          <cell r="Q114">
            <v>2</v>
          </cell>
          <cell r="R114">
            <v>11</v>
          </cell>
          <cell r="S114">
            <v>26</v>
          </cell>
        </row>
        <row r="115">
          <cell r="B115" t="str">
            <v>E022-01-2325/2020</v>
          </cell>
          <cell r="C115" t="str">
            <v>ELSIE SANG CHEROP</v>
          </cell>
          <cell r="D115">
            <v>3</v>
          </cell>
          <cell r="E115">
            <v>7</v>
          </cell>
          <cell r="G115">
            <v>10</v>
          </cell>
          <cell r="H115">
            <v>5</v>
          </cell>
          <cell r="I115">
            <v>4</v>
          </cell>
          <cell r="K115">
            <v>9</v>
          </cell>
          <cell r="L115">
            <v>19</v>
          </cell>
          <cell r="M115">
            <v>12</v>
          </cell>
          <cell r="O115">
            <v>8</v>
          </cell>
          <cell r="Q115">
            <v>17</v>
          </cell>
          <cell r="R115">
            <v>37</v>
          </cell>
          <cell r="S115">
            <v>56</v>
          </cell>
        </row>
        <row r="116">
          <cell r="B116" t="str">
            <v>E022-01-2347/2020</v>
          </cell>
          <cell r="C116" t="str">
            <v>MBARAK MUHAMUD</v>
          </cell>
          <cell r="D116">
            <v>7</v>
          </cell>
          <cell r="E116">
            <v>4</v>
          </cell>
          <cell r="G116">
            <v>11</v>
          </cell>
          <cell r="H116">
            <v>5</v>
          </cell>
          <cell r="I116">
            <v>4</v>
          </cell>
          <cell r="K116">
            <v>9</v>
          </cell>
          <cell r="L116">
            <v>20</v>
          </cell>
          <cell r="M116">
            <v>17</v>
          </cell>
          <cell r="N116">
            <v>9</v>
          </cell>
          <cell r="O116">
            <v>13</v>
          </cell>
          <cell r="R116">
            <v>39</v>
          </cell>
          <cell r="S116">
            <v>59</v>
          </cell>
        </row>
        <row r="117">
          <cell r="B117" t="str">
            <v>E022-01-2385/2019</v>
          </cell>
          <cell r="C117" t="str">
            <v>BERNARD KIMANI MUIGWE</v>
          </cell>
          <cell r="D117">
            <v>4</v>
          </cell>
          <cell r="E117">
            <v>7</v>
          </cell>
          <cell r="G117">
            <v>11</v>
          </cell>
          <cell r="H117">
            <v>5</v>
          </cell>
          <cell r="I117">
            <v>5</v>
          </cell>
          <cell r="K117">
            <v>10</v>
          </cell>
          <cell r="L117">
            <v>21</v>
          </cell>
          <cell r="M117">
            <v>10</v>
          </cell>
          <cell r="O117">
            <v>12</v>
          </cell>
          <cell r="Q117">
            <v>7</v>
          </cell>
          <cell r="R117">
            <v>29</v>
          </cell>
          <cell r="S117">
            <v>50</v>
          </cell>
        </row>
        <row r="118">
          <cell r="B118" t="str">
            <v>E022-01-2454/2020</v>
          </cell>
          <cell r="C118" t="str">
            <v>PETER NDIBA</v>
          </cell>
          <cell r="D118">
            <v>7</v>
          </cell>
          <cell r="E118">
            <v>6</v>
          </cell>
          <cell r="G118">
            <v>13</v>
          </cell>
          <cell r="H118">
            <v>5</v>
          </cell>
          <cell r="I118">
            <v>4</v>
          </cell>
          <cell r="K118">
            <v>9</v>
          </cell>
          <cell r="L118">
            <v>22</v>
          </cell>
          <cell r="M118">
            <v>3</v>
          </cell>
          <cell r="P118">
            <v>7</v>
          </cell>
          <cell r="Q118">
            <v>10</v>
          </cell>
          <cell r="R118">
            <v>20</v>
          </cell>
          <cell r="S118">
            <v>42</v>
          </cell>
        </row>
        <row r="119">
          <cell r="B119" t="str">
            <v>E022-01-2608/2020</v>
          </cell>
          <cell r="C119" t="str">
            <v>MARTIN IRUNGU MWANGI</v>
          </cell>
          <cell r="D119">
            <v>10</v>
          </cell>
          <cell r="E119">
            <v>8</v>
          </cell>
          <cell r="G119">
            <v>18</v>
          </cell>
          <cell r="H119">
            <v>5</v>
          </cell>
          <cell r="I119">
            <v>4</v>
          </cell>
          <cell r="K119">
            <v>9</v>
          </cell>
          <cell r="L119">
            <v>27</v>
          </cell>
          <cell r="M119">
            <v>18</v>
          </cell>
          <cell r="N119">
            <v>20</v>
          </cell>
          <cell r="Q119">
            <v>14</v>
          </cell>
          <cell r="R119">
            <v>52</v>
          </cell>
          <cell r="S119">
            <v>79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des"/>
      <sheetName val="missing"/>
    </sheetNames>
    <sheetDataSet>
      <sheetData sheetId="0" refreshError="1">
        <row r="2">
          <cell r="D2" t="str">
            <v>E022-01-1035/2020</v>
          </cell>
          <cell r="E2">
            <v>77</v>
          </cell>
          <cell r="F2">
            <v>164</v>
          </cell>
          <cell r="G2">
            <v>80.333333333333329</v>
          </cell>
        </row>
        <row r="3">
          <cell r="D3" t="str">
            <v>E022-01-1027/2020</v>
          </cell>
          <cell r="E3">
            <v>78</v>
          </cell>
          <cell r="F3">
            <v>194</v>
          </cell>
          <cell r="G3">
            <v>90.666666666666657</v>
          </cell>
        </row>
        <row r="4">
          <cell r="D4" t="str">
            <v>E022-01-2113/2020</v>
          </cell>
          <cell r="E4">
            <v>81</v>
          </cell>
          <cell r="F4">
            <v>190</v>
          </cell>
          <cell r="G4">
            <v>90.333333333333329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D6" t="str">
            <v>E022-01-1089/2020</v>
          </cell>
          <cell r="E6">
            <v>73</v>
          </cell>
          <cell r="F6" t="str">
            <v>146</v>
          </cell>
          <cell r="G6">
            <v>73</v>
          </cell>
        </row>
        <row r="7">
          <cell r="D7" t="str">
            <v>E022-01-1043/2020</v>
          </cell>
          <cell r="E7">
            <v>82</v>
          </cell>
          <cell r="F7">
            <v>172</v>
          </cell>
          <cell r="G7">
            <v>84.666666666666671</v>
          </cell>
        </row>
        <row r="8">
          <cell r="D8" t="str">
            <v>E022-01-1047/2020</v>
          </cell>
          <cell r="E8">
            <v>81</v>
          </cell>
          <cell r="F8">
            <v>186</v>
          </cell>
          <cell r="G8">
            <v>89</v>
          </cell>
        </row>
        <row r="9">
          <cell r="D9" t="str">
            <v>E022-01-1072/2020</v>
          </cell>
          <cell r="E9">
            <v>73</v>
          </cell>
          <cell r="F9">
            <v>196</v>
          </cell>
          <cell r="G9">
            <v>89.666666666666657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D11" t="str">
            <v>E022-01-1070/2020</v>
          </cell>
          <cell r="E11">
            <v>75</v>
          </cell>
          <cell r="F11">
            <v>196</v>
          </cell>
          <cell r="G11">
            <v>90.333333333333329</v>
          </cell>
        </row>
        <row r="12">
          <cell r="D12" t="str">
            <v>E022-01-1049/2020</v>
          </cell>
          <cell r="E12">
            <v>0</v>
          </cell>
          <cell r="F12">
            <v>0</v>
          </cell>
          <cell r="G12">
            <v>0</v>
          </cell>
        </row>
        <row r="13">
          <cell r="D13" t="str">
            <v>E022-01-1065/2020</v>
          </cell>
          <cell r="E13">
            <v>73</v>
          </cell>
          <cell r="F13">
            <v>190</v>
          </cell>
          <cell r="G13">
            <v>87.666666666666671</v>
          </cell>
        </row>
        <row r="14">
          <cell r="D14" t="str">
            <v>E022-01-1058/2020</v>
          </cell>
          <cell r="E14">
            <v>79</v>
          </cell>
          <cell r="F14">
            <v>164</v>
          </cell>
          <cell r="G14">
            <v>81</v>
          </cell>
        </row>
        <row r="15">
          <cell r="D15" t="str">
            <v>E022-01-1053/2020</v>
          </cell>
          <cell r="E15">
            <v>0</v>
          </cell>
          <cell r="F15">
            <v>0</v>
          </cell>
          <cell r="G15">
            <v>0</v>
          </cell>
        </row>
        <row r="16">
          <cell r="D16" t="str">
            <v>E022-01-1163/2020</v>
          </cell>
          <cell r="E16">
            <v>74</v>
          </cell>
          <cell r="F16">
            <v>182</v>
          </cell>
          <cell r="G16">
            <v>85.333333333333343</v>
          </cell>
        </row>
        <row r="17">
          <cell r="D17" t="str">
            <v>E022-01-1017/2020</v>
          </cell>
          <cell r="E17">
            <v>65</v>
          </cell>
          <cell r="F17">
            <v>200</v>
          </cell>
          <cell r="G17">
            <v>88.333333333333329</v>
          </cell>
        </row>
        <row r="18">
          <cell r="D18" t="str">
            <v>E022-01-1048/2020</v>
          </cell>
          <cell r="E18">
            <v>75</v>
          </cell>
          <cell r="F18">
            <v>164</v>
          </cell>
          <cell r="G18">
            <v>79.666666666666657</v>
          </cell>
        </row>
        <row r="19">
          <cell r="D19" t="str">
            <v>E022-01-1021/2020</v>
          </cell>
          <cell r="E19">
            <v>83</v>
          </cell>
          <cell r="F19">
            <v>188</v>
          </cell>
          <cell r="G19">
            <v>90.333333333333329</v>
          </cell>
        </row>
        <row r="20">
          <cell r="D20" t="str">
            <v>E022-01-1081/2020</v>
          </cell>
          <cell r="E20">
            <v>81</v>
          </cell>
          <cell r="F20">
            <v>184</v>
          </cell>
          <cell r="G20">
            <v>88.333333333333329</v>
          </cell>
        </row>
        <row r="21">
          <cell r="D21" t="str">
            <v>E022-01-1030/2020</v>
          </cell>
          <cell r="E21">
            <v>73</v>
          </cell>
          <cell r="F21">
            <v>186</v>
          </cell>
          <cell r="G21">
            <v>86.333333333333329</v>
          </cell>
        </row>
        <row r="22">
          <cell r="D22" t="str">
            <v>E022-01-1015/2020</v>
          </cell>
          <cell r="E22">
            <v>0</v>
          </cell>
          <cell r="F22">
            <v>0</v>
          </cell>
          <cell r="G22">
            <v>0</v>
          </cell>
        </row>
        <row r="23">
          <cell r="D23" t="str">
            <v>E022-01-1026/2020</v>
          </cell>
          <cell r="E23">
            <v>61</v>
          </cell>
          <cell r="F23">
            <v>130</v>
          </cell>
          <cell r="G23">
            <v>63.666666666666671</v>
          </cell>
        </row>
        <row r="24">
          <cell r="D24" t="str">
            <v>E022-01-1075/2020</v>
          </cell>
          <cell r="E24">
            <v>68</v>
          </cell>
          <cell r="F24">
            <v>116</v>
          </cell>
          <cell r="G24">
            <v>61.333333333333329</v>
          </cell>
        </row>
        <row r="25">
          <cell r="D25" t="str">
            <v>E022-01-1032/2020</v>
          </cell>
          <cell r="E25">
            <v>64</v>
          </cell>
          <cell r="F25" t="str">
            <v>152</v>
          </cell>
          <cell r="G25">
            <v>72</v>
          </cell>
        </row>
        <row r="26">
          <cell r="D26" t="str">
            <v>E022-01-1087/2020</v>
          </cell>
          <cell r="E26">
            <v>77</v>
          </cell>
          <cell r="F26">
            <v>192</v>
          </cell>
          <cell r="G26">
            <v>89.666666666666657</v>
          </cell>
        </row>
        <row r="27">
          <cell r="D27" t="str">
            <v>E022-01-1077/2020</v>
          </cell>
          <cell r="E27">
            <v>81</v>
          </cell>
          <cell r="F27">
            <v>188</v>
          </cell>
          <cell r="G27">
            <v>89.666666666666657</v>
          </cell>
        </row>
        <row r="28">
          <cell r="D28" t="str">
            <v>E022-01-1067/2020</v>
          </cell>
          <cell r="E28">
            <v>77</v>
          </cell>
          <cell r="F28">
            <v>184</v>
          </cell>
          <cell r="G28">
            <v>87</v>
          </cell>
        </row>
        <row r="29">
          <cell r="D29" t="str">
            <v>E022-01-1029/2020</v>
          </cell>
          <cell r="E29">
            <v>75</v>
          </cell>
          <cell r="F29">
            <v>164</v>
          </cell>
          <cell r="G29">
            <v>79.666666666666657</v>
          </cell>
        </row>
        <row r="30">
          <cell r="D30" t="str">
            <v>E022-01-1022/2020</v>
          </cell>
          <cell r="E30">
            <v>82</v>
          </cell>
          <cell r="F30">
            <v>164</v>
          </cell>
          <cell r="G30">
            <v>82</v>
          </cell>
        </row>
        <row r="31">
          <cell r="D31" t="str">
            <v>E022-01-1066/2020</v>
          </cell>
          <cell r="E31">
            <v>84</v>
          </cell>
          <cell r="F31">
            <v>188</v>
          </cell>
          <cell r="G31">
            <v>90.666666666666657</v>
          </cell>
        </row>
        <row r="32">
          <cell r="D32" t="str">
            <v>E022-01-1090/2020</v>
          </cell>
          <cell r="E32">
            <v>76</v>
          </cell>
          <cell r="F32">
            <v>190</v>
          </cell>
          <cell r="G32">
            <v>88.666666666666671</v>
          </cell>
        </row>
        <row r="33">
          <cell r="D33" t="str">
            <v>E022-01-2333/2020</v>
          </cell>
          <cell r="E33">
            <v>0</v>
          </cell>
          <cell r="F33">
            <v>0</v>
          </cell>
          <cell r="G33">
            <v>0</v>
          </cell>
        </row>
        <row r="34">
          <cell r="D34" t="str">
            <v>E022-01-1037/2020</v>
          </cell>
          <cell r="E34">
            <v>0</v>
          </cell>
          <cell r="F34">
            <v>0</v>
          </cell>
          <cell r="G34">
            <v>0</v>
          </cell>
        </row>
        <row r="35">
          <cell r="D35" t="str">
            <v>E022-01-1594/2020</v>
          </cell>
          <cell r="E35">
            <v>0</v>
          </cell>
          <cell r="F35">
            <v>188</v>
          </cell>
          <cell r="G35">
            <v>62.666666666666671</v>
          </cell>
        </row>
        <row r="36">
          <cell r="D36" t="str">
            <v>E022-01-1024/2020</v>
          </cell>
          <cell r="E36">
            <v>75</v>
          </cell>
          <cell r="F36">
            <v>186</v>
          </cell>
          <cell r="G36">
            <v>87</v>
          </cell>
        </row>
        <row r="37">
          <cell r="D37" t="str">
            <v>E022-01-1014/2020</v>
          </cell>
          <cell r="E37">
            <v>71</v>
          </cell>
          <cell r="F37">
            <v>174</v>
          </cell>
          <cell r="G37">
            <v>81.666666666666671</v>
          </cell>
        </row>
        <row r="38">
          <cell r="D38" t="str">
            <v>E022-01-1088/2020</v>
          </cell>
          <cell r="E38">
            <v>0</v>
          </cell>
          <cell r="F38">
            <v>0</v>
          </cell>
          <cell r="G38">
            <v>0</v>
          </cell>
        </row>
        <row r="39">
          <cell r="D39" t="str">
            <v>E022-01-0710/2017</v>
          </cell>
          <cell r="E39">
            <v>87</v>
          </cell>
          <cell r="F39">
            <v>156</v>
          </cell>
          <cell r="G39">
            <v>81</v>
          </cell>
        </row>
        <row r="40">
          <cell r="D40" t="str">
            <v>E022-01-0935/2020</v>
          </cell>
          <cell r="E40">
            <v>75</v>
          </cell>
          <cell r="F40">
            <v>186</v>
          </cell>
          <cell r="G40">
            <v>87</v>
          </cell>
        </row>
        <row r="41">
          <cell r="D41" t="str">
            <v>e022-01-1031/2020</v>
          </cell>
          <cell r="E41">
            <v>83</v>
          </cell>
          <cell r="F41">
            <v>196</v>
          </cell>
          <cell r="G41">
            <v>93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D43" t="str">
            <v>E022-01-0798/2019</v>
          </cell>
          <cell r="E43">
            <v>77</v>
          </cell>
          <cell r="F43">
            <v>194</v>
          </cell>
          <cell r="G43">
            <v>90.333333333333329</v>
          </cell>
        </row>
        <row r="44">
          <cell r="D44" t="str">
            <v>E022-01-1038/2020</v>
          </cell>
          <cell r="E44">
            <v>81</v>
          </cell>
          <cell r="F44">
            <v>194</v>
          </cell>
          <cell r="G44">
            <v>91.666666666666657</v>
          </cell>
        </row>
        <row r="45">
          <cell r="D45" t="str">
            <v>E022-01-1071/2020</v>
          </cell>
          <cell r="E45" t="str">
            <v>67</v>
          </cell>
          <cell r="F45" t="str">
            <v>158</v>
          </cell>
          <cell r="G45">
            <v>75</v>
          </cell>
        </row>
        <row r="46">
          <cell r="D46" t="str">
            <v>E022-01-2108/2020</v>
          </cell>
          <cell r="E46">
            <v>80</v>
          </cell>
          <cell r="F46">
            <v>138</v>
          </cell>
          <cell r="G46">
            <v>72.666666666666671</v>
          </cell>
        </row>
        <row r="47">
          <cell r="D47" t="str">
            <v>E022-01-1057/2020</v>
          </cell>
          <cell r="E47">
            <v>73</v>
          </cell>
          <cell r="F47">
            <v>180</v>
          </cell>
          <cell r="G47">
            <v>84.333333333333343</v>
          </cell>
        </row>
        <row r="48">
          <cell r="D48" t="str">
            <v>E022-01-1078/2020</v>
          </cell>
          <cell r="E48">
            <v>69</v>
          </cell>
          <cell r="F48">
            <v>194</v>
          </cell>
          <cell r="G48">
            <v>87.666666666666671</v>
          </cell>
        </row>
        <row r="49">
          <cell r="D49" t="str">
            <v>E022-01-2420/2020</v>
          </cell>
          <cell r="E49">
            <v>0</v>
          </cell>
          <cell r="F49">
            <v>0</v>
          </cell>
          <cell r="G49">
            <v>0</v>
          </cell>
        </row>
        <row r="50">
          <cell r="D50" t="str">
            <v>E022-01-1074/2020</v>
          </cell>
          <cell r="E50">
            <v>81</v>
          </cell>
          <cell r="F50">
            <v>166</v>
          </cell>
          <cell r="G50">
            <v>82.333333333333343</v>
          </cell>
        </row>
        <row r="51">
          <cell r="D51" t="str">
            <v>E022-01-1062/2020</v>
          </cell>
          <cell r="E51">
            <v>79</v>
          </cell>
          <cell r="F51" t="str">
            <v>164</v>
          </cell>
          <cell r="G51">
            <v>81</v>
          </cell>
        </row>
        <row r="52">
          <cell r="D52" t="str">
            <v>E022-01-1097/2018</v>
          </cell>
          <cell r="E52">
            <v>0</v>
          </cell>
          <cell r="F52">
            <v>0</v>
          </cell>
          <cell r="G52">
            <v>0</v>
          </cell>
        </row>
        <row r="53">
          <cell r="D53" t="str">
            <v>E022-01-1039/2020</v>
          </cell>
          <cell r="E53">
            <v>0</v>
          </cell>
          <cell r="F53">
            <v>0</v>
          </cell>
          <cell r="G53">
            <v>0</v>
          </cell>
        </row>
        <row r="54">
          <cell r="D54" t="str">
            <v>E022-01-2347/2020</v>
          </cell>
          <cell r="E54">
            <v>80</v>
          </cell>
          <cell r="F54">
            <v>164</v>
          </cell>
          <cell r="G54">
            <v>81.333333333333329</v>
          </cell>
        </row>
        <row r="55">
          <cell r="D55" t="str">
            <v>E022-001-2069/2018</v>
          </cell>
          <cell r="E55">
            <v>47</v>
          </cell>
          <cell r="F55">
            <v>164</v>
          </cell>
          <cell r="G55">
            <v>70.333333333333343</v>
          </cell>
        </row>
        <row r="56">
          <cell r="D56" t="str">
            <v>E022-01-1045/2020</v>
          </cell>
          <cell r="E56">
            <v>78</v>
          </cell>
          <cell r="F56">
            <v>190</v>
          </cell>
          <cell r="G56">
            <v>89.333333333333329</v>
          </cell>
        </row>
        <row r="57">
          <cell r="D57" t="str">
            <v>E022-01-0866/2019</v>
          </cell>
          <cell r="E57">
            <v>65</v>
          </cell>
          <cell r="F57">
            <v>158</v>
          </cell>
          <cell r="G57">
            <v>74.333333333333329</v>
          </cell>
        </row>
        <row r="58">
          <cell r="D58" t="str">
            <v>E022-01-1080/2020</v>
          </cell>
          <cell r="E58">
            <v>84</v>
          </cell>
          <cell r="F58">
            <v>162</v>
          </cell>
          <cell r="G58">
            <v>82</v>
          </cell>
        </row>
        <row r="59">
          <cell r="D59" t="str">
            <v>E022-01-1028/2020</v>
          </cell>
          <cell r="E59">
            <v>79</v>
          </cell>
          <cell r="F59">
            <v>148</v>
          </cell>
          <cell r="G59">
            <v>75.666666666666671</v>
          </cell>
        </row>
        <row r="60">
          <cell r="D60" t="str">
            <v>E022-01-1012/2020</v>
          </cell>
          <cell r="E60">
            <v>0</v>
          </cell>
          <cell r="F60">
            <v>0</v>
          </cell>
          <cell r="G60">
            <v>0</v>
          </cell>
        </row>
        <row r="61">
          <cell r="D61" t="str">
            <v>E023-01-0845/2019</v>
          </cell>
          <cell r="E61" t="str">
            <v>65</v>
          </cell>
          <cell r="F61" t="str">
            <v>182</v>
          </cell>
          <cell r="G61">
            <v>82.333333333333343</v>
          </cell>
        </row>
        <row r="62">
          <cell r="D62" t="str">
            <v>E022-01-1051/2020</v>
          </cell>
          <cell r="E62">
            <v>0</v>
          </cell>
          <cell r="F62">
            <v>0</v>
          </cell>
          <cell r="G62">
            <v>0</v>
          </cell>
        </row>
        <row r="63">
          <cell r="D63" t="str">
            <v>E022-01-1056/2020</v>
          </cell>
          <cell r="E63">
            <v>78</v>
          </cell>
          <cell r="F63">
            <v>178</v>
          </cell>
          <cell r="G63">
            <v>85.333333333333343</v>
          </cell>
        </row>
        <row r="64">
          <cell r="D64" t="str">
            <v>E022-01-1036/2020</v>
          </cell>
          <cell r="E64">
            <v>0</v>
          </cell>
          <cell r="F64">
            <v>0</v>
          </cell>
          <cell r="G64">
            <v>0</v>
          </cell>
        </row>
        <row r="65">
          <cell r="D65" t="str">
            <v>E022-01-1016/2020</v>
          </cell>
          <cell r="E65">
            <v>0</v>
          </cell>
          <cell r="F65">
            <v>200</v>
          </cell>
          <cell r="G65">
            <v>66.666666666666657</v>
          </cell>
        </row>
        <row r="66">
          <cell r="D66" t="str">
            <v>E022-01-1041/2020</v>
          </cell>
          <cell r="E66">
            <v>0</v>
          </cell>
          <cell r="F66">
            <v>194</v>
          </cell>
          <cell r="G66">
            <v>64.666666666666657</v>
          </cell>
        </row>
        <row r="67">
          <cell r="D67" t="str">
            <v>E022-01-2385/2019</v>
          </cell>
          <cell r="E67">
            <v>79</v>
          </cell>
          <cell r="F67">
            <v>180</v>
          </cell>
          <cell r="G67">
            <v>86.333333333333329</v>
          </cell>
        </row>
        <row r="68">
          <cell r="D68" t="str">
            <v>e022-01-2454/2020</v>
          </cell>
          <cell r="E68">
            <v>0</v>
          </cell>
          <cell r="F68">
            <v>178</v>
          </cell>
          <cell r="G68">
            <v>59.333333333333336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D70" t="str">
            <v>E022-01-2138/2020</v>
          </cell>
          <cell r="E70">
            <v>0</v>
          </cell>
          <cell r="F70">
            <v>0</v>
          </cell>
          <cell r="G70">
            <v>0</v>
          </cell>
        </row>
        <row r="71">
          <cell r="D71" t="str">
            <v>E022-01-1050/2020</v>
          </cell>
          <cell r="E71">
            <v>73</v>
          </cell>
          <cell r="F71">
            <v>182</v>
          </cell>
          <cell r="G71">
            <v>85</v>
          </cell>
        </row>
        <row r="72">
          <cell r="D72" t="str">
            <v>e022-01-2156/2020</v>
          </cell>
          <cell r="E72">
            <v>0</v>
          </cell>
          <cell r="F72">
            <v>0</v>
          </cell>
          <cell r="G72">
            <v>0</v>
          </cell>
        </row>
        <row r="73">
          <cell r="D73" t="str">
            <v>E022-01-1755/2018</v>
          </cell>
          <cell r="E73">
            <v>74</v>
          </cell>
          <cell r="F73" t="str">
            <v>104</v>
          </cell>
          <cell r="G73">
            <v>59.333333333333336</v>
          </cell>
        </row>
        <row r="74">
          <cell r="D74" t="str">
            <v>E022-01-1044/2020</v>
          </cell>
          <cell r="E74">
            <v>65</v>
          </cell>
          <cell r="F74">
            <v>182</v>
          </cell>
          <cell r="G74">
            <v>82.333333333333343</v>
          </cell>
        </row>
        <row r="75">
          <cell r="D75" t="str">
            <v>E022-01-1087/2018</v>
          </cell>
          <cell r="E75">
            <v>0</v>
          </cell>
          <cell r="F75" t="str">
            <v>148</v>
          </cell>
          <cell r="G75">
            <v>49.333333333333336</v>
          </cell>
        </row>
        <row r="76">
          <cell r="D76" t="str">
            <v>E022-01-1059/2020</v>
          </cell>
          <cell r="E76">
            <v>0</v>
          </cell>
          <cell r="F76">
            <v>0</v>
          </cell>
          <cell r="G76">
            <v>0</v>
          </cell>
        </row>
        <row r="77">
          <cell r="D77" t="str">
            <v>E022-01-2101/2020</v>
          </cell>
          <cell r="E77">
            <v>75</v>
          </cell>
          <cell r="F77">
            <v>164</v>
          </cell>
          <cell r="G77">
            <v>79.666666666666657</v>
          </cell>
        </row>
        <row r="78">
          <cell r="D78" t="str">
            <v>e022-01-2608/2020</v>
          </cell>
          <cell r="E78">
            <v>68</v>
          </cell>
          <cell r="F78">
            <v>174</v>
          </cell>
          <cell r="G78">
            <v>80.666666666666657</v>
          </cell>
        </row>
        <row r="79">
          <cell r="D79" t="str">
            <v>E022-01-2151/2020</v>
          </cell>
          <cell r="E79">
            <v>67</v>
          </cell>
          <cell r="F79">
            <v>178</v>
          </cell>
          <cell r="G79">
            <v>81.666666666666671</v>
          </cell>
        </row>
        <row r="80">
          <cell r="D80" t="str">
            <v>E022-01-2140/2020</v>
          </cell>
          <cell r="E80">
            <v>67</v>
          </cell>
          <cell r="F80">
            <v>170</v>
          </cell>
          <cell r="G80">
            <v>79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D82" t="str">
            <v>E022-01-1011/2020</v>
          </cell>
          <cell r="E82">
            <v>0</v>
          </cell>
          <cell r="F82">
            <v>0</v>
          </cell>
          <cell r="G82">
            <v>0</v>
          </cell>
        </row>
        <row r="83">
          <cell r="D83" t="str">
            <v>E022-01-0815/2019</v>
          </cell>
          <cell r="E83">
            <v>37</v>
          </cell>
          <cell r="F83" t="str">
            <v>140</v>
          </cell>
          <cell r="G83">
            <v>59</v>
          </cell>
        </row>
        <row r="84">
          <cell r="D84" t="str">
            <v>E022-01-1020/2020</v>
          </cell>
          <cell r="E84">
            <v>73</v>
          </cell>
          <cell r="F84">
            <v>180</v>
          </cell>
          <cell r="G84">
            <v>84.333333333333343</v>
          </cell>
        </row>
        <row r="85">
          <cell r="D85" t="str">
            <v>E022-01-2285/2020</v>
          </cell>
          <cell r="E85">
            <v>0</v>
          </cell>
          <cell r="F85">
            <v>0</v>
          </cell>
          <cell r="G85">
            <v>0</v>
          </cell>
        </row>
        <row r="86">
          <cell r="D86" t="str">
            <v>E022-01-0758/2019</v>
          </cell>
          <cell r="E86">
            <v>0</v>
          </cell>
          <cell r="F86">
            <v>186</v>
          </cell>
          <cell r="G86">
            <v>62</v>
          </cell>
        </row>
        <row r="87">
          <cell r="D87" t="str">
            <v>E022-01-1887/2018</v>
          </cell>
          <cell r="E87">
            <v>0</v>
          </cell>
          <cell r="F87">
            <v>0</v>
          </cell>
          <cell r="G87">
            <v>0</v>
          </cell>
        </row>
        <row r="88">
          <cell r="D88" t="str">
            <v>E022-01-1084/2020</v>
          </cell>
          <cell r="E88">
            <v>81</v>
          </cell>
          <cell r="F88">
            <v>164</v>
          </cell>
          <cell r="G88">
            <v>81.666666666666671</v>
          </cell>
        </row>
        <row r="89">
          <cell r="D89" t="str">
            <v>E022-01-0775/2019</v>
          </cell>
          <cell r="E89">
            <v>68</v>
          </cell>
          <cell r="F89">
            <v>190</v>
          </cell>
          <cell r="G89">
            <v>86</v>
          </cell>
        </row>
        <row r="90">
          <cell r="D90" t="str">
            <v>E022-01-1055/2020</v>
          </cell>
          <cell r="E90">
            <v>69</v>
          </cell>
          <cell r="F90">
            <v>180</v>
          </cell>
          <cell r="G90">
            <v>83</v>
          </cell>
        </row>
        <row r="91">
          <cell r="D91" t="str">
            <v>E022-01-0756/2019</v>
          </cell>
          <cell r="E91">
            <v>0</v>
          </cell>
          <cell r="F91">
            <v>0</v>
          </cell>
          <cell r="G91">
            <v>0</v>
          </cell>
        </row>
        <row r="92">
          <cell r="D92" t="str">
            <v>E022-01-1068/2020</v>
          </cell>
          <cell r="E92">
            <v>71</v>
          </cell>
          <cell r="F92">
            <v>192</v>
          </cell>
          <cell r="G92">
            <v>87.666666666666671</v>
          </cell>
        </row>
        <row r="93">
          <cell r="D93" t="str">
            <v>E022-01-1167/2020</v>
          </cell>
          <cell r="E93">
            <v>76</v>
          </cell>
          <cell r="F93">
            <v>196</v>
          </cell>
          <cell r="G93">
            <v>90.666666666666657</v>
          </cell>
        </row>
        <row r="94">
          <cell r="D94" t="str">
            <v>E022-01-0783/2019</v>
          </cell>
          <cell r="E94">
            <v>78</v>
          </cell>
          <cell r="F94">
            <v>164</v>
          </cell>
          <cell r="G94">
            <v>80.666666666666657</v>
          </cell>
        </row>
        <row r="95">
          <cell r="D95" t="str">
            <v>E022-01-2007/2019</v>
          </cell>
          <cell r="E95">
            <v>70</v>
          </cell>
          <cell r="F95" t="str">
            <v>124</v>
          </cell>
          <cell r="G95">
            <v>64.666666666666657</v>
          </cell>
        </row>
        <row r="96">
          <cell r="D96" t="str">
            <v>E022-01-0791/2019</v>
          </cell>
          <cell r="E96">
            <v>65</v>
          </cell>
          <cell r="F96" t="str">
            <v>140</v>
          </cell>
          <cell r="G96">
            <v>68.333333333333329</v>
          </cell>
        </row>
        <row r="97">
          <cell r="D97" t="str">
            <v>E022-01-1060/2020</v>
          </cell>
          <cell r="E97">
            <v>81</v>
          </cell>
          <cell r="F97">
            <v>186</v>
          </cell>
          <cell r="G97">
            <v>89</v>
          </cell>
        </row>
        <row r="98">
          <cell r="D98" t="str">
            <v>E022-01-2174/2020</v>
          </cell>
          <cell r="E98">
            <v>0</v>
          </cell>
          <cell r="F98">
            <v>0</v>
          </cell>
          <cell r="G98">
            <v>0</v>
          </cell>
        </row>
        <row r="99">
          <cell r="D99" t="str">
            <v>E022-01-1085/2020</v>
          </cell>
          <cell r="E99">
            <v>80</v>
          </cell>
          <cell r="F99">
            <v>190</v>
          </cell>
          <cell r="G99">
            <v>90</v>
          </cell>
        </row>
        <row r="100">
          <cell r="D100" t="str">
            <v>E022-01-1064/2020</v>
          </cell>
          <cell r="E100">
            <v>77</v>
          </cell>
          <cell r="F100">
            <v>172</v>
          </cell>
          <cell r="G100">
            <v>83</v>
          </cell>
        </row>
        <row r="101">
          <cell r="D101" t="str">
            <v>E022-01-1034/2020</v>
          </cell>
          <cell r="E101">
            <v>0</v>
          </cell>
          <cell r="F101">
            <v>0</v>
          </cell>
          <cell r="G101">
            <v>0</v>
          </cell>
        </row>
        <row r="102">
          <cell r="D102" t="str">
            <v>E022-01-1054/2020</v>
          </cell>
          <cell r="E102">
            <v>78</v>
          </cell>
          <cell r="F102">
            <v>192</v>
          </cell>
          <cell r="G102">
            <v>90</v>
          </cell>
        </row>
        <row r="103">
          <cell r="D103" t="str">
            <v>E022-01-1083/2020</v>
          </cell>
          <cell r="E103">
            <v>73</v>
          </cell>
          <cell r="F103">
            <v>196</v>
          </cell>
          <cell r="G103">
            <v>89.666666666666657</v>
          </cell>
        </row>
        <row r="104">
          <cell r="D104" t="str">
            <v>E022-01-1082/2020</v>
          </cell>
          <cell r="E104">
            <v>81</v>
          </cell>
          <cell r="F104">
            <v>164</v>
          </cell>
          <cell r="G104">
            <v>81.666666666666671</v>
          </cell>
        </row>
        <row r="105">
          <cell r="D105" t="str">
            <v>E022-01-1069/2020</v>
          </cell>
          <cell r="E105">
            <v>85</v>
          </cell>
          <cell r="F105">
            <v>188</v>
          </cell>
          <cell r="G105">
            <v>91</v>
          </cell>
        </row>
        <row r="106">
          <cell r="D106" t="str">
            <v>E022-01-1086/2020</v>
          </cell>
          <cell r="E106">
            <v>78</v>
          </cell>
          <cell r="F106">
            <v>160</v>
          </cell>
          <cell r="G106">
            <v>79.333333333333329</v>
          </cell>
        </row>
        <row r="107">
          <cell r="D107" t="str">
            <v>E022-01-1046/2020</v>
          </cell>
          <cell r="E107">
            <v>77</v>
          </cell>
          <cell r="F107">
            <v>188</v>
          </cell>
          <cell r="G107">
            <v>88.333333333333329</v>
          </cell>
        </row>
        <row r="108">
          <cell r="D108" t="str">
            <v>E022-01-1040/2020</v>
          </cell>
          <cell r="E108">
            <v>79</v>
          </cell>
          <cell r="F108">
            <v>164</v>
          </cell>
          <cell r="G108">
            <v>81</v>
          </cell>
        </row>
        <row r="109">
          <cell r="D109" t="str">
            <v>E023-01-1096/2020</v>
          </cell>
          <cell r="E109">
            <v>0</v>
          </cell>
          <cell r="F109">
            <v>0</v>
          </cell>
          <cell r="G109">
            <v>0</v>
          </cell>
        </row>
        <row r="110">
          <cell r="D110" t="str">
            <v>E022-01-2325/2020</v>
          </cell>
          <cell r="E110">
            <v>73</v>
          </cell>
          <cell r="F110">
            <v>186</v>
          </cell>
          <cell r="G110">
            <v>86.333333333333329</v>
          </cell>
        </row>
        <row r="111">
          <cell r="D111" t="str">
            <v>E022-01-1079/2020</v>
          </cell>
          <cell r="E111">
            <v>81</v>
          </cell>
          <cell r="F111">
            <v>186</v>
          </cell>
          <cell r="G111">
            <v>89</v>
          </cell>
        </row>
        <row r="112">
          <cell r="D112" t="str">
            <v>E022-01-1033/2020</v>
          </cell>
          <cell r="E112">
            <v>65</v>
          </cell>
          <cell r="F112">
            <v>200</v>
          </cell>
          <cell r="G112">
            <v>88.333333333333329</v>
          </cell>
        </row>
        <row r="113">
          <cell r="D113" t="str">
            <v>E022-01-1042/2020</v>
          </cell>
          <cell r="E113">
            <v>74</v>
          </cell>
          <cell r="F113">
            <v>186</v>
          </cell>
          <cell r="G113">
            <v>86.666666666666671</v>
          </cell>
        </row>
        <row r="114">
          <cell r="D114" t="str">
            <v>E022-01-1013/2020</v>
          </cell>
          <cell r="E114">
            <v>79</v>
          </cell>
          <cell r="F114">
            <v>190</v>
          </cell>
          <cell r="G114">
            <v>89.666666666666657</v>
          </cell>
        </row>
        <row r="115">
          <cell r="D115" t="str">
            <v>E022-01-0776/2019</v>
          </cell>
          <cell r="E115">
            <v>74</v>
          </cell>
          <cell r="F115">
            <v>196</v>
          </cell>
          <cell r="G115">
            <v>90</v>
          </cell>
        </row>
        <row r="116">
          <cell r="D116" t="str">
            <v>E022-01-1063/2020</v>
          </cell>
          <cell r="E116">
            <v>79</v>
          </cell>
          <cell r="F116" t="str">
            <v>194</v>
          </cell>
          <cell r="G116">
            <v>91</v>
          </cell>
        </row>
        <row r="117">
          <cell r="D117" t="str">
            <v>E022-01-1052/2020</v>
          </cell>
          <cell r="E117">
            <v>68</v>
          </cell>
          <cell r="F117">
            <v>182</v>
          </cell>
          <cell r="G117">
            <v>83.333333333333343</v>
          </cell>
        </row>
        <row r="118">
          <cell r="D118" t="str">
            <v>E022-01-1076/2020</v>
          </cell>
          <cell r="E118">
            <v>71</v>
          </cell>
          <cell r="F118">
            <v>198</v>
          </cell>
          <cell r="G118">
            <v>89.666666666666657</v>
          </cell>
        </row>
        <row r="119">
          <cell r="D119" t="str">
            <v>E022-01-2626/2020</v>
          </cell>
          <cell r="E119">
            <v>0</v>
          </cell>
          <cell r="F119">
            <v>0</v>
          </cell>
          <cell r="G119">
            <v>0</v>
          </cell>
        </row>
        <row r="120">
          <cell r="D120" t="str">
            <v>e022-01-2192/2020</v>
          </cell>
          <cell r="E120">
            <v>21</v>
          </cell>
          <cell r="F120">
            <v>186</v>
          </cell>
          <cell r="G120">
            <v>69</v>
          </cell>
        </row>
        <row r="121">
          <cell r="D121" t="str">
            <v>E022-01-2283/2020</v>
          </cell>
          <cell r="E121">
            <v>65</v>
          </cell>
          <cell r="F121">
            <v>130</v>
          </cell>
          <cell r="G121">
            <v>65</v>
          </cell>
        </row>
        <row r="122">
          <cell r="D122" t="str">
            <v>E022-01-0754/2019</v>
          </cell>
          <cell r="E122">
            <v>64</v>
          </cell>
          <cell r="F122" t="str">
            <v>148</v>
          </cell>
          <cell r="G122">
            <v>70.666666666666671</v>
          </cell>
        </row>
        <row r="123">
          <cell r="D123" t="str">
            <v>E022-01-2222/2020</v>
          </cell>
          <cell r="E123">
            <v>0</v>
          </cell>
          <cell r="F123">
            <v>0</v>
          </cell>
          <cell r="G123">
            <v>0</v>
          </cell>
        </row>
        <row r="124">
          <cell r="D124" t="str">
            <v>E022-01-1025/2020</v>
          </cell>
          <cell r="E124">
            <v>80</v>
          </cell>
          <cell r="F124">
            <v>192</v>
          </cell>
          <cell r="G124">
            <v>90.666666666666657</v>
          </cell>
        </row>
        <row r="125">
          <cell r="D125" t="str">
            <v>E022-01-0810/2019</v>
          </cell>
          <cell r="E125">
            <v>70</v>
          </cell>
          <cell r="F125" t="str">
            <v>134</v>
          </cell>
          <cell r="G125">
            <v>68</v>
          </cell>
        </row>
        <row r="126">
          <cell r="D126" t="str">
            <v>E022-01-1061/2020</v>
          </cell>
          <cell r="E126">
            <v>76</v>
          </cell>
          <cell r="F126">
            <v>192</v>
          </cell>
          <cell r="G126">
            <v>89.333333333333329</v>
          </cell>
        </row>
        <row r="127">
          <cell r="D127" t="str">
            <v>E022-01-1019/2020</v>
          </cell>
          <cell r="E127" t="str">
            <v>70</v>
          </cell>
          <cell r="F127" t="str">
            <v>184</v>
          </cell>
          <cell r="G127">
            <v>84.666666666666671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HT"/>
      <sheetName val="SYS"/>
    </sheetNames>
    <sheetDataSet>
      <sheetData sheetId="0">
        <row r="121">
          <cell r="E121">
            <v>0</v>
          </cell>
          <cell r="F121" t="str">
            <v>A</v>
          </cell>
          <cell r="G121" t="str">
            <v>B</v>
          </cell>
          <cell r="H121" t="str">
            <v>C</v>
          </cell>
          <cell r="I121" t="str">
            <v>D</v>
          </cell>
          <cell r="J121" t="str">
            <v>E</v>
          </cell>
        </row>
        <row r="122">
          <cell r="D122" t="str">
            <v>I.E.</v>
          </cell>
          <cell r="E122">
            <v>0</v>
          </cell>
          <cell r="F122">
            <v>11</v>
          </cell>
          <cell r="G122">
            <v>64</v>
          </cell>
          <cell r="H122">
            <v>18</v>
          </cell>
          <cell r="I122">
            <v>5</v>
          </cell>
          <cell r="J122">
            <v>0</v>
          </cell>
        </row>
        <row r="123">
          <cell r="D123" t="str">
            <v xml:space="preserve">E.E.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HT"/>
      <sheetName val="SYS"/>
    </sheetNames>
    <sheetDataSet>
      <sheetData sheetId="0">
        <row r="122">
          <cell r="E122">
            <v>0</v>
          </cell>
          <cell r="F122" t="str">
            <v>A</v>
          </cell>
          <cell r="G122" t="str">
            <v>B</v>
          </cell>
          <cell r="H122" t="str">
            <v>C</v>
          </cell>
          <cell r="I122" t="str">
            <v>D</v>
          </cell>
          <cell r="J122" t="str">
            <v>E</v>
          </cell>
        </row>
        <row r="123">
          <cell r="D123" t="str">
            <v>I.E.</v>
          </cell>
          <cell r="E123">
            <v>0</v>
          </cell>
          <cell r="F123">
            <v>25</v>
          </cell>
          <cell r="G123">
            <v>31</v>
          </cell>
          <cell r="H123">
            <v>26</v>
          </cell>
          <cell r="I123">
            <v>15</v>
          </cell>
          <cell r="J123">
            <v>1</v>
          </cell>
        </row>
        <row r="124">
          <cell r="D124" t="str">
            <v xml:space="preserve">E.E. 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HT"/>
      <sheetName val="SYS"/>
    </sheetNames>
    <sheetDataSet>
      <sheetData sheetId="0">
        <row r="137">
          <cell r="E137">
            <v>0</v>
          </cell>
          <cell r="F137" t="str">
            <v>A</v>
          </cell>
          <cell r="G137" t="str">
            <v>B</v>
          </cell>
          <cell r="H137" t="str">
            <v>C</v>
          </cell>
          <cell r="I137" t="str">
            <v>D</v>
          </cell>
          <cell r="J137" t="str">
            <v>E</v>
          </cell>
        </row>
        <row r="138">
          <cell r="D138" t="str">
            <v>I.E.</v>
          </cell>
          <cell r="E138">
            <v>0</v>
          </cell>
          <cell r="F138">
            <v>13</v>
          </cell>
          <cell r="G138">
            <v>25</v>
          </cell>
          <cell r="H138">
            <v>41</v>
          </cell>
          <cell r="I138">
            <v>19</v>
          </cell>
          <cell r="J138">
            <v>0</v>
          </cell>
        </row>
        <row r="139">
          <cell r="D139" t="str">
            <v xml:space="preserve">E.E. 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CHT"/>
      <sheetName val="SYS"/>
    </sheetNames>
    <sheetDataSet>
      <sheetData sheetId="0">
        <row r="121">
          <cell r="E121">
            <v>0</v>
          </cell>
          <cell r="F121" t="str">
            <v>A</v>
          </cell>
          <cell r="G121" t="str">
            <v>B</v>
          </cell>
          <cell r="H121" t="str">
            <v>C</v>
          </cell>
          <cell r="I121" t="str">
            <v>D</v>
          </cell>
          <cell r="J121" t="str">
            <v>E</v>
          </cell>
        </row>
        <row r="122">
          <cell r="D122" t="str">
            <v>I.E.</v>
          </cell>
          <cell r="E122">
            <v>0</v>
          </cell>
          <cell r="F122">
            <v>26</v>
          </cell>
          <cell r="G122">
            <v>38</v>
          </cell>
          <cell r="H122">
            <v>21</v>
          </cell>
          <cell r="I122">
            <v>12</v>
          </cell>
          <cell r="J122">
            <v>1</v>
          </cell>
        </row>
        <row r="123">
          <cell r="D123" t="str">
            <v xml:space="preserve">E.E. 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  <sheetName val="Lab 1 + presentations"/>
    </sheetNames>
    <sheetDataSet>
      <sheetData sheetId="0">
        <row r="124">
          <cell r="E124">
            <v>0</v>
          </cell>
          <cell r="F124" t="str">
            <v>A</v>
          </cell>
          <cell r="G124" t="str">
            <v>B</v>
          </cell>
          <cell r="H124" t="str">
            <v>C</v>
          </cell>
          <cell r="I124" t="str">
            <v>D</v>
          </cell>
          <cell r="J124" t="str">
            <v>E</v>
          </cell>
        </row>
        <row r="125">
          <cell r="D125" t="str">
            <v>I.E.</v>
          </cell>
          <cell r="E125">
            <v>0</v>
          </cell>
          <cell r="F125">
            <v>13</v>
          </cell>
          <cell r="G125">
            <v>44</v>
          </cell>
          <cell r="H125">
            <v>26</v>
          </cell>
          <cell r="I125">
            <v>10</v>
          </cell>
          <cell r="J125">
            <v>1</v>
          </cell>
        </row>
        <row r="126">
          <cell r="D126" t="str">
            <v xml:space="preserve">E.E. 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>
        <row r="135">
          <cell r="E135">
            <v>0</v>
          </cell>
          <cell r="F135" t="str">
            <v>A</v>
          </cell>
          <cell r="G135" t="str">
            <v>B</v>
          </cell>
          <cell r="H135" t="str">
            <v>C</v>
          </cell>
          <cell r="I135" t="str">
            <v>D</v>
          </cell>
          <cell r="J135" t="str">
            <v>D</v>
          </cell>
          <cell r="K135" t="str">
            <v>E</v>
          </cell>
        </row>
        <row r="136">
          <cell r="D136" t="str">
            <v>I.E.</v>
          </cell>
          <cell r="E136">
            <v>0</v>
          </cell>
          <cell r="F136">
            <v>19</v>
          </cell>
          <cell r="G136">
            <v>28</v>
          </cell>
          <cell r="H136">
            <v>27</v>
          </cell>
          <cell r="I136">
            <v>18</v>
          </cell>
          <cell r="J136">
            <v>18</v>
          </cell>
          <cell r="K136">
            <v>6</v>
          </cell>
        </row>
        <row r="137">
          <cell r="D137" t="str">
            <v xml:space="preserve">E.E. 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 Wambui   KABURA</v>
          </cell>
          <cell r="D15">
            <v>10</v>
          </cell>
          <cell r="E15">
            <v>33</v>
          </cell>
          <cell r="F15">
            <v>11</v>
          </cell>
          <cell r="G15">
            <v>20.416666666666668</v>
          </cell>
          <cell r="H15">
            <v>8.6</v>
          </cell>
          <cell r="I15">
            <v>42</v>
          </cell>
          <cell r="J15">
            <v>0</v>
          </cell>
          <cell r="K15">
            <v>17</v>
          </cell>
          <cell r="L15">
            <v>37.4</v>
          </cell>
          <cell r="M15">
            <v>11</v>
          </cell>
          <cell r="N15">
            <v>0</v>
          </cell>
          <cell r="O15">
            <v>2</v>
          </cell>
          <cell r="P15">
            <v>16</v>
          </cell>
          <cell r="Q15">
            <v>0</v>
          </cell>
          <cell r="R15">
            <v>20.714285714285715</v>
          </cell>
          <cell r="S15">
            <v>58</v>
          </cell>
        </row>
        <row r="16">
          <cell r="B16" t="str">
            <v>E022-01-1013/2020</v>
          </cell>
          <cell r="C16" t="str">
            <v>Stephen Mwangi MAINA</v>
          </cell>
          <cell r="D16">
            <v>13</v>
          </cell>
          <cell r="E16">
            <v>28</v>
          </cell>
          <cell r="F16">
            <v>12</v>
          </cell>
          <cell r="G16">
            <v>21.666666666666668</v>
          </cell>
          <cell r="H16">
            <v>0</v>
          </cell>
          <cell r="I16">
            <v>45</v>
          </cell>
          <cell r="J16">
            <v>0</v>
          </cell>
          <cell r="K16">
            <v>9</v>
          </cell>
          <cell r="L16">
            <v>30.7</v>
          </cell>
          <cell r="M16">
            <v>10</v>
          </cell>
          <cell r="N16">
            <v>0</v>
          </cell>
          <cell r="O16">
            <v>15</v>
          </cell>
          <cell r="P16">
            <v>0</v>
          </cell>
          <cell r="Q16">
            <v>0</v>
          </cell>
          <cell r="R16">
            <v>17.857142857142858</v>
          </cell>
          <cell r="S16">
            <v>49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</v>
          </cell>
          <cell r="E17">
            <v>28</v>
          </cell>
          <cell r="F17">
            <v>13</v>
          </cell>
          <cell r="G17">
            <v>22.166666666666668</v>
          </cell>
          <cell r="H17">
            <v>8.6</v>
          </cell>
          <cell r="I17">
            <v>45</v>
          </cell>
          <cell r="J17">
            <v>0</v>
          </cell>
          <cell r="K17">
            <v>17.600000000000001</v>
          </cell>
          <cell r="L17">
            <v>39.799999999999997</v>
          </cell>
          <cell r="M17">
            <v>14</v>
          </cell>
          <cell r="N17">
            <v>0</v>
          </cell>
          <cell r="O17">
            <v>10</v>
          </cell>
          <cell r="P17">
            <v>0</v>
          </cell>
          <cell r="Q17">
            <v>10</v>
          </cell>
          <cell r="R17">
            <v>24.285714285714285</v>
          </cell>
          <cell r="S17">
            <v>64</v>
          </cell>
        </row>
        <row r="18">
          <cell r="B18" t="str">
            <v>E022-01-1015/2020</v>
          </cell>
          <cell r="C18" t="str">
            <v>Denis Wanyaga GITAU</v>
          </cell>
          <cell r="D18">
            <v>13</v>
          </cell>
          <cell r="E18">
            <v>0</v>
          </cell>
          <cell r="F18">
            <v>0</v>
          </cell>
          <cell r="G18">
            <v>8.6666666666666661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8.6999999999999993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S18">
            <v>9</v>
          </cell>
        </row>
        <row r="19">
          <cell r="B19" t="str">
            <v>E022-01-1016/2020</v>
          </cell>
          <cell r="C19" t="str">
            <v>Moses Kimuhu WAITI</v>
          </cell>
          <cell r="D19">
            <v>13</v>
          </cell>
          <cell r="E19">
            <v>24</v>
          </cell>
          <cell r="F19">
            <v>16</v>
          </cell>
          <cell r="G19">
            <v>22.666666666666668</v>
          </cell>
          <cell r="H19">
            <v>8</v>
          </cell>
          <cell r="I19">
            <v>38</v>
          </cell>
          <cell r="J19">
            <v>0</v>
          </cell>
          <cell r="K19">
            <v>15.600000000000001</v>
          </cell>
          <cell r="L19">
            <v>38.299999999999997</v>
          </cell>
          <cell r="M19">
            <v>22</v>
          </cell>
          <cell r="N19">
            <v>0</v>
          </cell>
          <cell r="O19">
            <v>0</v>
          </cell>
          <cell r="P19">
            <v>19</v>
          </cell>
          <cell r="Q19">
            <v>0</v>
          </cell>
          <cell r="R19">
            <v>29.285714285714285</v>
          </cell>
          <cell r="S19">
            <v>68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13</v>
          </cell>
          <cell r="E20">
            <v>24</v>
          </cell>
          <cell r="F20">
            <v>12</v>
          </cell>
          <cell r="G20">
            <v>20.666666666666668</v>
          </cell>
          <cell r="H20">
            <v>8</v>
          </cell>
          <cell r="I20">
            <v>38</v>
          </cell>
          <cell r="J20">
            <v>0</v>
          </cell>
          <cell r="K20">
            <v>15.600000000000001</v>
          </cell>
          <cell r="L20">
            <v>36.299999999999997</v>
          </cell>
          <cell r="M20">
            <v>5</v>
          </cell>
          <cell r="N20">
            <v>0</v>
          </cell>
          <cell r="O20">
            <v>14</v>
          </cell>
          <cell r="P20">
            <v>10</v>
          </cell>
          <cell r="Q20">
            <v>0</v>
          </cell>
          <cell r="R20">
            <v>20.714285714285715</v>
          </cell>
          <cell r="S20">
            <v>57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8</v>
          </cell>
          <cell r="E21">
            <v>25</v>
          </cell>
          <cell r="F21">
            <v>13</v>
          </cell>
          <cell r="G21">
            <v>18.083333333333332</v>
          </cell>
          <cell r="H21">
            <v>6</v>
          </cell>
          <cell r="I21">
            <v>33</v>
          </cell>
          <cell r="J21">
            <v>0</v>
          </cell>
          <cell r="K21">
            <v>12.6</v>
          </cell>
          <cell r="L21">
            <v>30.7</v>
          </cell>
          <cell r="M21">
            <v>10</v>
          </cell>
          <cell r="N21">
            <v>18</v>
          </cell>
          <cell r="O21">
            <v>0</v>
          </cell>
          <cell r="P21">
            <v>16</v>
          </cell>
          <cell r="Q21">
            <v>0</v>
          </cell>
          <cell r="R21">
            <v>31.428571428571427</v>
          </cell>
          <cell r="S21">
            <v>62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12</v>
          </cell>
          <cell r="E22">
            <v>34</v>
          </cell>
          <cell r="F22">
            <v>10</v>
          </cell>
          <cell r="G22">
            <v>21.5</v>
          </cell>
          <cell r="H22">
            <v>7.3</v>
          </cell>
          <cell r="I22">
            <v>42</v>
          </cell>
          <cell r="J22">
            <v>0</v>
          </cell>
          <cell r="K22">
            <v>15.7</v>
          </cell>
          <cell r="L22">
            <v>37.200000000000003</v>
          </cell>
          <cell r="M22">
            <v>3</v>
          </cell>
          <cell r="N22">
            <v>0</v>
          </cell>
          <cell r="O22">
            <v>0</v>
          </cell>
          <cell r="P22">
            <v>7</v>
          </cell>
          <cell r="Q22">
            <v>0</v>
          </cell>
          <cell r="R22">
            <v>7.1428571428571432</v>
          </cell>
          <cell r="S22">
            <v>44</v>
          </cell>
        </row>
        <row r="23">
          <cell r="B23" t="str">
            <v>E022-01-1021/2020</v>
          </cell>
          <cell r="C23" t="str">
            <v>David Kihara WANG'OMBE</v>
          </cell>
          <cell r="D23">
            <v>14</v>
          </cell>
          <cell r="E23">
            <v>28</v>
          </cell>
          <cell r="F23">
            <v>13</v>
          </cell>
          <cell r="G23">
            <v>22.833333333333332</v>
          </cell>
          <cell r="H23">
            <v>7.3</v>
          </cell>
          <cell r="I23">
            <v>29</v>
          </cell>
          <cell r="J23">
            <v>0</v>
          </cell>
          <cell r="K23">
            <v>13.100000000000001</v>
          </cell>
          <cell r="L23">
            <v>35.9</v>
          </cell>
          <cell r="M23">
            <v>12</v>
          </cell>
          <cell r="N23">
            <v>18</v>
          </cell>
          <cell r="O23">
            <v>0</v>
          </cell>
          <cell r="P23">
            <v>0</v>
          </cell>
          <cell r="Q23">
            <v>0</v>
          </cell>
          <cell r="R23">
            <v>21.428571428571427</v>
          </cell>
          <cell r="S23">
            <v>57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14</v>
          </cell>
          <cell r="E24">
            <v>33</v>
          </cell>
          <cell r="F24">
            <v>12</v>
          </cell>
          <cell r="G24">
            <v>23.583333333333332</v>
          </cell>
          <cell r="H24">
            <v>8.6</v>
          </cell>
          <cell r="I24">
            <v>45</v>
          </cell>
          <cell r="J24">
            <v>0</v>
          </cell>
          <cell r="K24">
            <v>17.600000000000001</v>
          </cell>
          <cell r="L24">
            <v>41.2</v>
          </cell>
          <cell r="M24">
            <v>1</v>
          </cell>
          <cell r="N24">
            <v>0</v>
          </cell>
          <cell r="O24">
            <v>16</v>
          </cell>
          <cell r="P24">
            <v>14</v>
          </cell>
          <cell r="Q24">
            <v>0</v>
          </cell>
          <cell r="R24">
            <v>22.142857142857142</v>
          </cell>
          <cell r="S24">
            <v>63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19</v>
          </cell>
          <cell r="F25">
            <v>13</v>
          </cell>
          <cell r="G25">
            <v>17.25</v>
          </cell>
          <cell r="H25">
            <v>6</v>
          </cell>
          <cell r="I25">
            <v>33</v>
          </cell>
          <cell r="J25">
            <v>0</v>
          </cell>
          <cell r="K25">
            <v>12.6</v>
          </cell>
          <cell r="L25">
            <v>29.9</v>
          </cell>
          <cell r="M25">
            <v>11</v>
          </cell>
          <cell r="N25">
            <v>0</v>
          </cell>
          <cell r="O25">
            <v>14</v>
          </cell>
          <cell r="P25">
            <v>17</v>
          </cell>
          <cell r="Q25">
            <v>0</v>
          </cell>
          <cell r="R25">
            <v>30</v>
          </cell>
          <cell r="S25">
            <v>60</v>
          </cell>
        </row>
        <row r="26">
          <cell r="B26" t="str">
            <v>E022-01-1025/2020</v>
          </cell>
          <cell r="C26" t="str">
            <v>David Budi WAWERU</v>
          </cell>
          <cell r="D26">
            <v>14</v>
          </cell>
          <cell r="E26">
            <v>28</v>
          </cell>
          <cell r="F26">
            <v>15</v>
          </cell>
          <cell r="G26">
            <v>23.833333333333332</v>
          </cell>
          <cell r="H26">
            <v>7.3</v>
          </cell>
          <cell r="I26">
            <v>29</v>
          </cell>
          <cell r="J26">
            <v>0</v>
          </cell>
          <cell r="K26">
            <v>13.100000000000001</v>
          </cell>
          <cell r="L26">
            <v>36.9</v>
          </cell>
          <cell r="M26">
            <v>11</v>
          </cell>
          <cell r="N26">
            <v>0</v>
          </cell>
          <cell r="O26">
            <v>14</v>
          </cell>
          <cell r="P26">
            <v>11</v>
          </cell>
          <cell r="Q26">
            <v>0</v>
          </cell>
          <cell r="R26">
            <v>25.714285714285715</v>
          </cell>
          <cell r="S26">
            <v>63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7.5</v>
          </cell>
          <cell r="E27">
            <v>19</v>
          </cell>
          <cell r="F27">
            <v>11</v>
          </cell>
          <cell r="G27">
            <v>15.25</v>
          </cell>
          <cell r="H27">
            <v>4.5999999999999996</v>
          </cell>
          <cell r="I27">
            <v>33</v>
          </cell>
          <cell r="J27">
            <v>0</v>
          </cell>
          <cell r="K27">
            <v>11.200000000000001</v>
          </cell>
          <cell r="L27">
            <v>26.5</v>
          </cell>
          <cell r="M27">
            <v>25</v>
          </cell>
          <cell r="N27">
            <v>0</v>
          </cell>
          <cell r="O27">
            <v>16</v>
          </cell>
          <cell r="P27">
            <v>12</v>
          </cell>
          <cell r="Q27">
            <v>0</v>
          </cell>
          <cell r="R27">
            <v>37.857142857142854</v>
          </cell>
          <cell r="S27">
            <v>64</v>
          </cell>
        </row>
        <row r="28">
          <cell r="B28" t="str">
            <v>E022-01-1027/2020</v>
          </cell>
          <cell r="C28" t="str">
            <v>Alfred  GITHINJI</v>
          </cell>
          <cell r="D28">
            <v>11</v>
          </cell>
          <cell r="E28">
            <v>28</v>
          </cell>
          <cell r="F28">
            <v>13</v>
          </cell>
          <cell r="G28">
            <v>20.833333333333332</v>
          </cell>
          <cell r="H28">
            <v>0</v>
          </cell>
          <cell r="I28">
            <v>45</v>
          </cell>
          <cell r="J28">
            <v>0</v>
          </cell>
          <cell r="K28">
            <v>9</v>
          </cell>
          <cell r="L28">
            <v>29.8</v>
          </cell>
          <cell r="M28">
            <v>20</v>
          </cell>
          <cell r="N28">
            <v>18</v>
          </cell>
          <cell r="O28">
            <v>0</v>
          </cell>
          <cell r="P28">
            <v>17</v>
          </cell>
          <cell r="Q28">
            <v>0</v>
          </cell>
          <cell r="R28">
            <v>39.285714285714285</v>
          </cell>
          <cell r="S28">
            <v>69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28</v>
          </cell>
          <cell r="F29">
            <v>10</v>
          </cell>
          <cell r="G29">
            <v>21.333333333333332</v>
          </cell>
          <cell r="H29">
            <v>7.3</v>
          </cell>
          <cell r="I29">
            <v>29</v>
          </cell>
          <cell r="J29">
            <v>0</v>
          </cell>
          <cell r="K29">
            <v>13.100000000000001</v>
          </cell>
          <cell r="L29">
            <v>34.4</v>
          </cell>
          <cell r="M29">
            <v>2</v>
          </cell>
          <cell r="N29">
            <v>0</v>
          </cell>
          <cell r="O29">
            <v>13</v>
          </cell>
          <cell r="P29">
            <v>0</v>
          </cell>
          <cell r="Q29">
            <v>0</v>
          </cell>
          <cell r="R29">
            <v>10.714285714285714</v>
          </cell>
          <cell r="S29">
            <v>45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33</v>
          </cell>
          <cell r="F30">
            <v>12</v>
          </cell>
          <cell r="G30">
            <v>21.583333333333332</v>
          </cell>
          <cell r="H30">
            <v>0</v>
          </cell>
          <cell r="I30">
            <v>34</v>
          </cell>
          <cell r="J30">
            <v>0</v>
          </cell>
          <cell r="K30">
            <v>6.8000000000000007</v>
          </cell>
          <cell r="L30">
            <v>28.4</v>
          </cell>
          <cell r="M30">
            <v>5</v>
          </cell>
          <cell r="N30">
            <v>0</v>
          </cell>
          <cell r="O30">
            <v>14</v>
          </cell>
          <cell r="P30">
            <v>12</v>
          </cell>
          <cell r="Q30">
            <v>0</v>
          </cell>
          <cell r="R30">
            <v>22.142857142857142</v>
          </cell>
          <cell r="S30">
            <v>51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13</v>
          </cell>
          <cell r="E31">
            <v>24</v>
          </cell>
          <cell r="F31">
            <v>11</v>
          </cell>
          <cell r="G31">
            <v>20.166666666666668</v>
          </cell>
          <cell r="H31">
            <v>8</v>
          </cell>
          <cell r="I31">
            <v>38</v>
          </cell>
          <cell r="J31">
            <v>0</v>
          </cell>
          <cell r="K31">
            <v>15.600000000000001</v>
          </cell>
          <cell r="L31">
            <v>35.799999999999997</v>
          </cell>
          <cell r="M31">
            <v>12</v>
          </cell>
          <cell r="N31">
            <v>0</v>
          </cell>
          <cell r="O31">
            <v>5</v>
          </cell>
          <cell r="P31">
            <v>0</v>
          </cell>
          <cell r="Q31">
            <v>11</v>
          </cell>
          <cell r="R31">
            <v>20</v>
          </cell>
          <cell r="S31">
            <v>56</v>
          </cell>
        </row>
        <row r="32">
          <cell r="B32" t="str">
            <v>E022-01-1031/2020</v>
          </cell>
          <cell r="C32" t="str">
            <v>Alex Kamau WANGARI</v>
          </cell>
          <cell r="D32">
            <v>12.5</v>
          </cell>
          <cell r="E32">
            <v>33</v>
          </cell>
          <cell r="F32">
            <v>0</v>
          </cell>
          <cell r="G32">
            <v>24.875</v>
          </cell>
          <cell r="H32">
            <v>0</v>
          </cell>
          <cell r="I32">
            <v>34</v>
          </cell>
          <cell r="J32">
            <v>0</v>
          </cell>
          <cell r="K32">
            <v>6.8000000000000007</v>
          </cell>
          <cell r="L32">
            <v>31.7</v>
          </cell>
          <cell r="M32">
            <v>14</v>
          </cell>
          <cell r="N32">
            <v>0</v>
          </cell>
          <cell r="O32">
            <v>12</v>
          </cell>
          <cell r="P32">
            <v>13</v>
          </cell>
          <cell r="Q32">
            <v>0</v>
          </cell>
          <cell r="R32">
            <v>27.857142857142858</v>
          </cell>
          <cell r="S32">
            <v>60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14</v>
          </cell>
          <cell r="E33">
            <v>23</v>
          </cell>
          <cell r="F33">
            <v>5.5</v>
          </cell>
          <cell r="G33">
            <v>17.833333333333332</v>
          </cell>
          <cell r="H33">
            <v>0</v>
          </cell>
          <cell r="I33">
            <v>30</v>
          </cell>
          <cell r="J33">
            <v>0</v>
          </cell>
          <cell r="K33">
            <v>6</v>
          </cell>
          <cell r="L33">
            <v>23.8</v>
          </cell>
          <cell r="M33">
            <v>10</v>
          </cell>
          <cell r="N33">
            <v>0</v>
          </cell>
          <cell r="O33">
            <v>15</v>
          </cell>
          <cell r="P33">
            <v>11</v>
          </cell>
          <cell r="Q33">
            <v>0</v>
          </cell>
          <cell r="R33">
            <v>25.714285714285715</v>
          </cell>
          <cell r="S33">
            <v>50</v>
          </cell>
        </row>
        <row r="34">
          <cell r="B34" t="str">
            <v>E022-01-1033/2020</v>
          </cell>
          <cell r="C34" t="str">
            <v>Simon Mwaura GICHIRI</v>
          </cell>
          <cell r="D34">
            <v>13</v>
          </cell>
          <cell r="E34">
            <v>24</v>
          </cell>
          <cell r="F34">
            <v>12</v>
          </cell>
          <cell r="G34">
            <v>20.666666666666668</v>
          </cell>
          <cell r="H34">
            <v>8</v>
          </cell>
          <cell r="I34">
            <v>38</v>
          </cell>
          <cell r="J34">
            <v>0</v>
          </cell>
          <cell r="K34">
            <v>15.600000000000001</v>
          </cell>
          <cell r="L34">
            <v>36.299999999999997</v>
          </cell>
          <cell r="M34">
            <v>15</v>
          </cell>
          <cell r="N34">
            <v>0</v>
          </cell>
          <cell r="O34">
            <v>13</v>
          </cell>
          <cell r="P34">
            <v>0</v>
          </cell>
          <cell r="Q34">
            <v>16</v>
          </cell>
          <cell r="R34">
            <v>31.428571428571427</v>
          </cell>
          <cell r="S34">
            <v>68</v>
          </cell>
        </row>
        <row r="35">
          <cell r="B35" t="str">
            <v>E022-01-1035/2020</v>
          </cell>
          <cell r="C35" t="str">
            <v>Agnes Mulekye MUTEMI</v>
          </cell>
          <cell r="D35">
            <v>13</v>
          </cell>
          <cell r="E35">
            <v>32</v>
          </cell>
          <cell r="F35">
            <v>14</v>
          </cell>
          <cell r="G35">
            <v>23.666666666666668</v>
          </cell>
          <cell r="H35">
            <v>8.6</v>
          </cell>
          <cell r="I35">
            <v>40</v>
          </cell>
          <cell r="J35">
            <v>0</v>
          </cell>
          <cell r="K35">
            <v>16.600000000000001</v>
          </cell>
          <cell r="L35">
            <v>40.299999999999997</v>
          </cell>
          <cell r="M35">
            <v>13</v>
          </cell>
          <cell r="N35">
            <v>0</v>
          </cell>
          <cell r="O35">
            <v>15</v>
          </cell>
          <cell r="P35">
            <v>5</v>
          </cell>
          <cell r="Q35">
            <v>0</v>
          </cell>
          <cell r="R35">
            <v>23.571428571428573</v>
          </cell>
          <cell r="S35">
            <v>64</v>
          </cell>
        </row>
        <row r="36">
          <cell r="B36" t="str">
            <v>E022-01-1038/2020</v>
          </cell>
          <cell r="C36" t="str">
            <v>Ian Kamau NJUGUNA</v>
          </cell>
          <cell r="D36">
            <v>9</v>
          </cell>
          <cell r="E36">
            <v>19</v>
          </cell>
          <cell r="F36">
            <v>10</v>
          </cell>
          <cell r="G36">
            <v>15.75</v>
          </cell>
          <cell r="H36">
            <v>8.6</v>
          </cell>
          <cell r="I36">
            <v>36</v>
          </cell>
          <cell r="J36">
            <v>0</v>
          </cell>
          <cell r="K36">
            <v>15.8</v>
          </cell>
          <cell r="L36">
            <v>31.6</v>
          </cell>
          <cell r="M36">
            <v>16</v>
          </cell>
          <cell r="N36">
            <v>0</v>
          </cell>
          <cell r="O36">
            <v>13</v>
          </cell>
          <cell r="P36">
            <v>0</v>
          </cell>
          <cell r="Q36">
            <v>13</v>
          </cell>
          <cell r="R36">
            <v>30</v>
          </cell>
          <cell r="S36">
            <v>62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34</v>
          </cell>
          <cell r="F37">
            <v>12</v>
          </cell>
          <cell r="G37">
            <v>20.499999999999996</v>
          </cell>
          <cell r="H37">
            <v>7.3</v>
          </cell>
          <cell r="I37">
            <v>42</v>
          </cell>
          <cell r="J37">
            <v>0</v>
          </cell>
          <cell r="K37">
            <v>15.7</v>
          </cell>
          <cell r="L37">
            <v>36.200000000000003</v>
          </cell>
          <cell r="M37">
            <v>16</v>
          </cell>
          <cell r="N37">
            <v>0</v>
          </cell>
          <cell r="O37">
            <v>15</v>
          </cell>
          <cell r="P37">
            <v>16</v>
          </cell>
          <cell r="Q37">
            <v>0</v>
          </cell>
          <cell r="R37">
            <v>33.571428571428569</v>
          </cell>
          <cell r="S37">
            <v>70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14</v>
          </cell>
          <cell r="E38">
            <v>28</v>
          </cell>
          <cell r="F38">
            <v>18</v>
          </cell>
          <cell r="G38">
            <v>25.333333333333332</v>
          </cell>
          <cell r="H38">
            <v>9.3000000000000007</v>
          </cell>
          <cell r="I38">
            <v>37</v>
          </cell>
          <cell r="J38">
            <v>0</v>
          </cell>
          <cell r="K38">
            <v>16.7</v>
          </cell>
          <cell r="L38">
            <v>42</v>
          </cell>
          <cell r="M38">
            <v>11</v>
          </cell>
          <cell r="N38">
            <v>0</v>
          </cell>
          <cell r="O38">
            <v>9</v>
          </cell>
          <cell r="P38">
            <v>0</v>
          </cell>
          <cell r="Q38">
            <v>17</v>
          </cell>
          <cell r="R38">
            <v>26.428571428571427</v>
          </cell>
          <cell r="S38">
            <v>68</v>
          </cell>
        </row>
        <row r="39">
          <cell r="B39" t="str">
            <v>E022-01-1042/2020</v>
          </cell>
          <cell r="C39" t="str">
            <v>Stephen Munzyu MAINGI</v>
          </cell>
          <cell r="D39">
            <v>8</v>
          </cell>
          <cell r="E39">
            <v>29</v>
          </cell>
          <cell r="F39">
            <v>17</v>
          </cell>
          <cell r="G39">
            <v>21.083333333333332</v>
          </cell>
          <cell r="H39">
            <v>6</v>
          </cell>
          <cell r="I39">
            <v>43</v>
          </cell>
          <cell r="J39">
            <v>0</v>
          </cell>
          <cell r="K39">
            <v>14.6</v>
          </cell>
          <cell r="L39">
            <v>35.700000000000003</v>
          </cell>
          <cell r="M39">
            <v>18</v>
          </cell>
          <cell r="N39">
            <v>17</v>
          </cell>
          <cell r="O39">
            <v>0</v>
          </cell>
          <cell r="P39">
            <v>10</v>
          </cell>
          <cell r="Q39">
            <v>0</v>
          </cell>
          <cell r="R39">
            <v>32.142857142857146</v>
          </cell>
          <cell r="S39">
            <v>68</v>
          </cell>
        </row>
        <row r="40">
          <cell r="B40" t="str">
            <v>E022-01-1043/2020</v>
          </cell>
          <cell r="C40" t="str">
            <v>Amos Sila MULWA</v>
          </cell>
          <cell r="D40">
            <v>12</v>
          </cell>
          <cell r="E40">
            <v>34</v>
          </cell>
          <cell r="F40">
            <v>14</v>
          </cell>
          <cell r="G40">
            <v>23.499999999999996</v>
          </cell>
          <cell r="H40">
            <v>6.6</v>
          </cell>
          <cell r="I40">
            <v>42</v>
          </cell>
          <cell r="J40">
            <v>0</v>
          </cell>
          <cell r="K40">
            <v>15</v>
          </cell>
          <cell r="L40">
            <v>38.5</v>
          </cell>
          <cell r="M40">
            <v>19.5</v>
          </cell>
          <cell r="N40">
            <v>18</v>
          </cell>
          <cell r="O40">
            <v>0</v>
          </cell>
          <cell r="P40">
            <v>18</v>
          </cell>
          <cell r="Q40">
            <v>0</v>
          </cell>
          <cell r="R40">
            <v>39.642857142857146</v>
          </cell>
          <cell r="S40">
            <v>78</v>
          </cell>
        </row>
        <row r="41">
          <cell r="B41" t="str">
            <v>E022-01-1044/2020</v>
          </cell>
          <cell r="C41" t="str">
            <v>Muthawa  KIVAA</v>
          </cell>
          <cell r="D41">
            <v>9</v>
          </cell>
          <cell r="E41">
            <v>31</v>
          </cell>
          <cell r="F41">
            <v>3</v>
          </cell>
          <cell r="G41">
            <v>15.25</v>
          </cell>
          <cell r="H41">
            <v>4.5999999999999996</v>
          </cell>
          <cell r="I41">
            <v>35</v>
          </cell>
          <cell r="J41">
            <v>0</v>
          </cell>
          <cell r="K41">
            <v>11.6</v>
          </cell>
          <cell r="L41">
            <v>26.9</v>
          </cell>
          <cell r="M41">
            <v>8</v>
          </cell>
          <cell r="N41">
            <v>11</v>
          </cell>
          <cell r="O41">
            <v>0</v>
          </cell>
          <cell r="P41">
            <v>14</v>
          </cell>
          <cell r="Q41">
            <v>0</v>
          </cell>
          <cell r="R41">
            <v>23.571428571428573</v>
          </cell>
          <cell r="S41">
            <v>50</v>
          </cell>
        </row>
        <row r="42">
          <cell r="B42" t="str">
            <v>E022-01-1045/2020</v>
          </cell>
          <cell r="C42" t="str">
            <v>Joshua  Maina  KAMAU</v>
          </cell>
          <cell r="D42">
            <v>10</v>
          </cell>
          <cell r="E42">
            <v>28</v>
          </cell>
          <cell r="F42">
            <v>14</v>
          </cell>
          <cell r="G42">
            <v>20.666666666666664</v>
          </cell>
          <cell r="H42">
            <v>0</v>
          </cell>
          <cell r="I42">
            <v>39</v>
          </cell>
          <cell r="J42">
            <v>0</v>
          </cell>
          <cell r="K42">
            <v>7.8000000000000007</v>
          </cell>
          <cell r="L42">
            <v>28.5</v>
          </cell>
          <cell r="M42">
            <v>5</v>
          </cell>
          <cell r="N42">
            <v>0</v>
          </cell>
          <cell r="O42">
            <v>13</v>
          </cell>
          <cell r="P42">
            <v>12</v>
          </cell>
          <cell r="Q42">
            <v>0</v>
          </cell>
          <cell r="R42">
            <v>21.428571428571427</v>
          </cell>
          <cell r="S42">
            <v>50</v>
          </cell>
        </row>
        <row r="43">
          <cell r="B43" t="str">
            <v>E022-01-1046/2020</v>
          </cell>
          <cell r="C43" t="str">
            <v>Sally Kinya KIMATHI</v>
          </cell>
          <cell r="D43">
            <v>13</v>
          </cell>
          <cell r="E43">
            <v>32</v>
          </cell>
          <cell r="F43">
            <v>15</v>
          </cell>
          <cell r="G43">
            <v>24.166666666666671</v>
          </cell>
          <cell r="H43">
            <v>8.6</v>
          </cell>
          <cell r="I43">
            <v>46</v>
          </cell>
          <cell r="J43">
            <v>0</v>
          </cell>
          <cell r="K43">
            <v>17.8</v>
          </cell>
          <cell r="L43">
            <v>42</v>
          </cell>
          <cell r="M43">
            <v>15</v>
          </cell>
          <cell r="N43">
            <v>0</v>
          </cell>
          <cell r="O43">
            <v>13</v>
          </cell>
          <cell r="P43">
            <v>16</v>
          </cell>
          <cell r="Q43">
            <v>0</v>
          </cell>
          <cell r="R43">
            <v>31.428571428571427</v>
          </cell>
          <cell r="S43">
            <v>73</v>
          </cell>
        </row>
        <row r="44">
          <cell r="B44" t="str">
            <v>E022-01-1047/2020</v>
          </cell>
          <cell r="C44" t="str">
            <v>Angela Waithera MAINA</v>
          </cell>
          <cell r="D44">
            <v>9</v>
          </cell>
          <cell r="E44">
            <v>15</v>
          </cell>
          <cell r="F44">
            <v>5.5</v>
          </cell>
          <cell r="G44">
            <v>12.5</v>
          </cell>
          <cell r="H44">
            <v>8</v>
          </cell>
          <cell r="I44">
            <v>36</v>
          </cell>
          <cell r="J44">
            <v>0</v>
          </cell>
          <cell r="K44">
            <v>15.2</v>
          </cell>
          <cell r="L44">
            <v>27.7</v>
          </cell>
          <cell r="M44">
            <v>15</v>
          </cell>
          <cell r="N44">
            <v>19</v>
          </cell>
          <cell r="O44">
            <v>0</v>
          </cell>
          <cell r="P44">
            <v>13</v>
          </cell>
          <cell r="Q44">
            <v>0</v>
          </cell>
          <cell r="R44">
            <v>33.571428571428569</v>
          </cell>
          <cell r="S44">
            <v>61</v>
          </cell>
        </row>
        <row r="45">
          <cell r="B45" t="str">
            <v>E022-01-1048/2020</v>
          </cell>
          <cell r="C45" t="str">
            <v>Tony Clinton Mutuma</v>
          </cell>
          <cell r="D45">
            <v>11.5</v>
          </cell>
          <cell r="E45">
            <v>33</v>
          </cell>
          <cell r="F45">
            <v>11</v>
          </cell>
          <cell r="G45">
            <v>21.416666666666668</v>
          </cell>
          <cell r="H45">
            <v>8.6</v>
          </cell>
          <cell r="I45">
            <v>39</v>
          </cell>
          <cell r="J45">
            <v>0</v>
          </cell>
          <cell r="K45">
            <v>16.400000000000002</v>
          </cell>
          <cell r="L45">
            <v>37.799999999999997</v>
          </cell>
          <cell r="M45">
            <v>20</v>
          </cell>
          <cell r="N45">
            <v>0</v>
          </cell>
          <cell r="O45">
            <v>15</v>
          </cell>
          <cell r="P45">
            <v>8</v>
          </cell>
          <cell r="Q45">
            <v>0</v>
          </cell>
          <cell r="R45">
            <v>30.714285714285715</v>
          </cell>
          <cell r="S45">
            <v>69</v>
          </cell>
        </row>
        <row r="46">
          <cell r="B46" t="str">
            <v>E022-01-1050/2020</v>
          </cell>
          <cell r="C46" t="str">
            <v>Lewis Murithi MWENDA</v>
          </cell>
          <cell r="D46">
            <v>9</v>
          </cell>
          <cell r="E46">
            <v>31</v>
          </cell>
          <cell r="F46">
            <v>3</v>
          </cell>
          <cell r="G46">
            <v>15.25</v>
          </cell>
          <cell r="H46">
            <v>4.5999999999999996</v>
          </cell>
          <cell r="I46">
            <v>35</v>
          </cell>
          <cell r="J46">
            <v>0</v>
          </cell>
          <cell r="K46">
            <v>11.6</v>
          </cell>
          <cell r="L46">
            <v>26.9</v>
          </cell>
          <cell r="M46">
            <v>17</v>
          </cell>
          <cell r="N46">
            <v>0</v>
          </cell>
          <cell r="O46">
            <v>17</v>
          </cell>
          <cell r="P46">
            <v>18</v>
          </cell>
          <cell r="Q46">
            <v>0</v>
          </cell>
          <cell r="R46">
            <v>37.142857142857146</v>
          </cell>
          <cell r="S46">
            <v>64</v>
          </cell>
        </row>
        <row r="47">
          <cell r="B47" t="str">
            <v>E022-01-1052/2020</v>
          </cell>
          <cell r="C47" t="str">
            <v>Victor MWIRIGI</v>
          </cell>
          <cell r="D47">
            <v>9</v>
          </cell>
          <cell r="E47">
            <v>31</v>
          </cell>
          <cell r="F47">
            <v>3</v>
          </cell>
          <cell r="G47">
            <v>15.25</v>
          </cell>
          <cell r="H47">
            <v>4.5999999999999996</v>
          </cell>
          <cell r="I47">
            <v>35</v>
          </cell>
          <cell r="J47">
            <v>0</v>
          </cell>
          <cell r="K47">
            <v>11.6</v>
          </cell>
          <cell r="L47">
            <v>26.9</v>
          </cell>
          <cell r="M47">
            <v>11</v>
          </cell>
          <cell r="N47">
            <v>0</v>
          </cell>
          <cell r="O47">
            <v>14</v>
          </cell>
          <cell r="P47">
            <v>17</v>
          </cell>
          <cell r="Q47">
            <v>0</v>
          </cell>
          <cell r="R47">
            <v>30</v>
          </cell>
          <cell r="S47">
            <v>57</v>
          </cell>
        </row>
        <row r="48">
          <cell r="B48" t="str">
            <v>E022-01-1054/2020</v>
          </cell>
          <cell r="C48" t="str">
            <v>Julius Righa MGHANGA</v>
          </cell>
          <cell r="D48">
            <v>10.5</v>
          </cell>
          <cell r="E48">
            <v>30</v>
          </cell>
          <cell r="F48">
            <v>12</v>
          </cell>
          <cell r="G48">
            <v>20.499999999999996</v>
          </cell>
          <cell r="H48">
            <v>6.6</v>
          </cell>
          <cell r="I48">
            <v>42</v>
          </cell>
          <cell r="J48">
            <v>0</v>
          </cell>
          <cell r="K48">
            <v>15</v>
          </cell>
          <cell r="L48">
            <v>35.5</v>
          </cell>
          <cell r="M48">
            <v>24</v>
          </cell>
          <cell r="N48">
            <v>0</v>
          </cell>
          <cell r="O48">
            <v>19</v>
          </cell>
          <cell r="P48">
            <v>19</v>
          </cell>
          <cell r="Q48">
            <v>0</v>
          </cell>
          <cell r="R48">
            <v>44.285714285714285</v>
          </cell>
          <cell r="S48">
            <v>80</v>
          </cell>
        </row>
        <row r="49">
          <cell r="B49" t="str">
            <v>E022-01-1055/2020</v>
          </cell>
          <cell r="C49" t="str">
            <v>Albert  NGIGI</v>
          </cell>
          <cell r="D49">
            <v>11</v>
          </cell>
          <cell r="E49">
            <v>28</v>
          </cell>
          <cell r="F49">
            <v>5</v>
          </cell>
          <cell r="G49">
            <v>16.833333333333332</v>
          </cell>
          <cell r="H49">
            <v>8</v>
          </cell>
          <cell r="I49">
            <v>40</v>
          </cell>
          <cell r="J49">
            <v>0</v>
          </cell>
          <cell r="K49">
            <v>16</v>
          </cell>
          <cell r="L49">
            <v>32.799999999999997</v>
          </cell>
          <cell r="M49">
            <v>18</v>
          </cell>
          <cell r="N49">
            <v>17.5</v>
          </cell>
          <cell r="O49">
            <v>0</v>
          </cell>
          <cell r="P49">
            <v>0</v>
          </cell>
          <cell r="Q49">
            <v>19</v>
          </cell>
          <cell r="R49">
            <v>38.928571428571431</v>
          </cell>
          <cell r="S49">
            <v>72</v>
          </cell>
        </row>
        <row r="50">
          <cell r="B50" t="str">
            <v>E022-01-1056/2020</v>
          </cell>
          <cell r="C50" t="str">
            <v>Michael Adrian NGURU</v>
          </cell>
          <cell r="D50">
            <v>9</v>
          </cell>
          <cell r="E50">
            <v>15</v>
          </cell>
          <cell r="F50">
            <v>5.5</v>
          </cell>
          <cell r="G50">
            <v>12.5</v>
          </cell>
          <cell r="H50">
            <v>8</v>
          </cell>
          <cell r="I50">
            <v>36</v>
          </cell>
          <cell r="J50">
            <v>0</v>
          </cell>
          <cell r="K50">
            <v>15.2</v>
          </cell>
          <cell r="L50">
            <v>27.7</v>
          </cell>
          <cell r="M50">
            <v>15</v>
          </cell>
          <cell r="N50">
            <v>0</v>
          </cell>
          <cell r="O50">
            <v>13</v>
          </cell>
          <cell r="P50">
            <v>8</v>
          </cell>
          <cell r="Q50">
            <v>0</v>
          </cell>
          <cell r="R50">
            <v>25.714285714285715</v>
          </cell>
          <cell r="S50">
            <v>53</v>
          </cell>
        </row>
        <row r="51">
          <cell r="B51" t="str">
            <v>E022-01-1057/2020</v>
          </cell>
          <cell r="C51" t="str">
            <v>Gad Kimathi MURITHI</v>
          </cell>
          <cell r="D51">
            <v>8</v>
          </cell>
          <cell r="E51">
            <v>24</v>
          </cell>
          <cell r="F51">
            <v>5</v>
          </cell>
          <cell r="G51">
            <v>13.833333333333334</v>
          </cell>
          <cell r="H51">
            <v>8.6</v>
          </cell>
          <cell r="I51">
            <v>34</v>
          </cell>
          <cell r="J51">
            <v>0</v>
          </cell>
          <cell r="K51">
            <v>15.4</v>
          </cell>
          <cell r="L51">
            <v>29.2</v>
          </cell>
          <cell r="M51">
            <v>21</v>
          </cell>
          <cell r="N51">
            <v>0</v>
          </cell>
          <cell r="O51">
            <v>12</v>
          </cell>
          <cell r="P51">
            <v>0</v>
          </cell>
          <cell r="Q51">
            <v>17</v>
          </cell>
          <cell r="R51">
            <v>35.714285714285715</v>
          </cell>
          <cell r="S51">
            <v>65</v>
          </cell>
        </row>
        <row r="52">
          <cell r="B52" t="str">
            <v>E022-01-1058/2020</v>
          </cell>
          <cell r="C52" t="str">
            <v>Brighton  Muriuki MURANGIRI</v>
          </cell>
          <cell r="D52">
            <v>12.5</v>
          </cell>
          <cell r="E52">
            <v>29</v>
          </cell>
          <cell r="F52">
            <v>5</v>
          </cell>
          <cell r="G52">
            <v>18.083333333333332</v>
          </cell>
          <cell r="H52">
            <v>8</v>
          </cell>
          <cell r="I52">
            <v>40</v>
          </cell>
          <cell r="J52">
            <v>0</v>
          </cell>
          <cell r="K52">
            <v>16</v>
          </cell>
          <cell r="L52">
            <v>34.1</v>
          </cell>
          <cell r="M52">
            <v>17</v>
          </cell>
          <cell r="N52">
            <v>15</v>
          </cell>
          <cell r="O52">
            <v>0</v>
          </cell>
          <cell r="P52">
            <v>0</v>
          </cell>
          <cell r="Q52">
            <v>17</v>
          </cell>
          <cell r="R52">
            <v>35</v>
          </cell>
          <cell r="S52">
            <v>69</v>
          </cell>
        </row>
        <row r="53">
          <cell r="B53" t="str">
            <v>E022-01-1060/2020</v>
          </cell>
          <cell r="C53" t="str">
            <v>Joshua  NYANDWAKI</v>
          </cell>
          <cell r="D53">
            <v>11</v>
          </cell>
          <cell r="E53">
            <v>24</v>
          </cell>
          <cell r="F53">
            <v>12</v>
          </cell>
          <cell r="G53">
            <v>19.333333333333332</v>
          </cell>
          <cell r="H53">
            <v>8.6</v>
          </cell>
          <cell r="I53">
            <v>28</v>
          </cell>
          <cell r="J53">
            <v>0</v>
          </cell>
          <cell r="K53">
            <v>14.2</v>
          </cell>
          <cell r="L53">
            <v>33.5</v>
          </cell>
          <cell r="M53">
            <v>15</v>
          </cell>
          <cell r="N53">
            <v>17</v>
          </cell>
          <cell r="O53">
            <v>0</v>
          </cell>
          <cell r="P53">
            <v>14</v>
          </cell>
          <cell r="Q53">
            <v>0</v>
          </cell>
          <cell r="R53">
            <v>32.857142857142854</v>
          </cell>
          <cell r="S53">
            <v>66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10.5</v>
          </cell>
          <cell r="E54">
            <v>30</v>
          </cell>
          <cell r="F54">
            <v>12</v>
          </cell>
          <cell r="G54">
            <v>20.499999999999996</v>
          </cell>
          <cell r="H54">
            <v>6.6</v>
          </cell>
          <cell r="I54">
            <v>42</v>
          </cell>
          <cell r="J54">
            <v>0</v>
          </cell>
          <cell r="K54">
            <v>15</v>
          </cell>
          <cell r="L54">
            <v>35.5</v>
          </cell>
          <cell r="M54">
            <v>6</v>
          </cell>
          <cell r="N54">
            <v>12</v>
          </cell>
          <cell r="O54">
            <v>0</v>
          </cell>
          <cell r="P54">
            <v>12</v>
          </cell>
          <cell r="Q54">
            <v>0</v>
          </cell>
          <cell r="R54">
            <v>21.428571428571427</v>
          </cell>
          <cell r="S54">
            <v>57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10</v>
          </cell>
          <cell r="E55">
            <v>23</v>
          </cell>
          <cell r="F55">
            <v>15</v>
          </cell>
          <cell r="G55">
            <v>19.916666666666668</v>
          </cell>
          <cell r="H55">
            <v>9.3000000000000007</v>
          </cell>
          <cell r="I55">
            <v>45</v>
          </cell>
          <cell r="J55">
            <v>0</v>
          </cell>
          <cell r="K55">
            <v>18.3</v>
          </cell>
          <cell r="L55">
            <v>38.200000000000003</v>
          </cell>
          <cell r="M55">
            <v>15.5</v>
          </cell>
          <cell r="N55">
            <v>14</v>
          </cell>
          <cell r="O55">
            <v>0</v>
          </cell>
          <cell r="P55">
            <v>10</v>
          </cell>
          <cell r="Q55">
            <v>0</v>
          </cell>
          <cell r="R55">
            <v>28.214285714285715</v>
          </cell>
          <cell r="S55">
            <v>66</v>
          </cell>
        </row>
        <row r="56">
          <cell r="B56" t="str">
            <v>E022-01-1063/2020</v>
          </cell>
          <cell r="C56" t="str">
            <v xml:space="preserve">Tracy  Atieno OCHIENG </v>
          </cell>
          <cell r="D56">
            <v>7.5</v>
          </cell>
          <cell r="E56">
            <v>19</v>
          </cell>
          <cell r="F56">
            <v>10</v>
          </cell>
          <cell r="G56">
            <v>14.75</v>
          </cell>
          <cell r="H56">
            <v>4.5999999999999996</v>
          </cell>
          <cell r="I56">
            <v>33</v>
          </cell>
          <cell r="J56">
            <v>0</v>
          </cell>
          <cell r="K56">
            <v>11.200000000000001</v>
          </cell>
          <cell r="L56">
            <v>26</v>
          </cell>
          <cell r="M56">
            <v>21</v>
          </cell>
          <cell r="N56">
            <v>18</v>
          </cell>
          <cell r="O56">
            <v>0</v>
          </cell>
          <cell r="P56">
            <v>17.5</v>
          </cell>
          <cell r="Q56">
            <v>0</v>
          </cell>
          <cell r="R56">
            <v>40.357142857142854</v>
          </cell>
          <cell r="S56">
            <v>66</v>
          </cell>
        </row>
        <row r="57">
          <cell r="B57" t="str">
            <v>E022-01-1064/2020</v>
          </cell>
          <cell r="C57" t="str">
            <v>Michael  OMOLO</v>
          </cell>
          <cell r="D57">
            <v>10</v>
          </cell>
          <cell r="E57">
            <v>29</v>
          </cell>
          <cell r="F57">
            <v>11</v>
          </cell>
          <cell r="G57">
            <v>19.416666666666668</v>
          </cell>
          <cell r="H57">
            <v>9.3000000000000007</v>
          </cell>
          <cell r="I57">
            <v>44</v>
          </cell>
          <cell r="J57">
            <v>0</v>
          </cell>
          <cell r="K57">
            <v>18.100000000000001</v>
          </cell>
          <cell r="L57">
            <v>37.5</v>
          </cell>
          <cell r="M57">
            <v>21.5</v>
          </cell>
          <cell r="N57">
            <v>0</v>
          </cell>
          <cell r="O57">
            <v>14</v>
          </cell>
          <cell r="P57">
            <v>0</v>
          </cell>
          <cell r="Q57">
            <v>18</v>
          </cell>
          <cell r="R57">
            <v>38.214285714285715</v>
          </cell>
          <cell r="S57">
            <v>76</v>
          </cell>
        </row>
        <row r="58">
          <cell r="B58" t="str">
            <v>E022-01-1065/2020</v>
          </cell>
          <cell r="C58" t="str">
            <v>Brian Kiprono KOTON</v>
          </cell>
          <cell r="D58">
            <v>7</v>
          </cell>
          <cell r="E58">
            <v>32</v>
          </cell>
          <cell r="F58">
            <v>14</v>
          </cell>
          <cell r="G58">
            <v>19.666666666666668</v>
          </cell>
          <cell r="H58">
            <v>6.6</v>
          </cell>
          <cell r="I58">
            <v>40</v>
          </cell>
          <cell r="J58">
            <v>0</v>
          </cell>
          <cell r="K58">
            <v>14.6</v>
          </cell>
          <cell r="L58">
            <v>34.299999999999997</v>
          </cell>
          <cell r="M58">
            <v>14</v>
          </cell>
          <cell r="N58">
            <v>0</v>
          </cell>
          <cell r="O58">
            <v>16</v>
          </cell>
          <cell r="P58">
            <v>0</v>
          </cell>
          <cell r="Q58">
            <v>19</v>
          </cell>
          <cell r="R58">
            <v>35</v>
          </cell>
          <cell r="S58">
            <v>69</v>
          </cell>
        </row>
        <row r="59">
          <cell r="B59" t="str">
            <v>E022-01-1066/2020</v>
          </cell>
          <cell r="C59" t="str">
            <v>Christopher  GITAU</v>
          </cell>
          <cell r="D59">
            <v>10</v>
          </cell>
          <cell r="E59">
            <v>33</v>
          </cell>
          <cell r="F59">
            <v>0</v>
          </cell>
          <cell r="G59">
            <v>22.375</v>
          </cell>
          <cell r="H59">
            <v>0</v>
          </cell>
          <cell r="I59">
            <v>34</v>
          </cell>
          <cell r="J59">
            <v>0</v>
          </cell>
          <cell r="K59">
            <v>6.8000000000000007</v>
          </cell>
          <cell r="L59">
            <v>29.2</v>
          </cell>
          <cell r="M59">
            <v>15</v>
          </cell>
          <cell r="N59">
            <v>0</v>
          </cell>
          <cell r="O59">
            <v>13</v>
          </cell>
          <cell r="P59">
            <v>7.5</v>
          </cell>
          <cell r="Q59">
            <v>0</v>
          </cell>
          <cell r="R59">
            <v>25.357142857142858</v>
          </cell>
          <cell r="S59">
            <v>55</v>
          </cell>
        </row>
        <row r="60">
          <cell r="B60" t="str">
            <v>E022-01-1067/2020</v>
          </cell>
          <cell r="C60" t="str">
            <v>Florence Auma ODER</v>
          </cell>
          <cell r="D60">
            <v>7.5</v>
          </cell>
          <cell r="E60">
            <v>19</v>
          </cell>
          <cell r="F60">
            <v>0</v>
          </cell>
          <cell r="G60">
            <v>14.625</v>
          </cell>
          <cell r="H60">
            <v>4.5999999999999996</v>
          </cell>
          <cell r="I60">
            <v>33</v>
          </cell>
          <cell r="J60">
            <v>0</v>
          </cell>
          <cell r="K60">
            <v>11.200000000000001</v>
          </cell>
          <cell r="L60">
            <v>25.8</v>
          </cell>
          <cell r="M60">
            <v>10</v>
          </cell>
          <cell r="N60">
            <v>17</v>
          </cell>
          <cell r="O60">
            <v>0</v>
          </cell>
          <cell r="P60">
            <v>10</v>
          </cell>
          <cell r="Q60">
            <v>0</v>
          </cell>
          <cell r="R60">
            <v>26.428571428571427</v>
          </cell>
          <cell r="S60">
            <v>52</v>
          </cell>
        </row>
        <row r="61">
          <cell r="B61" t="str">
            <v>E022-01-1068/2020</v>
          </cell>
          <cell r="C61" t="str">
            <v>Nicholus  Kamau NG'ANG'A</v>
          </cell>
          <cell r="D61">
            <v>9</v>
          </cell>
          <cell r="E61">
            <v>31</v>
          </cell>
          <cell r="F61">
            <v>9</v>
          </cell>
          <cell r="G61">
            <v>18.25</v>
          </cell>
          <cell r="H61">
            <v>7.3</v>
          </cell>
          <cell r="I61">
            <v>38</v>
          </cell>
          <cell r="J61">
            <v>0</v>
          </cell>
          <cell r="K61">
            <v>14.9</v>
          </cell>
          <cell r="L61">
            <v>33.200000000000003</v>
          </cell>
          <cell r="M61">
            <v>10</v>
          </cell>
          <cell r="N61">
            <v>8</v>
          </cell>
          <cell r="O61">
            <v>0</v>
          </cell>
          <cell r="P61">
            <v>7</v>
          </cell>
          <cell r="Q61">
            <v>0</v>
          </cell>
          <cell r="R61">
            <v>17.857142857142858</v>
          </cell>
          <cell r="S61">
            <v>51</v>
          </cell>
        </row>
        <row r="62">
          <cell r="B62" t="str">
            <v>E022-01-1069/2020</v>
          </cell>
          <cell r="C62" t="str">
            <v>Raymond Mutua KILONZO</v>
          </cell>
          <cell r="D62">
            <v>9</v>
          </cell>
          <cell r="E62">
            <v>31</v>
          </cell>
          <cell r="F62">
            <v>9</v>
          </cell>
          <cell r="G62">
            <v>18.25</v>
          </cell>
          <cell r="H62">
            <v>8.6</v>
          </cell>
          <cell r="I62">
            <v>38</v>
          </cell>
          <cell r="J62">
            <v>0</v>
          </cell>
          <cell r="K62">
            <v>16.200000000000003</v>
          </cell>
          <cell r="L62">
            <v>34.5</v>
          </cell>
          <cell r="M62">
            <v>18</v>
          </cell>
          <cell r="N62">
            <v>0</v>
          </cell>
          <cell r="O62">
            <v>16</v>
          </cell>
          <cell r="P62">
            <v>12</v>
          </cell>
          <cell r="Q62">
            <v>0</v>
          </cell>
          <cell r="R62">
            <v>32.857142857142854</v>
          </cell>
          <cell r="S62">
            <v>67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10</v>
          </cell>
          <cell r="E63">
            <v>35</v>
          </cell>
          <cell r="F63">
            <v>12</v>
          </cell>
          <cell r="G63">
            <v>21.416666666666668</v>
          </cell>
          <cell r="H63">
            <v>8.6</v>
          </cell>
          <cell r="I63">
            <v>42</v>
          </cell>
          <cell r="J63">
            <v>0</v>
          </cell>
          <cell r="K63">
            <v>17</v>
          </cell>
          <cell r="L63">
            <v>38.4</v>
          </cell>
          <cell r="M63">
            <v>19</v>
          </cell>
          <cell r="N63">
            <v>0</v>
          </cell>
          <cell r="O63">
            <v>16</v>
          </cell>
          <cell r="P63">
            <v>16</v>
          </cell>
          <cell r="Q63">
            <v>0</v>
          </cell>
          <cell r="R63">
            <v>36.428571428571431</v>
          </cell>
          <cell r="S63">
            <v>75</v>
          </cell>
        </row>
        <row r="64">
          <cell r="B64" t="str">
            <v>E022-01-1071/2020</v>
          </cell>
          <cell r="C64" t="str">
            <v>David Karanja MWANGI</v>
          </cell>
          <cell r="D64">
            <v>9</v>
          </cell>
          <cell r="E64">
            <v>31</v>
          </cell>
          <cell r="F64">
            <v>9</v>
          </cell>
          <cell r="G64">
            <v>18.25</v>
          </cell>
          <cell r="H64">
            <v>8.6</v>
          </cell>
          <cell r="I64">
            <v>38</v>
          </cell>
          <cell r="J64">
            <v>0</v>
          </cell>
          <cell r="K64">
            <v>16.200000000000003</v>
          </cell>
          <cell r="L64">
            <v>34.5</v>
          </cell>
          <cell r="M64">
            <v>10</v>
          </cell>
          <cell r="N64">
            <v>18</v>
          </cell>
          <cell r="O64">
            <v>8</v>
          </cell>
          <cell r="P64">
            <v>0</v>
          </cell>
          <cell r="Q64">
            <v>0</v>
          </cell>
          <cell r="R64">
            <v>25.714285714285715</v>
          </cell>
          <cell r="S64">
            <v>60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8</v>
          </cell>
          <cell r="E65">
            <v>28</v>
          </cell>
          <cell r="F65">
            <v>10</v>
          </cell>
          <cell r="G65">
            <v>17.333333333333332</v>
          </cell>
          <cell r="H65">
            <v>6</v>
          </cell>
          <cell r="I65">
            <v>36</v>
          </cell>
          <cell r="J65">
            <v>0</v>
          </cell>
          <cell r="K65">
            <v>13.2</v>
          </cell>
          <cell r="L65">
            <v>30.5</v>
          </cell>
          <cell r="M65">
            <v>13</v>
          </cell>
          <cell r="N65">
            <v>0</v>
          </cell>
          <cell r="O65">
            <v>15</v>
          </cell>
          <cell r="P65">
            <v>19</v>
          </cell>
          <cell r="Q65">
            <v>0</v>
          </cell>
          <cell r="R65">
            <v>33.571428571428569</v>
          </cell>
          <cell r="S65">
            <v>64</v>
          </cell>
        </row>
        <row r="66">
          <cell r="B66" t="str">
            <v>E022-01-1074/2020</v>
          </cell>
          <cell r="C66" t="str">
            <v>Ian Kiptoo ROTICH</v>
          </cell>
          <cell r="D66">
            <v>11</v>
          </cell>
          <cell r="E66">
            <v>19</v>
          </cell>
          <cell r="F66">
            <v>11</v>
          </cell>
          <cell r="G66">
            <v>17.583333333333332</v>
          </cell>
          <cell r="H66">
            <v>8</v>
          </cell>
          <cell r="I66">
            <v>18</v>
          </cell>
          <cell r="J66">
            <v>0</v>
          </cell>
          <cell r="K66">
            <v>11.600000000000001</v>
          </cell>
          <cell r="L66">
            <v>29.2</v>
          </cell>
          <cell r="M66">
            <v>19</v>
          </cell>
          <cell r="N66">
            <v>10</v>
          </cell>
          <cell r="O66">
            <v>0</v>
          </cell>
          <cell r="P66">
            <v>10</v>
          </cell>
          <cell r="Q66">
            <v>0</v>
          </cell>
          <cell r="R66">
            <v>27.857142857142858</v>
          </cell>
          <cell r="S66">
            <v>57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7</v>
          </cell>
          <cell r="E67">
            <v>32</v>
          </cell>
          <cell r="F67">
            <v>13</v>
          </cell>
          <cell r="G67">
            <v>19.166666666666664</v>
          </cell>
          <cell r="H67">
            <v>6.6</v>
          </cell>
          <cell r="I67">
            <v>40</v>
          </cell>
          <cell r="J67">
            <v>0</v>
          </cell>
          <cell r="K67">
            <v>14.6</v>
          </cell>
          <cell r="L67">
            <v>33.799999999999997</v>
          </cell>
          <cell r="M67">
            <v>17</v>
          </cell>
          <cell r="N67">
            <v>0</v>
          </cell>
          <cell r="O67">
            <v>16</v>
          </cell>
          <cell r="P67">
            <v>17</v>
          </cell>
          <cell r="Q67">
            <v>0</v>
          </cell>
          <cell r="R67">
            <v>35.714285714285715</v>
          </cell>
          <cell r="S67">
            <v>70</v>
          </cell>
        </row>
        <row r="68">
          <cell r="B68" t="str">
            <v>E022-01-1076/2020</v>
          </cell>
          <cell r="C68" t="str">
            <v>Victory Ayuma SITATI</v>
          </cell>
          <cell r="D68">
            <v>10</v>
          </cell>
          <cell r="E68">
            <v>35</v>
          </cell>
          <cell r="F68">
            <v>11</v>
          </cell>
          <cell r="G68">
            <v>20.916666666666668</v>
          </cell>
          <cell r="H68">
            <v>8.6</v>
          </cell>
          <cell r="I68">
            <v>42</v>
          </cell>
          <cell r="J68">
            <v>0</v>
          </cell>
          <cell r="K68">
            <v>17</v>
          </cell>
          <cell r="L68">
            <v>37.9</v>
          </cell>
          <cell r="M68">
            <v>18</v>
          </cell>
          <cell r="N68">
            <v>14</v>
          </cell>
          <cell r="O68">
            <v>0</v>
          </cell>
          <cell r="P68">
            <v>17</v>
          </cell>
          <cell r="Q68">
            <v>0</v>
          </cell>
          <cell r="R68">
            <v>35</v>
          </cell>
          <cell r="S68">
            <v>73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10.5</v>
          </cell>
          <cell r="E69">
            <v>30</v>
          </cell>
          <cell r="F69">
            <v>12</v>
          </cell>
          <cell r="G69">
            <v>20.499999999999996</v>
          </cell>
          <cell r="H69">
            <v>9.3000000000000007</v>
          </cell>
          <cell r="I69">
            <v>42</v>
          </cell>
          <cell r="J69">
            <v>0</v>
          </cell>
          <cell r="K69">
            <v>17.7</v>
          </cell>
          <cell r="L69">
            <v>38.200000000000003</v>
          </cell>
          <cell r="M69">
            <v>16</v>
          </cell>
          <cell r="N69">
            <v>0</v>
          </cell>
          <cell r="O69">
            <v>14</v>
          </cell>
          <cell r="P69">
            <v>15</v>
          </cell>
          <cell r="Q69">
            <v>0</v>
          </cell>
          <cell r="R69">
            <v>32.142857142857146</v>
          </cell>
          <cell r="S69">
            <v>70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11</v>
          </cell>
          <cell r="E70">
            <v>31</v>
          </cell>
          <cell r="F70">
            <v>13</v>
          </cell>
          <cell r="G70">
            <v>21.583333333333332</v>
          </cell>
          <cell r="H70">
            <v>5.3</v>
          </cell>
          <cell r="I70">
            <v>38</v>
          </cell>
          <cell r="J70">
            <v>0</v>
          </cell>
          <cell r="K70">
            <v>12.9</v>
          </cell>
          <cell r="L70">
            <v>34.5</v>
          </cell>
          <cell r="M70">
            <v>19</v>
          </cell>
          <cell r="N70">
            <v>16</v>
          </cell>
          <cell r="O70">
            <v>0</v>
          </cell>
          <cell r="P70">
            <v>18</v>
          </cell>
          <cell r="Q70">
            <v>0</v>
          </cell>
          <cell r="R70">
            <v>37.857142857142854</v>
          </cell>
          <cell r="S70">
            <v>72</v>
          </cell>
        </row>
        <row r="71">
          <cell r="B71" t="str">
            <v>E022-01-1079/2020</v>
          </cell>
          <cell r="C71" t="str">
            <v>Seth Baraka WEKESA</v>
          </cell>
          <cell r="D71">
            <v>11</v>
          </cell>
          <cell r="E71">
            <v>37</v>
          </cell>
          <cell r="F71">
            <v>15</v>
          </cell>
          <cell r="G71">
            <v>24.083333333333332</v>
          </cell>
          <cell r="H71">
            <v>5.3</v>
          </cell>
          <cell r="I71">
            <v>35</v>
          </cell>
          <cell r="J71">
            <v>0</v>
          </cell>
          <cell r="K71">
            <v>12.3</v>
          </cell>
          <cell r="L71">
            <v>36.4</v>
          </cell>
          <cell r="M71">
            <v>13</v>
          </cell>
          <cell r="N71">
            <v>0</v>
          </cell>
          <cell r="O71">
            <v>14</v>
          </cell>
          <cell r="P71">
            <v>5</v>
          </cell>
          <cell r="Q71">
            <v>0</v>
          </cell>
          <cell r="R71">
            <v>22.857142857142858</v>
          </cell>
          <cell r="S71">
            <v>59</v>
          </cell>
        </row>
        <row r="72">
          <cell r="B72" t="str">
            <v>E022-01-1080/2020</v>
          </cell>
          <cell r="C72" t="str">
            <v>Collins Mumo MANTHI</v>
          </cell>
          <cell r="D72">
            <v>11</v>
          </cell>
          <cell r="E72">
            <v>37</v>
          </cell>
          <cell r="F72">
            <v>12</v>
          </cell>
          <cell r="G72">
            <v>22.583333333333332</v>
          </cell>
          <cell r="H72">
            <v>5.3</v>
          </cell>
          <cell r="I72">
            <v>35</v>
          </cell>
          <cell r="J72">
            <v>0</v>
          </cell>
          <cell r="K72">
            <v>12.3</v>
          </cell>
          <cell r="L72">
            <v>34.9</v>
          </cell>
          <cell r="M72">
            <v>16</v>
          </cell>
          <cell r="N72">
            <v>0</v>
          </cell>
          <cell r="O72">
            <v>17</v>
          </cell>
          <cell r="P72">
            <v>7</v>
          </cell>
          <cell r="Q72">
            <v>0</v>
          </cell>
          <cell r="R72">
            <v>28.571428571428573</v>
          </cell>
          <cell r="S72">
            <v>63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11.5</v>
          </cell>
          <cell r="E73">
            <v>33</v>
          </cell>
          <cell r="F73">
            <v>11</v>
          </cell>
          <cell r="G73">
            <v>21.416666666666668</v>
          </cell>
          <cell r="H73">
            <v>8.6</v>
          </cell>
          <cell r="I73">
            <v>39</v>
          </cell>
          <cell r="J73">
            <v>0</v>
          </cell>
          <cell r="K73">
            <v>16.400000000000002</v>
          </cell>
          <cell r="L73">
            <v>37.799999999999997</v>
          </cell>
          <cell r="M73">
            <v>17</v>
          </cell>
          <cell r="N73">
            <v>0</v>
          </cell>
          <cell r="O73">
            <v>18</v>
          </cell>
          <cell r="P73">
            <v>0</v>
          </cell>
          <cell r="Q73">
            <v>14</v>
          </cell>
          <cell r="R73">
            <v>35</v>
          </cell>
          <cell r="S73">
            <v>73</v>
          </cell>
        </row>
        <row r="74">
          <cell r="B74" t="str">
            <v>E022-01-1082/2020</v>
          </cell>
          <cell r="C74" t="str">
            <v>Ray Wafula WEKESA</v>
          </cell>
          <cell r="D74">
            <v>11</v>
          </cell>
          <cell r="E74">
            <v>37</v>
          </cell>
          <cell r="F74">
            <v>14</v>
          </cell>
          <cell r="G74">
            <v>23.583333333333332</v>
          </cell>
          <cell r="H74">
            <v>5.3</v>
          </cell>
          <cell r="I74">
            <v>35</v>
          </cell>
          <cell r="J74">
            <v>0</v>
          </cell>
          <cell r="K74">
            <v>12.3</v>
          </cell>
          <cell r="L74">
            <v>35.9</v>
          </cell>
          <cell r="M74">
            <v>16</v>
          </cell>
          <cell r="N74">
            <v>0</v>
          </cell>
          <cell r="O74">
            <v>14</v>
          </cell>
          <cell r="P74">
            <v>0</v>
          </cell>
          <cell r="Q74">
            <v>17</v>
          </cell>
          <cell r="R74">
            <v>33.571428571428569</v>
          </cell>
          <cell r="S74">
            <v>69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11</v>
          </cell>
          <cell r="E75">
            <v>32</v>
          </cell>
          <cell r="F75">
            <v>12</v>
          </cell>
          <cell r="G75">
            <v>21.333333333333332</v>
          </cell>
          <cell r="H75">
            <v>8.6</v>
          </cell>
          <cell r="I75">
            <v>40</v>
          </cell>
          <cell r="J75">
            <v>0</v>
          </cell>
          <cell r="K75">
            <v>16.600000000000001</v>
          </cell>
          <cell r="L75">
            <v>37.9</v>
          </cell>
          <cell r="M75">
            <v>20</v>
          </cell>
          <cell r="N75">
            <v>0</v>
          </cell>
          <cell r="O75">
            <v>11</v>
          </cell>
          <cell r="P75">
            <v>13</v>
          </cell>
          <cell r="Q75">
            <v>0</v>
          </cell>
          <cell r="R75">
            <v>31.428571428571427</v>
          </cell>
          <cell r="S75">
            <v>69</v>
          </cell>
        </row>
        <row r="76">
          <cell r="B76" t="str">
            <v>E022-01-1084/2020</v>
          </cell>
          <cell r="C76" t="str">
            <v>Farries Ngai SEDA</v>
          </cell>
          <cell r="D76">
            <v>12</v>
          </cell>
          <cell r="E76">
            <v>33</v>
          </cell>
          <cell r="F76">
            <v>14</v>
          </cell>
          <cell r="G76">
            <v>23.25</v>
          </cell>
          <cell r="H76">
            <v>8.6</v>
          </cell>
          <cell r="I76">
            <v>45</v>
          </cell>
          <cell r="J76">
            <v>0</v>
          </cell>
          <cell r="K76">
            <v>17.600000000000001</v>
          </cell>
          <cell r="L76">
            <v>40.9</v>
          </cell>
          <cell r="M76">
            <v>14</v>
          </cell>
          <cell r="N76">
            <v>14</v>
          </cell>
          <cell r="O76">
            <v>0</v>
          </cell>
          <cell r="P76">
            <v>19</v>
          </cell>
          <cell r="Q76">
            <v>0</v>
          </cell>
          <cell r="R76">
            <v>33.571428571428569</v>
          </cell>
          <cell r="S76">
            <v>74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12.5</v>
          </cell>
          <cell r="E77">
            <v>26</v>
          </cell>
          <cell r="F77">
            <v>14</v>
          </cell>
          <cell r="G77">
            <v>21.833333333333332</v>
          </cell>
          <cell r="H77">
            <v>8</v>
          </cell>
          <cell r="I77">
            <v>38</v>
          </cell>
          <cell r="J77">
            <v>0</v>
          </cell>
          <cell r="K77">
            <v>15.600000000000001</v>
          </cell>
          <cell r="L77">
            <v>37.4</v>
          </cell>
          <cell r="M77">
            <v>14</v>
          </cell>
          <cell r="N77">
            <v>0</v>
          </cell>
          <cell r="O77">
            <v>14</v>
          </cell>
          <cell r="P77">
            <v>0</v>
          </cell>
          <cell r="Q77">
            <v>12</v>
          </cell>
          <cell r="R77">
            <v>28.571428571428573</v>
          </cell>
          <cell r="S77">
            <v>66</v>
          </cell>
        </row>
        <row r="78">
          <cell r="B78" t="str">
            <v>E022-01-1086/2020</v>
          </cell>
          <cell r="C78" t="str">
            <v>Rony Oronje ONYANGO</v>
          </cell>
          <cell r="D78">
            <v>14</v>
          </cell>
          <cell r="E78">
            <v>32</v>
          </cell>
          <cell r="F78">
            <v>13</v>
          </cell>
          <cell r="G78">
            <v>23.833333333333332</v>
          </cell>
          <cell r="H78">
            <v>8.6</v>
          </cell>
          <cell r="I78">
            <v>46</v>
          </cell>
          <cell r="J78">
            <v>0</v>
          </cell>
          <cell r="K78">
            <v>17.8</v>
          </cell>
          <cell r="L78">
            <v>41.6</v>
          </cell>
          <cell r="M78">
            <v>13</v>
          </cell>
          <cell r="N78">
            <v>0</v>
          </cell>
          <cell r="O78">
            <v>13</v>
          </cell>
          <cell r="P78">
            <v>6</v>
          </cell>
          <cell r="Q78">
            <v>0</v>
          </cell>
          <cell r="R78">
            <v>22.857142857142858</v>
          </cell>
          <cell r="S78">
            <v>64</v>
          </cell>
        </row>
        <row r="79">
          <cell r="B79" t="str">
            <v>E022-01-1087/2020</v>
          </cell>
          <cell r="C79" t="str">
            <v>Geoffrey Elly NISSI</v>
          </cell>
          <cell r="D79">
            <v>8.5</v>
          </cell>
          <cell r="E79">
            <v>26</v>
          </cell>
          <cell r="F79">
            <v>12</v>
          </cell>
          <cell r="G79">
            <v>18.166666666666668</v>
          </cell>
          <cell r="H79">
            <v>8</v>
          </cell>
          <cell r="I79">
            <v>38</v>
          </cell>
          <cell r="J79">
            <v>0</v>
          </cell>
          <cell r="K79">
            <v>15.600000000000001</v>
          </cell>
          <cell r="L79">
            <v>33.799999999999997</v>
          </cell>
          <cell r="M79">
            <v>16</v>
          </cell>
          <cell r="N79">
            <v>0</v>
          </cell>
          <cell r="O79">
            <v>17</v>
          </cell>
          <cell r="P79">
            <v>0</v>
          </cell>
          <cell r="Q79">
            <v>19</v>
          </cell>
          <cell r="R79">
            <v>37.142857142857146</v>
          </cell>
          <cell r="S79">
            <v>71</v>
          </cell>
        </row>
        <row r="80">
          <cell r="B80" t="str">
            <v>E022-01-1089/2020</v>
          </cell>
          <cell r="C80" t="str">
            <v>David MISANGO</v>
          </cell>
          <cell r="D80">
            <v>8</v>
          </cell>
          <cell r="E80">
            <v>24</v>
          </cell>
          <cell r="F80">
            <v>5</v>
          </cell>
          <cell r="G80">
            <v>13.833333333333334</v>
          </cell>
          <cell r="H80">
            <v>8.6</v>
          </cell>
          <cell r="I80">
            <v>34</v>
          </cell>
          <cell r="J80">
            <v>0</v>
          </cell>
          <cell r="K80">
            <v>15.4</v>
          </cell>
          <cell r="L80">
            <v>29.2</v>
          </cell>
          <cell r="M80">
            <v>3</v>
          </cell>
          <cell r="N80">
            <v>0</v>
          </cell>
          <cell r="O80">
            <v>13</v>
          </cell>
          <cell r="P80">
            <v>0</v>
          </cell>
          <cell r="Q80">
            <v>17</v>
          </cell>
          <cell r="R80">
            <v>23.571428571428573</v>
          </cell>
          <cell r="S80">
            <v>53</v>
          </cell>
        </row>
        <row r="81">
          <cell r="B81" t="str">
            <v>E022-01-1090/2020</v>
          </cell>
          <cell r="C81" t="str">
            <v>Ignatius Kiptoo RUTO</v>
          </cell>
          <cell r="D81">
            <v>14</v>
          </cell>
          <cell r="E81">
            <v>32</v>
          </cell>
          <cell r="F81">
            <v>9</v>
          </cell>
          <cell r="G81">
            <v>21.833333333333332</v>
          </cell>
          <cell r="H81">
            <v>8.6</v>
          </cell>
          <cell r="I81">
            <v>46</v>
          </cell>
          <cell r="J81">
            <v>0</v>
          </cell>
          <cell r="K81">
            <v>17.8</v>
          </cell>
          <cell r="L81">
            <v>39.6</v>
          </cell>
          <cell r="M81">
            <v>13</v>
          </cell>
          <cell r="N81">
            <v>0</v>
          </cell>
          <cell r="O81">
            <v>0</v>
          </cell>
          <cell r="P81">
            <v>7</v>
          </cell>
          <cell r="Q81">
            <v>0</v>
          </cell>
          <cell r="R81">
            <v>14.285714285714286</v>
          </cell>
          <cell r="S81">
            <v>54</v>
          </cell>
        </row>
        <row r="82">
          <cell r="B82" t="str">
            <v>E022-01-1163/2020</v>
          </cell>
          <cell r="C82" t="str">
            <v>Caleb  Luhombo</v>
          </cell>
          <cell r="D82">
            <v>10</v>
          </cell>
          <cell r="E82">
            <v>30</v>
          </cell>
          <cell r="F82">
            <v>13</v>
          </cell>
          <cell r="G82">
            <v>20.666666666666664</v>
          </cell>
          <cell r="H82">
            <v>9.3000000000000007</v>
          </cell>
          <cell r="I82">
            <v>44</v>
          </cell>
          <cell r="J82">
            <v>0</v>
          </cell>
          <cell r="K82">
            <v>18.100000000000001</v>
          </cell>
          <cell r="L82">
            <v>38.799999999999997</v>
          </cell>
          <cell r="M82">
            <v>25.5</v>
          </cell>
          <cell r="N82">
            <v>0</v>
          </cell>
          <cell r="O82">
            <v>17</v>
          </cell>
          <cell r="P82">
            <v>0</v>
          </cell>
          <cell r="Q82">
            <v>14</v>
          </cell>
          <cell r="R82">
            <v>40.357142857142854</v>
          </cell>
          <cell r="S82">
            <v>79</v>
          </cell>
        </row>
        <row r="83">
          <cell r="B83" t="str">
            <v>E022-01-1167/2020</v>
          </cell>
          <cell r="C83" t="str">
            <v>Nicolas  Kipchumba TANUI</v>
          </cell>
          <cell r="D83">
            <v>8.5</v>
          </cell>
          <cell r="E83">
            <v>26</v>
          </cell>
          <cell r="F83">
            <v>12</v>
          </cell>
          <cell r="G83">
            <v>18.166666666666668</v>
          </cell>
          <cell r="H83">
            <v>8</v>
          </cell>
          <cell r="I83">
            <v>38</v>
          </cell>
          <cell r="J83">
            <v>0</v>
          </cell>
          <cell r="K83">
            <v>15.600000000000001</v>
          </cell>
          <cell r="L83">
            <v>33.799999999999997</v>
          </cell>
          <cell r="M83">
            <v>20</v>
          </cell>
          <cell r="N83">
            <v>0</v>
          </cell>
          <cell r="O83">
            <v>0</v>
          </cell>
          <cell r="P83">
            <v>14</v>
          </cell>
          <cell r="Q83">
            <v>0</v>
          </cell>
          <cell r="R83">
            <v>24.285714285714285</v>
          </cell>
          <cell r="S83">
            <v>58</v>
          </cell>
        </row>
        <row r="84">
          <cell r="B84" t="str">
            <v>E022-01-1594/2020</v>
          </cell>
          <cell r="C84" t="str">
            <v>Joash  KIPROTICH</v>
          </cell>
          <cell r="D84">
            <v>10.5</v>
          </cell>
          <cell r="E84">
            <v>23</v>
          </cell>
          <cell r="F84">
            <v>13</v>
          </cell>
          <cell r="G84">
            <v>19.249999999999996</v>
          </cell>
          <cell r="H84">
            <v>6.6</v>
          </cell>
          <cell r="I84">
            <v>45</v>
          </cell>
          <cell r="J84">
            <v>0</v>
          </cell>
          <cell r="K84">
            <v>15.600000000000001</v>
          </cell>
          <cell r="L84">
            <v>34.9</v>
          </cell>
          <cell r="M84">
            <v>15</v>
          </cell>
          <cell r="N84">
            <v>14</v>
          </cell>
          <cell r="O84">
            <v>0</v>
          </cell>
          <cell r="P84">
            <v>7</v>
          </cell>
          <cell r="Q84">
            <v>0</v>
          </cell>
          <cell r="R84">
            <v>25.714285714285715</v>
          </cell>
          <cell r="S84">
            <v>61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12</v>
          </cell>
          <cell r="E85">
            <v>32</v>
          </cell>
          <cell r="F85">
            <v>15</v>
          </cell>
          <cell r="G85">
            <v>23.5</v>
          </cell>
          <cell r="H85">
            <v>7.3</v>
          </cell>
          <cell r="I85">
            <v>40</v>
          </cell>
          <cell r="J85">
            <v>0</v>
          </cell>
          <cell r="K85">
            <v>15.3</v>
          </cell>
          <cell r="L85">
            <v>38.799999999999997</v>
          </cell>
          <cell r="M85">
            <v>24</v>
          </cell>
          <cell r="N85">
            <v>20</v>
          </cell>
          <cell r="O85">
            <v>0</v>
          </cell>
          <cell r="P85">
            <v>18</v>
          </cell>
          <cell r="Q85">
            <v>0</v>
          </cell>
          <cell r="R85">
            <v>44.285714285714285</v>
          </cell>
          <cell r="S85">
            <v>83</v>
          </cell>
        </row>
        <row r="86">
          <cell r="B86" t="str">
            <v>E022-01-2108/2020</v>
          </cell>
          <cell r="C86" t="str">
            <v>Benson Mwendwa KILEI</v>
          </cell>
          <cell r="D86">
            <v>9</v>
          </cell>
          <cell r="E86">
            <v>28</v>
          </cell>
          <cell r="F86">
            <v>10</v>
          </cell>
          <cell r="G86">
            <v>17.999999999999996</v>
          </cell>
          <cell r="H86">
            <v>6</v>
          </cell>
          <cell r="I86">
            <v>36</v>
          </cell>
          <cell r="J86">
            <v>0</v>
          </cell>
          <cell r="K86">
            <v>13.2</v>
          </cell>
          <cell r="L86">
            <v>31.2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/>
          </cell>
          <cell r="S86">
            <v>31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14</v>
          </cell>
          <cell r="E87">
            <v>33</v>
          </cell>
          <cell r="F87">
            <v>14</v>
          </cell>
          <cell r="G87">
            <v>24.583333333333329</v>
          </cell>
          <cell r="H87">
            <v>8.6</v>
          </cell>
          <cell r="I87">
            <v>45</v>
          </cell>
          <cell r="J87">
            <v>0</v>
          </cell>
          <cell r="K87">
            <v>17.600000000000001</v>
          </cell>
          <cell r="L87">
            <v>42.2</v>
          </cell>
          <cell r="M87">
            <v>28</v>
          </cell>
          <cell r="N87">
            <v>0</v>
          </cell>
          <cell r="O87">
            <v>16</v>
          </cell>
          <cell r="P87">
            <v>19</v>
          </cell>
          <cell r="Q87">
            <v>0</v>
          </cell>
          <cell r="R87">
            <v>45</v>
          </cell>
          <cell r="S87">
            <v>87</v>
          </cell>
        </row>
        <row r="88">
          <cell r="B88" t="str">
            <v>E022-01-2138/2020</v>
          </cell>
          <cell r="C88" t="str">
            <v>Dennis Mungai NDUNGU</v>
          </cell>
          <cell r="D88">
            <v>0</v>
          </cell>
          <cell r="E88">
            <v>31</v>
          </cell>
          <cell r="F88">
            <v>12</v>
          </cell>
          <cell r="G88">
            <v>20.625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20.6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/>
          </cell>
          <cell r="S88">
            <v>21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13.5</v>
          </cell>
          <cell r="E89">
            <v>23</v>
          </cell>
          <cell r="F89">
            <v>0</v>
          </cell>
          <cell r="G89">
            <v>22.125</v>
          </cell>
          <cell r="H89">
            <v>0</v>
          </cell>
          <cell r="I89">
            <v>30</v>
          </cell>
          <cell r="J89">
            <v>0</v>
          </cell>
          <cell r="K89">
            <v>6</v>
          </cell>
          <cell r="L89">
            <v>28.1</v>
          </cell>
          <cell r="M89">
            <v>11</v>
          </cell>
          <cell r="N89">
            <v>0</v>
          </cell>
          <cell r="O89">
            <v>16</v>
          </cell>
          <cell r="P89">
            <v>10</v>
          </cell>
          <cell r="Q89">
            <v>0</v>
          </cell>
          <cell r="R89">
            <v>26.428571428571427</v>
          </cell>
          <cell r="S89">
            <v>55</v>
          </cell>
        </row>
        <row r="90">
          <cell r="B90" t="str">
            <v>E022-01-2151/2020</v>
          </cell>
          <cell r="C90" t="str">
            <v>Milton Kiai MWANGI</v>
          </cell>
          <cell r="D90">
            <v>8</v>
          </cell>
          <cell r="E90">
            <v>29</v>
          </cell>
          <cell r="F90">
            <v>14</v>
          </cell>
          <cell r="G90">
            <v>19.583333333333332</v>
          </cell>
          <cell r="H90">
            <v>6</v>
          </cell>
          <cell r="I90">
            <v>43</v>
          </cell>
          <cell r="J90">
            <v>0</v>
          </cell>
          <cell r="K90">
            <v>14.6</v>
          </cell>
          <cell r="L90">
            <v>34.200000000000003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/>
          </cell>
          <cell r="S90">
            <v>34</v>
          </cell>
        </row>
        <row r="91">
          <cell r="B91" t="str">
            <v>E022-01-2174/2020</v>
          </cell>
          <cell r="C91" t="str">
            <v xml:space="preserve">Brendan  Jesse Ochieng </v>
          </cell>
          <cell r="D91">
            <v>11</v>
          </cell>
          <cell r="E91">
            <v>19</v>
          </cell>
          <cell r="F91">
            <v>0</v>
          </cell>
          <cell r="G91">
            <v>18.125</v>
          </cell>
          <cell r="H91">
            <v>8</v>
          </cell>
          <cell r="I91">
            <v>18</v>
          </cell>
          <cell r="J91">
            <v>0</v>
          </cell>
          <cell r="K91">
            <v>11.600000000000001</v>
          </cell>
          <cell r="L91">
            <v>29.7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/>
          </cell>
          <cell r="S91">
            <v>30</v>
          </cell>
        </row>
        <row r="92">
          <cell r="B92" t="str">
            <v>E022-01-2192/2020</v>
          </cell>
          <cell r="C92" t="str">
            <v>Mark Waitiki  Thuo</v>
          </cell>
          <cell r="D92">
            <v>8</v>
          </cell>
          <cell r="E92">
            <v>24</v>
          </cell>
          <cell r="F92">
            <v>13</v>
          </cell>
          <cell r="G92">
            <v>17.833333333333332</v>
          </cell>
          <cell r="H92">
            <v>8.6</v>
          </cell>
          <cell r="I92">
            <v>34</v>
          </cell>
          <cell r="J92">
            <v>0</v>
          </cell>
          <cell r="K92">
            <v>15.4</v>
          </cell>
          <cell r="L92">
            <v>33.200000000000003</v>
          </cell>
          <cell r="M92">
            <v>6</v>
          </cell>
          <cell r="N92">
            <v>12</v>
          </cell>
          <cell r="O92">
            <v>0</v>
          </cell>
          <cell r="P92">
            <v>0</v>
          </cell>
          <cell r="Q92">
            <v>0</v>
          </cell>
          <cell r="R92">
            <v>12.857142857142858</v>
          </cell>
          <cell r="S92">
            <v>46</v>
          </cell>
        </row>
        <row r="93">
          <cell r="B93" t="str">
            <v>E022-01-2283/2020</v>
          </cell>
          <cell r="C93" t="str">
            <v>Kenneth NG'ANG'A</v>
          </cell>
          <cell r="D93">
            <v>7</v>
          </cell>
          <cell r="E93">
            <v>25</v>
          </cell>
          <cell r="F93">
            <v>9</v>
          </cell>
          <cell r="G93">
            <v>15.416666666666666</v>
          </cell>
          <cell r="H93">
            <v>8</v>
          </cell>
          <cell r="I93">
            <v>34</v>
          </cell>
          <cell r="J93">
            <v>0</v>
          </cell>
          <cell r="K93">
            <v>14.8</v>
          </cell>
          <cell r="L93">
            <v>30.2</v>
          </cell>
          <cell r="M93">
            <v>15</v>
          </cell>
          <cell r="N93">
            <v>0</v>
          </cell>
          <cell r="O93">
            <v>17</v>
          </cell>
          <cell r="P93">
            <v>0</v>
          </cell>
          <cell r="Q93">
            <v>15</v>
          </cell>
          <cell r="R93">
            <v>33.571428571428569</v>
          </cell>
          <cell r="S93">
            <v>64</v>
          </cell>
        </row>
        <row r="94">
          <cell r="B94" t="str">
            <v>E022-01-2285/2020</v>
          </cell>
          <cell r="C94" t="str">
            <v>Victor Mwangi NDABA</v>
          </cell>
          <cell r="D94">
            <v>6</v>
          </cell>
          <cell r="E94">
            <v>15</v>
          </cell>
          <cell r="F94">
            <v>0</v>
          </cell>
          <cell r="G94">
            <v>7.75</v>
          </cell>
          <cell r="H94">
            <v>6</v>
          </cell>
          <cell r="I94">
            <v>24</v>
          </cell>
          <cell r="J94">
            <v>0</v>
          </cell>
          <cell r="K94">
            <v>10.8</v>
          </cell>
          <cell r="L94">
            <v>18.600000000000001</v>
          </cell>
          <cell r="M94">
            <v>8</v>
          </cell>
          <cell r="N94">
            <v>18</v>
          </cell>
          <cell r="O94">
            <v>0</v>
          </cell>
          <cell r="P94">
            <v>4</v>
          </cell>
          <cell r="Q94">
            <v>0</v>
          </cell>
          <cell r="R94">
            <v>21.428571428571427</v>
          </cell>
          <cell r="S94">
            <v>40</v>
          </cell>
        </row>
        <row r="95">
          <cell r="B95" t="str">
            <v>E022-01-2325/2020</v>
          </cell>
          <cell r="C95" t="str">
            <v>Elsie Sang Cherop</v>
          </cell>
          <cell r="D95">
            <v>11</v>
          </cell>
          <cell r="E95">
            <v>24</v>
          </cell>
          <cell r="F95">
            <v>11</v>
          </cell>
          <cell r="G95">
            <v>18.833333333333332</v>
          </cell>
          <cell r="H95">
            <v>8.6</v>
          </cell>
          <cell r="I95">
            <v>28</v>
          </cell>
          <cell r="J95">
            <v>0</v>
          </cell>
          <cell r="K95">
            <v>14.2</v>
          </cell>
          <cell r="L95">
            <v>33</v>
          </cell>
          <cell r="M95">
            <v>20</v>
          </cell>
          <cell r="N95">
            <v>17</v>
          </cell>
          <cell r="O95">
            <v>0</v>
          </cell>
          <cell r="P95">
            <v>16</v>
          </cell>
          <cell r="Q95">
            <v>0</v>
          </cell>
          <cell r="R95">
            <v>37.857142857142854</v>
          </cell>
          <cell r="S95">
            <v>71</v>
          </cell>
        </row>
        <row r="96">
          <cell r="B96" t="str">
            <v>E022-01-2347/2020</v>
          </cell>
          <cell r="C96" t="str">
            <v>Mbarak Mahmud  Mbrek</v>
          </cell>
          <cell r="D96">
            <v>14</v>
          </cell>
          <cell r="E96">
            <v>30</v>
          </cell>
          <cell r="F96">
            <v>11</v>
          </cell>
          <cell r="G96">
            <v>22.333333333333332</v>
          </cell>
          <cell r="H96">
            <v>8</v>
          </cell>
          <cell r="I96">
            <v>37</v>
          </cell>
          <cell r="J96">
            <v>0</v>
          </cell>
          <cell r="K96">
            <v>15.4</v>
          </cell>
          <cell r="L96">
            <v>37.700000000000003</v>
          </cell>
          <cell r="M96">
            <v>22</v>
          </cell>
          <cell r="N96">
            <v>0</v>
          </cell>
          <cell r="O96">
            <v>17</v>
          </cell>
          <cell r="P96">
            <v>18</v>
          </cell>
          <cell r="Q96">
            <v>0</v>
          </cell>
          <cell r="R96">
            <v>40.714285714285715</v>
          </cell>
          <cell r="S96">
            <v>78</v>
          </cell>
        </row>
        <row r="97">
          <cell r="B97" t="str">
            <v>E022-01-2454/2020</v>
          </cell>
          <cell r="C97" t="str">
            <v>Peter Ndiba MUIGAI</v>
          </cell>
          <cell r="D97">
            <v>8</v>
          </cell>
          <cell r="E97">
            <v>29</v>
          </cell>
          <cell r="F97">
            <v>15</v>
          </cell>
          <cell r="G97">
            <v>20.083333333333332</v>
          </cell>
          <cell r="H97">
            <v>12</v>
          </cell>
          <cell r="I97">
            <v>43</v>
          </cell>
          <cell r="J97">
            <v>0</v>
          </cell>
          <cell r="K97">
            <v>20.6</v>
          </cell>
          <cell r="L97">
            <v>40.700000000000003</v>
          </cell>
          <cell r="M97">
            <v>17</v>
          </cell>
          <cell r="N97">
            <v>0</v>
          </cell>
          <cell r="O97">
            <v>18</v>
          </cell>
          <cell r="P97">
            <v>0</v>
          </cell>
          <cell r="Q97">
            <v>19</v>
          </cell>
          <cell r="R97">
            <v>38.571428571428569</v>
          </cell>
          <cell r="S97">
            <v>79</v>
          </cell>
        </row>
        <row r="98">
          <cell r="B98" t="str">
            <v>E022-01-2608/2020</v>
          </cell>
          <cell r="C98" t="str">
            <v>Martin Irungu MWANGI</v>
          </cell>
          <cell r="D98">
            <v>9</v>
          </cell>
          <cell r="E98">
            <v>19</v>
          </cell>
          <cell r="G98">
            <v>25.124999999999996</v>
          </cell>
          <cell r="H98">
            <v>6</v>
          </cell>
          <cell r="I98">
            <v>33</v>
          </cell>
          <cell r="J98">
            <v>0</v>
          </cell>
          <cell r="K98">
            <v>12.6</v>
          </cell>
          <cell r="L98">
            <v>37.700000000000003</v>
          </cell>
          <cell r="M98">
            <v>18</v>
          </cell>
          <cell r="N98">
            <v>16</v>
          </cell>
          <cell r="O98">
            <v>0</v>
          </cell>
          <cell r="P98">
            <v>17</v>
          </cell>
          <cell r="Q98">
            <v>0</v>
          </cell>
          <cell r="R98">
            <v>36.428571428571431</v>
          </cell>
          <cell r="S98">
            <v>74</v>
          </cell>
        </row>
        <row r="99">
          <cell r="B99" t="str">
            <v>E022-01-0754/2019</v>
          </cell>
          <cell r="C99" t="str">
            <v>John MATHAI</v>
          </cell>
          <cell r="D99">
            <v>12</v>
          </cell>
          <cell r="E99">
            <v>15</v>
          </cell>
          <cell r="F99">
            <v>13</v>
          </cell>
          <cell r="G99">
            <v>18.250000000000004</v>
          </cell>
          <cell r="H99">
            <v>8</v>
          </cell>
          <cell r="I99">
            <v>15</v>
          </cell>
          <cell r="J99">
            <v>0</v>
          </cell>
          <cell r="K99">
            <v>11</v>
          </cell>
          <cell r="L99">
            <v>29.3</v>
          </cell>
          <cell r="M99">
            <v>19</v>
          </cell>
          <cell r="N99">
            <v>16</v>
          </cell>
          <cell r="O99">
            <v>0</v>
          </cell>
          <cell r="P99">
            <v>15</v>
          </cell>
          <cell r="Q99">
            <v>0</v>
          </cell>
          <cell r="R99">
            <v>35.714285714285715</v>
          </cell>
          <cell r="S99">
            <v>65</v>
          </cell>
        </row>
        <row r="100">
          <cell r="B100" t="str">
            <v>E022-01-0758/2019</v>
          </cell>
          <cell r="C100" t="str">
            <v>Brian Ndemo Bwonda</v>
          </cell>
          <cell r="D100">
            <v>12</v>
          </cell>
          <cell r="E100">
            <v>15</v>
          </cell>
          <cell r="F100">
            <v>12</v>
          </cell>
          <cell r="G100">
            <v>17.75</v>
          </cell>
          <cell r="H100">
            <v>8</v>
          </cell>
          <cell r="I100">
            <v>15</v>
          </cell>
          <cell r="J100">
            <v>0</v>
          </cell>
          <cell r="K100">
            <v>11</v>
          </cell>
          <cell r="L100">
            <v>28.8</v>
          </cell>
          <cell r="M100">
            <v>17</v>
          </cell>
          <cell r="N100">
            <v>0</v>
          </cell>
          <cell r="O100">
            <v>16</v>
          </cell>
          <cell r="P100">
            <v>12</v>
          </cell>
          <cell r="Q100">
            <v>0</v>
          </cell>
          <cell r="R100">
            <v>32.142857142857146</v>
          </cell>
          <cell r="S100">
            <v>61</v>
          </cell>
        </row>
        <row r="101">
          <cell r="B101" t="str">
            <v>E022-01-0776/2019</v>
          </cell>
          <cell r="C101" t="str">
            <v>George Gichuki THUKU</v>
          </cell>
          <cell r="D101">
            <v>13.5</v>
          </cell>
          <cell r="E101">
            <v>23</v>
          </cell>
          <cell r="F101">
            <v>10</v>
          </cell>
          <cell r="G101">
            <v>19.75</v>
          </cell>
          <cell r="H101">
            <v>8</v>
          </cell>
          <cell r="I101">
            <v>30</v>
          </cell>
          <cell r="J101">
            <v>0</v>
          </cell>
          <cell r="K101">
            <v>14</v>
          </cell>
          <cell r="L101">
            <v>33.799999999999997</v>
          </cell>
          <cell r="M101">
            <v>9</v>
          </cell>
          <cell r="N101">
            <v>0</v>
          </cell>
          <cell r="O101">
            <v>18</v>
          </cell>
          <cell r="P101">
            <v>14</v>
          </cell>
          <cell r="Q101">
            <v>0</v>
          </cell>
          <cell r="R101">
            <v>29.285714285714285</v>
          </cell>
          <cell r="S101">
            <v>63</v>
          </cell>
        </row>
        <row r="102">
          <cell r="B102" t="str">
            <v>E022-01-0783/2019</v>
          </cell>
          <cell r="C102" t="str">
            <v>Njagi Fredrick Mwaniki</v>
          </cell>
          <cell r="D102">
            <v>10</v>
          </cell>
          <cell r="E102">
            <v>26</v>
          </cell>
          <cell r="F102">
            <v>18</v>
          </cell>
          <cell r="G102">
            <v>22.166666666666668</v>
          </cell>
          <cell r="H102">
            <v>7.3</v>
          </cell>
          <cell r="I102">
            <v>40</v>
          </cell>
          <cell r="J102">
            <v>0</v>
          </cell>
          <cell r="K102">
            <v>15.3</v>
          </cell>
          <cell r="L102">
            <v>37.5</v>
          </cell>
          <cell r="M102">
            <v>7</v>
          </cell>
          <cell r="N102">
            <v>0</v>
          </cell>
          <cell r="O102">
            <v>0</v>
          </cell>
          <cell r="P102">
            <v>15</v>
          </cell>
          <cell r="Q102">
            <v>0</v>
          </cell>
          <cell r="R102">
            <v>15.714285714285714</v>
          </cell>
          <cell r="S102">
            <v>53</v>
          </cell>
        </row>
        <row r="103">
          <cell r="B103" t="str">
            <v>E022-01-0791/2019</v>
          </cell>
          <cell r="C103" t="str">
            <v>Precious Mumbi</v>
          </cell>
          <cell r="D103">
            <v>14</v>
          </cell>
          <cell r="E103">
            <v>28</v>
          </cell>
          <cell r="F103">
            <v>5.5</v>
          </cell>
          <cell r="G103">
            <v>19.083333333333332</v>
          </cell>
          <cell r="H103">
            <v>9.3000000000000007</v>
          </cell>
          <cell r="I103">
            <v>37</v>
          </cell>
          <cell r="J103">
            <v>0</v>
          </cell>
          <cell r="K103">
            <v>16.7</v>
          </cell>
          <cell r="L103">
            <v>35.799999999999997</v>
          </cell>
          <cell r="M103">
            <v>18</v>
          </cell>
          <cell r="N103">
            <v>10</v>
          </cell>
          <cell r="O103">
            <v>0</v>
          </cell>
          <cell r="P103">
            <v>0</v>
          </cell>
          <cell r="Q103">
            <v>0</v>
          </cell>
          <cell r="R103">
            <v>20</v>
          </cell>
          <cell r="S103">
            <v>56</v>
          </cell>
        </row>
        <row r="104">
          <cell r="B104" t="str">
            <v>E022-01-0798/2019</v>
          </cell>
          <cell r="C104" t="str">
            <v>Peter Kamau KINYANJUI</v>
          </cell>
          <cell r="D104">
            <v>13</v>
          </cell>
          <cell r="E104">
            <v>31</v>
          </cell>
          <cell r="F104">
            <v>12</v>
          </cell>
          <cell r="G104">
            <v>22.416666666666668</v>
          </cell>
          <cell r="H104">
            <v>9.3000000000000007</v>
          </cell>
          <cell r="I104">
            <v>47</v>
          </cell>
          <cell r="J104">
            <v>0</v>
          </cell>
          <cell r="K104">
            <v>18.700000000000003</v>
          </cell>
          <cell r="L104">
            <v>41.1</v>
          </cell>
          <cell r="M104">
            <v>4</v>
          </cell>
          <cell r="N104">
            <v>0</v>
          </cell>
          <cell r="O104">
            <v>18</v>
          </cell>
          <cell r="P104">
            <v>16</v>
          </cell>
          <cell r="Q104">
            <v>0</v>
          </cell>
          <cell r="R104">
            <v>27.142857142857142</v>
          </cell>
          <cell r="S104">
            <v>68</v>
          </cell>
        </row>
        <row r="105">
          <cell r="B105" t="str">
            <v>E022-01-0810/2019</v>
          </cell>
          <cell r="C105" t="str">
            <v>Wilson Kisompe Toroge</v>
          </cell>
          <cell r="D105">
            <v>14.5</v>
          </cell>
          <cell r="E105">
            <v>31</v>
          </cell>
          <cell r="F105">
            <v>13</v>
          </cell>
          <cell r="G105">
            <v>23.916666666666668</v>
          </cell>
          <cell r="H105">
            <v>9.3000000000000007</v>
          </cell>
          <cell r="I105">
            <v>47</v>
          </cell>
          <cell r="J105">
            <v>0</v>
          </cell>
          <cell r="K105">
            <v>18.700000000000003</v>
          </cell>
          <cell r="L105">
            <v>42.6</v>
          </cell>
          <cell r="M105">
            <v>7</v>
          </cell>
          <cell r="N105">
            <v>0</v>
          </cell>
          <cell r="O105">
            <v>11</v>
          </cell>
          <cell r="P105">
            <v>7</v>
          </cell>
          <cell r="Q105">
            <v>0</v>
          </cell>
          <cell r="R105">
            <v>17.857142857142858</v>
          </cell>
          <cell r="S105">
            <v>60</v>
          </cell>
        </row>
        <row r="106">
          <cell r="B106" t="str">
            <v>E022-01-0845/2019</v>
          </cell>
          <cell r="C106" t="str">
            <v>Maweu Bright Mambo</v>
          </cell>
          <cell r="D106">
            <v>12</v>
          </cell>
          <cell r="E106">
            <v>15</v>
          </cell>
          <cell r="F106">
            <v>11</v>
          </cell>
          <cell r="G106">
            <v>17.25</v>
          </cell>
          <cell r="H106">
            <v>8</v>
          </cell>
          <cell r="I106">
            <v>15</v>
          </cell>
          <cell r="J106">
            <v>0</v>
          </cell>
          <cell r="K106">
            <v>11</v>
          </cell>
          <cell r="L106">
            <v>28.3</v>
          </cell>
          <cell r="M106">
            <v>18</v>
          </cell>
          <cell r="N106">
            <v>0</v>
          </cell>
          <cell r="O106">
            <v>15</v>
          </cell>
          <cell r="P106">
            <v>14</v>
          </cell>
          <cell r="Q106">
            <v>0</v>
          </cell>
          <cell r="R106">
            <v>33.571428571428569</v>
          </cell>
          <cell r="S106">
            <v>62</v>
          </cell>
        </row>
        <row r="107">
          <cell r="B107" t="str">
            <v>E022-01-0866/2019</v>
          </cell>
          <cell r="C107" t="str">
            <v>Edwin Kariuki MAINA</v>
          </cell>
          <cell r="D107">
            <v>14</v>
          </cell>
          <cell r="E107">
            <v>26</v>
          </cell>
          <cell r="F107">
            <v>15</v>
          </cell>
          <cell r="G107">
            <v>23.333333333333332</v>
          </cell>
          <cell r="H107">
            <v>7.3</v>
          </cell>
          <cell r="I107">
            <v>40</v>
          </cell>
          <cell r="J107">
            <v>0</v>
          </cell>
          <cell r="K107">
            <v>15.3</v>
          </cell>
          <cell r="L107">
            <v>38.6</v>
          </cell>
          <cell r="M107">
            <v>13</v>
          </cell>
          <cell r="N107">
            <v>0</v>
          </cell>
          <cell r="O107">
            <v>14</v>
          </cell>
          <cell r="P107">
            <v>0</v>
          </cell>
          <cell r="Q107">
            <v>0</v>
          </cell>
          <cell r="R107">
            <v>19.285714285714285</v>
          </cell>
          <cell r="S107">
            <v>58</v>
          </cell>
        </row>
        <row r="108">
          <cell r="B108" t="str">
            <v>E022-01-2007/2019</v>
          </cell>
          <cell r="C108" t="str">
            <v>Kabi John</v>
          </cell>
          <cell r="D108">
            <v>14</v>
          </cell>
          <cell r="E108">
            <v>26</v>
          </cell>
          <cell r="F108">
            <v>16</v>
          </cell>
          <cell r="G108">
            <v>23.833333333333339</v>
          </cell>
          <cell r="H108">
            <v>7.3</v>
          </cell>
          <cell r="I108">
            <v>40</v>
          </cell>
          <cell r="J108">
            <v>0</v>
          </cell>
          <cell r="K108">
            <v>15.3</v>
          </cell>
          <cell r="L108">
            <v>39.1</v>
          </cell>
          <cell r="M108">
            <v>19</v>
          </cell>
          <cell r="N108">
            <v>0</v>
          </cell>
          <cell r="O108">
            <v>16</v>
          </cell>
          <cell r="P108">
            <v>14</v>
          </cell>
          <cell r="Q108">
            <v>0</v>
          </cell>
          <cell r="R108">
            <v>35</v>
          </cell>
          <cell r="S108">
            <v>74</v>
          </cell>
        </row>
        <row r="109">
          <cell r="B109" t="str">
            <v>E022-01-2385/2019</v>
          </cell>
          <cell r="C109" t="str">
            <v>Bernard Kimani MUGWE</v>
          </cell>
          <cell r="D109">
            <v>8</v>
          </cell>
          <cell r="E109">
            <v>28</v>
          </cell>
          <cell r="F109">
            <v>11</v>
          </cell>
          <cell r="G109">
            <v>17.833333333333332</v>
          </cell>
          <cell r="H109">
            <v>6</v>
          </cell>
          <cell r="I109">
            <v>36</v>
          </cell>
          <cell r="J109">
            <v>0</v>
          </cell>
          <cell r="K109">
            <v>13.2</v>
          </cell>
          <cell r="L109">
            <v>31</v>
          </cell>
          <cell r="M109">
            <v>24</v>
          </cell>
          <cell r="N109">
            <v>0</v>
          </cell>
          <cell r="O109">
            <v>17</v>
          </cell>
          <cell r="P109">
            <v>18</v>
          </cell>
          <cell r="Q109">
            <v>0</v>
          </cell>
          <cell r="R109">
            <v>42.142857142857146</v>
          </cell>
          <cell r="S109">
            <v>73</v>
          </cell>
        </row>
        <row r="110">
          <cell r="B110" t="str">
            <v>E022-01-1887/2018</v>
          </cell>
          <cell r="C110" t="str">
            <v>Elias Ndumo NDERITU</v>
          </cell>
          <cell r="D110">
            <v>11</v>
          </cell>
          <cell r="E110">
            <v>32</v>
          </cell>
          <cell r="F110">
            <v>5</v>
          </cell>
          <cell r="G110">
            <v>17.833333333333332</v>
          </cell>
          <cell r="H110">
            <v>9.3000000000000007</v>
          </cell>
          <cell r="I110">
            <v>35</v>
          </cell>
          <cell r="J110">
            <v>0</v>
          </cell>
          <cell r="K110">
            <v>16.299999999999997</v>
          </cell>
          <cell r="L110">
            <v>34.1</v>
          </cell>
          <cell r="M110">
            <v>12</v>
          </cell>
          <cell r="N110">
            <v>0</v>
          </cell>
          <cell r="O110">
            <v>17</v>
          </cell>
          <cell r="P110">
            <v>0</v>
          </cell>
          <cell r="Q110">
            <v>15</v>
          </cell>
          <cell r="R110">
            <v>31.428571428571427</v>
          </cell>
          <cell r="S110">
            <v>66</v>
          </cell>
        </row>
        <row r="111">
          <cell r="B111" t="str">
            <v>E022-01-2069/2018</v>
          </cell>
          <cell r="C111" t="str">
            <v>Elizabeth Mugure MAINA</v>
          </cell>
          <cell r="D111">
            <v>9</v>
          </cell>
          <cell r="E111">
            <v>28</v>
          </cell>
          <cell r="F111">
            <v>16</v>
          </cell>
          <cell r="G111">
            <v>20.999999999999996</v>
          </cell>
          <cell r="H111">
            <v>9.3000000000000007</v>
          </cell>
          <cell r="I111">
            <v>37</v>
          </cell>
          <cell r="J111">
            <v>0</v>
          </cell>
          <cell r="K111">
            <v>16.7</v>
          </cell>
          <cell r="L111">
            <v>37.700000000000003</v>
          </cell>
          <cell r="M111">
            <v>10</v>
          </cell>
          <cell r="N111">
            <v>0</v>
          </cell>
          <cell r="O111">
            <v>8</v>
          </cell>
          <cell r="P111">
            <v>0</v>
          </cell>
          <cell r="Q111">
            <v>8</v>
          </cell>
          <cell r="R111">
            <v>18.571428571428573</v>
          </cell>
          <cell r="S111">
            <v>56</v>
          </cell>
        </row>
        <row r="112">
          <cell r="B112" t="str">
            <v>E022-01-1087/2018</v>
          </cell>
          <cell r="C112" t="str">
            <v>Humphrey Mutua Muasya</v>
          </cell>
          <cell r="D112">
            <v>9</v>
          </cell>
          <cell r="E112">
            <v>15</v>
          </cell>
          <cell r="F112">
            <v>4.5</v>
          </cell>
          <cell r="G112">
            <v>12</v>
          </cell>
          <cell r="H112">
            <v>6</v>
          </cell>
          <cell r="I112">
            <v>24</v>
          </cell>
          <cell r="J112">
            <v>0</v>
          </cell>
          <cell r="K112">
            <v>10.8</v>
          </cell>
          <cell r="L112">
            <v>22.8</v>
          </cell>
          <cell r="M112">
            <v>6</v>
          </cell>
          <cell r="N112">
            <v>0</v>
          </cell>
          <cell r="O112">
            <v>14</v>
          </cell>
          <cell r="P112">
            <v>0</v>
          </cell>
          <cell r="Q112">
            <v>15</v>
          </cell>
          <cell r="R112">
            <v>25</v>
          </cell>
          <cell r="S112">
            <v>48</v>
          </cell>
        </row>
        <row r="113">
          <cell r="B113" t="str">
            <v>E022-01-1097/2018</v>
          </cell>
          <cell r="C113" t="str">
            <v>Johnstone Gakonya NDUNG'U</v>
          </cell>
          <cell r="D113">
            <v>0</v>
          </cell>
          <cell r="E113">
            <v>0</v>
          </cell>
          <cell r="F113">
            <v>7</v>
          </cell>
          <cell r="G113">
            <v>10.5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10.5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 t="str">
            <v/>
          </cell>
          <cell r="S113">
            <v>11</v>
          </cell>
        </row>
        <row r="114">
          <cell r="B114" t="str">
            <v>E022-01-1755/2018</v>
          </cell>
          <cell r="C114" t="str">
            <v>Quinton Muriuki WANJOHI</v>
          </cell>
          <cell r="D114">
            <v>13</v>
          </cell>
          <cell r="E114">
            <v>19</v>
          </cell>
          <cell r="F114">
            <v>4.5</v>
          </cell>
          <cell r="G114">
            <v>15.66666666666667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15.7</v>
          </cell>
          <cell r="M114">
            <v>14</v>
          </cell>
          <cell r="N114">
            <v>0</v>
          </cell>
          <cell r="O114">
            <v>12</v>
          </cell>
          <cell r="P114">
            <v>0</v>
          </cell>
          <cell r="Q114">
            <v>10</v>
          </cell>
          <cell r="R114">
            <v>25.714285714285715</v>
          </cell>
          <cell r="S114">
            <v>41</v>
          </cell>
        </row>
        <row r="115">
          <cell r="B115" t="str">
            <v>E022-01-0698/2017</v>
          </cell>
          <cell r="C115" t="str">
            <v>Simon Mwangi MURIUKI</v>
          </cell>
          <cell r="D115">
            <v>0</v>
          </cell>
          <cell r="E115">
            <v>0</v>
          </cell>
          <cell r="F115">
            <v>16</v>
          </cell>
          <cell r="G115">
            <v>24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24</v>
          </cell>
          <cell r="M115">
            <v>13</v>
          </cell>
          <cell r="N115">
            <v>0</v>
          </cell>
          <cell r="O115">
            <v>15</v>
          </cell>
          <cell r="P115">
            <v>0</v>
          </cell>
          <cell r="Q115">
            <v>0</v>
          </cell>
          <cell r="R115">
            <v>20</v>
          </cell>
          <cell r="S115">
            <v>44</v>
          </cell>
        </row>
        <row r="116">
          <cell r="B116" t="str">
            <v>E022-01-0710/2017</v>
          </cell>
          <cell r="C116" t="str">
            <v>Charles Karibu RIKA</v>
          </cell>
          <cell r="D116">
            <v>13</v>
          </cell>
          <cell r="E116">
            <v>35</v>
          </cell>
          <cell r="F116">
            <v>11</v>
          </cell>
          <cell r="G116">
            <v>22.916666666666671</v>
          </cell>
          <cell r="H116">
            <v>9.3000000000000007</v>
          </cell>
          <cell r="I116">
            <v>47</v>
          </cell>
          <cell r="J116">
            <v>0</v>
          </cell>
          <cell r="K116">
            <v>18.700000000000003</v>
          </cell>
          <cell r="L116">
            <v>41.6</v>
          </cell>
          <cell r="M116">
            <v>21</v>
          </cell>
          <cell r="N116">
            <v>0</v>
          </cell>
          <cell r="O116">
            <v>17</v>
          </cell>
          <cell r="P116">
            <v>16</v>
          </cell>
          <cell r="Q116">
            <v>0</v>
          </cell>
          <cell r="R116">
            <v>38.571428571428569</v>
          </cell>
          <cell r="S116">
            <v>80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 t="str">
            <v/>
          </cell>
          <cell r="S117" t="str">
            <v/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12</v>
          </cell>
          <cell r="E15">
            <v>10</v>
          </cell>
          <cell r="F15">
            <v>0</v>
          </cell>
          <cell r="G15">
            <v>4.5</v>
          </cell>
          <cell r="H15">
            <v>4</v>
          </cell>
          <cell r="I15">
            <v>4</v>
          </cell>
          <cell r="J15">
            <v>4</v>
          </cell>
          <cell r="K15">
            <v>11</v>
          </cell>
          <cell r="L15">
            <v>11</v>
          </cell>
          <cell r="M15">
            <v>0</v>
          </cell>
          <cell r="N15">
            <v>11</v>
          </cell>
          <cell r="O15">
            <v>19.5</v>
          </cell>
          <cell r="P15">
            <v>19</v>
          </cell>
          <cell r="Q15">
            <v>0</v>
          </cell>
          <cell r="R15">
            <v>17</v>
          </cell>
          <cell r="S15">
            <v>0</v>
          </cell>
          <cell r="T15">
            <v>14</v>
          </cell>
          <cell r="U15">
            <v>50</v>
          </cell>
          <cell r="V15">
            <v>70</v>
          </cell>
        </row>
        <row r="16">
          <cell r="B16" t="str">
            <v>E022-01-1013/2020</v>
          </cell>
          <cell r="C16" t="str">
            <v>Stephen Mwangi MAINA</v>
          </cell>
          <cell r="D16">
            <v>7</v>
          </cell>
          <cell r="E16">
            <v>10</v>
          </cell>
          <cell r="F16">
            <v>0</v>
          </cell>
          <cell r="G16">
            <v>3.666666666666667</v>
          </cell>
          <cell r="H16">
            <v>4.5</v>
          </cell>
          <cell r="I16">
            <v>0</v>
          </cell>
          <cell r="J16">
            <v>2.25</v>
          </cell>
          <cell r="K16">
            <v>11</v>
          </cell>
          <cell r="L16">
            <v>11</v>
          </cell>
          <cell r="M16">
            <v>0</v>
          </cell>
          <cell r="N16">
            <v>11</v>
          </cell>
          <cell r="O16">
            <v>16.899999999999999</v>
          </cell>
          <cell r="P16">
            <v>18.5</v>
          </cell>
          <cell r="Q16">
            <v>0</v>
          </cell>
          <cell r="R16">
            <v>14</v>
          </cell>
          <cell r="S16">
            <v>0</v>
          </cell>
          <cell r="T16">
            <v>19</v>
          </cell>
          <cell r="U16">
            <v>51.5</v>
          </cell>
          <cell r="V16">
            <v>68</v>
          </cell>
        </row>
        <row r="17">
          <cell r="B17" t="str">
            <v>E022-01-1014/2020</v>
          </cell>
          <cell r="C17" t="str">
            <v>Joseph Kamau WAINAINA</v>
          </cell>
          <cell r="D17">
            <v>8</v>
          </cell>
          <cell r="E17">
            <v>12</v>
          </cell>
          <cell r="F17">
            <v>0</v>
          </cell>
          <cell r="G17">
            <v>4.3333333333333339</v>
          </cell>
          <cell r="H17">
            <v>3.5</v>
          </cell>
          <cell r="I17">
            <v>2.5</v>
          </cell>
          <cell r="J17">
            <v>3</v>
          </cell>
          <cell r="K17">
            <v>13</v>
          </cell>
          <cell r="L17">
            <v>9</v>
          </cell>
          <cell r="M17">
            <v>0</v>
          </cell>
          <cell r="N17">
            <v>11</v>
          </cell>
          <cell r="O17">
            <v>18.3</v>
          </cell>
          <cell r="P17">
            <v>21</v>
          </cell>
          <cell r="Q17">
            <v>0</v>
          </cell>
          <cell r="R17">
            <v>14</v>
          </cell>
          <cell r="S17">
            <v>0</v>
          </cell>
          <cell r="T17">
            <v>14</v>
          </cell>
          <cell r="U17">
            <v>49</v>
          </cell>
          <cell r="V17">
            <v>67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11</v>
          </cell>
          <cell r="L18">
            <v>11</v>
          </cell>
          <cell r="M18">
            <v>0</v>
          </cell>
          <cell r="N18">
            <v>11</v>
          </cell>
          <cell r="O18">
            <v>11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>
            <v>11</v>
          </cell>
        </row>
        <row r="19">
          <cell r="B19" t="str">
            <v>E022-01-1016/2020</v>
          </cell>
          <cell r="C19" t="str">
            <v>Moses Kimuhu WAITI</v>
          </cell>
          <cell r="D19">
            <v>16</v>
          </cell>
          <cell r="E19">
            <v>16</v>
          </cell>
          <cell r="F19">
            <v>0</v>
          </cell>
          <cell r="G19">
            <v>6.6666666666666679</v>
          </cell>
          <cell r="H19">
            <v>4</v>
          </cell>
          <cell r="I19">
            <v>0</v>
          </cell>
          <cell r="J19">
            <v>2</v>
          </cell>
          <cell r="K19">
            <v>10</v>
          </cell>
          <cell r="L19">
            <v>12</v>
          </cell>
          <cell r="M19">
            <v>0</v>
          </cell>
          <cell r="N19">
            <v>11</v>
          </cell>
          <cell r="O19">
            <v>19.7</v>
          </cell>
          <cell r="P19">
            <v>14</v>
          </cell>
          <cell r="Q19">
            <v>0</v>
          </cell>
          <cell r="R19">
            <v>15</v>
          </cell>
          <cell r="S19">
            <v>0</v>
          </cell>
          <cell r="T19">
            <v>2</v>
          </cell>
          <cell r="U19">
            <v>31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17</v>
          </cell>
          <cell r="E20">
            <v>10</v>
          </cell>
          <cell r="F20">
            <v>0</v>
          </cell>
          <cell r="G20">
            <v>5.333333333333333</v>
          </cell>
          <cell r="H20">
            <v>3.5</v>
          </cell>
          <cell r="I20">
            <v>0</v>
          </cell>
          <cell r="J20">
            <v>1.75</v>
          </cell>
          <cell r="K20">
            <v>11</v>
          </cell>
          <cell r="L20">
            <v>11</v>
          </cell>
          <cell r="M20">
            <v>0</v>
          </cell>
          <cell r="N20">
            <v>11</v>
          </cell>
          <cell r="O20">
            <v>18.100000000000001</v>
          </cell>
          <cell r="P20">
            <v>19</v>
          </cell>
          <cell r="Q20">
            <v>7</v>
          </cell>
          <cell r="R20">
            <v>0</v>
          </cell>
          <cell r="S20">
            <v>0</v>
          </cell>
          <cell r="T20">
            <v>10</v>
          </cell>
          <cell r="U20">
            <v>36</v>
          </cell>
          <cell r="V20">
            <v>54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22</v>
          </cell>
          <cell r="E21">
            <v>8</v>
          </cell>
          <cell r="F21">
            <v>0</v>
          </cell>
          <cell r="G21">
            <v>5.6666666666666661</v>
          </cell>
          <cell r="H21">
            <v>4</v>
          </cell>
          <cell r="I21">
            <v>0</v>
          </cell>
          <cell r="J21">
            <v>2</v>
          </cell>
          <cell r="K21">
            <v>13</v>
          </cell>
          <cell r="L21">
            <v>12</v>
          </cell>
          <cell r="M21">
            <v>0</v>
          </cell>
          <cell r="N21">
            <v>12.5</v>
          </cell>
          <cell r="O21">
            <v>20.2</v>
          </cell>
          <cell r="P21">
            <v>12</v>
          </cell>
          <cell r="Q21">
            <v>7</v>
          </cell>
          <cell r="R21">
            <v>0</v>
          </cell>
          <cell r="S21">
            <v>10</v>
          </cell>
          <cell r="T21">
            <v>0</v>
          </cell>
          <cell r="U21">
            <v>29</v>
          </cell>
          <cell r="V21">
            <v>49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17</v>
          </cell>
          <cell r="E22">
            <v>9</v>
          </cell>
          <cell r="F22">
            <v>0</v>
          </cell>
          <cell r="G22">
            <v>5.083333333333333</v>
          </cell>
          <cell r="H22">
            <v>3</v>
          </cell>
          <cell r="I22">
            <v>4</v>
          </cell>
          <cell r="J22">
            <v>3.5</v>
          </cell>
          <cell r="K22">
            <v>11</v>
          </cell>
          <cell r="L22">
            <v>13</v>
          </cell>
          <cell r="M22">
            <v>0</v>
          </cell>
          <cell r="N22">
            <v>12</v>
          </cell>
          <cell r="O22">
            <v>20.6</v>
          </cell>
          <cell r="P22">
            <v>10</v>
          </cell>
          <cell r="Q22">
            <v>0</v>
          </cell>
          <cell r="R22">
            <v>11</v>
          </cell>
          <cell r="S22">
            <v>0</v>
          </cell>
          <cell r="T22">
            <v>9</v>
          </cell>
          <cell r="U22">
            <v>30</v>
          </cell>
          <cell r="V22">
            <v>51</v>
          </cell>
        </row>
        <row r="23">
          <cell r="B23" t="str">
            <v>E022-01-1021/2020</v>
          </cell>
          <cell r="C23" t="str">
            <v>David Kihara WANGOME</v>
          </cell>
          <cell r="D23">
            <v>2</v>
          </cell>
          <cell r="E23">
            <v>9</v>
          </cell>
          <cell r="F23">
            <v>0</v>
          </cell>
          <cell r="G23">
            <v>2.5833333333333335</v>
          </cell>
          <cell r="H23">
            <v>2.5</v>
          </cell>
          <cell r="I23">
            <v>0</v>
          </cell>
          <cell r="J23">
            <v>1.25</v>
          </cell>
          <cell r="K23">
            <v>11</v>
          </cell>
          <cell r="L23">
            <v>13</v>
          </cell>
          <cell r="M23">
            <v>0</v>
          </cell>
          <cell r="N23">
            <v>12</v>
          </cell>
          <cell r="O23">
            <v>15.8</v>
          </cell>
          <cell r="P23">
            <v>18</v>
          </cell>
          <cell r="Q23">
            <v>0</v>
          </cell>
          <cell r="R23">
            <v>14</v>
          </cell>
          <cell r="S23">
            <v>0</v>
          </cell>
          <cell r="T23">
            <v>9</v>
          </cell>
          <cell r="U23">
            <v>41</v>
          </cell>
          <cell r="V23">
            <v>57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17</v>
          </cell>
          <cell r="E24">
            <v>9</v>
          </cell>
          <cell r="F24">
            <v>0</v>
          </cell>
          <cell r="G24">
            <v>5.083333333333333</v>
          </cell>
          <cell r="H24">
            <v>4</v>
          </cell>
          <cell r="I24">
            <v>0</v>
          </cell>
          <cell r="J24">
            <v>2</v>
          </cell>
          <cell r="K24">
            <v>12</v>
          </cell>
          <cell r="L24">
            <v>12</v>
          </cell>
          <cell r="M24">
            <v>0</v>
          </cell>
          <cell r="N24">
            <v>12</v>
          </cell>
          <cell r="O24">
            <v>19.100000000000001</v>
          </cell>
          <cell r="P24">
            <v>12</v>
          </cell>
          <cell r="Q24">
            <v>0</v>
          </cell>
          <cell r="R24">
            <v>16</v>
          </cell>
          <cell r="S24">
            <v>0</v>
          </cell>
          <cell r="T24">
            <v>2</v>
          </cell>
          <cell r="U24">
            <v>30</v>
          </cell>
          <cell r="V24">
            <v>49</v>
          </cell>
        </row>
        <row r="25">
          <cell r="B25" t="str">
            <v>E022-01-1024/2020</v>
          </cell>
          <cell r="C25" t="str">
            <v>John Kabue MUMBI</v>
          </cell>
          <cell r="D25">
            <v>22</v>
          </cell>
          <cell r="E25">
            <v>10</v>
          </cell>
          <cell r="F25">
            <v>0</v>
          </cell>
          <cell r="G25">
            <v>6.166666666666667</v>
          </cell>
          <cell r="H25">
            <v>4</v>
          </cell>
          <cell r="I25">
            <v>0</v>
          </cell>
          <cell r="J25">
            <v>2</v>
          </cell>
          <cell r="K25">
            <v>13</v>
          </cell>
          <cell r="L25">
            <v>12</v>
          </cell>
          <cell r="M25">
            <v>0</v>
          </cell>
          <cell r="N25">
            <v>12.5</v>
          </cell>
          <cell r="O25">
            <v>20.7</v>
          </cell>
          <cell r="P25">
            <v>23</v>
          </cell>
          <cell r="Q25">
            <v>0</v>
          </cell>
          <cell r="R25">
            <v>9</v>
          </cell>
          <cell r="S25">
            <v>0</v>
          </cell>
          <cell r="T25">
            <v>5</v>
          </cell>
          <cell r="U25">
            <v>37</v>
          </cell>
          <cell r="V25">
            <v>58</v>
          </cell>
        </row>
        <row r="26">
          <cell r="B26" t="str">
            <v>E022-01-1025/2020</v>
          </cell>
          <cell r="C26" t="str">
            <v>David Bundi WAWERU</v>
          </cell>
          <cell r="D26">
            <v>2</v>
          </cell>
          <cell r="E26">
            <v>9</v>
          </cell>
          <cell r="F26">
            <v>0</v>
          </cell>
          <cell r="G26">
            <v>2.5833333333333335</v>
          </cell>
          <cell r="H26">
            <v>4</v>
          </cell>
          <cell r="I26">
            <v>2.5</v>
          </cell>
          <cell r="J26">
            <v>3.25</v>
          </cell>
          <cell r="K26">
            <v>10</v>
          </cell>
          <cell r="L26">
            <v>12</v>
          </cell>
          <cell r="M26">
            <v>0</v>
          </cell>
          <cell r="N26">
            <v>11</v>
          </cell>
          <cell r="O26">
            <v>16.8</v>
          </cell>
          <cell r="P26">
            <v>21</v>
          </cell>
          <cell r="Q26">
            <v>0</v>
          </cell>
          <cell r="R26">
            <v>12</v>
          </cell>
          <cell r="S26">
            <v>0</v>
          </cell>
          <cell r="T26">
            <v>12</v>
          </cell>
          <cell r="U26">
            <v>45</v>
          </cell>
          <cell r="V26">
            <v>62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23</v>
          </cell>
          <cell r="E27">
            <v>14</v>
          </cell>
          <cell r="F27">
            <v>0</v>
          </cell>
          <cell r="G27">
            <v>7.3333333333333339</v>
          </cell>
          <cell r="H27">
            <v>3</v>
          </cell>
          <cell r="I27">
            <v>0</v>
          </cell>
          <cell r="J27">
            <v>1.5</v>
          </cell>
          <cell r="K27">
            <v>10</v>
          </cell>
          <cell r="L27">
            <v>12</v>
          </cell>
          <cell r="M27">
            <v>0</v>
          </cell>
          <cell r="N27">
            <v>11</v>
          </cell>
          <cell r="O27">
            <v>19.8</v>
          </cell>
          <cell r="P27">
            <v>16</v>
          </cell>
          <cell r="Q27">
            <v>0</v>
          </cell>
          <cell r="R27">
            <v>11</v>
          </cell>
          <cell r="S27">
            <v>0</v>
          </cell>
          <cell r="T27">
            <v>9</v>
          </cell>
          <cell r="U27">
            <v>36</v>
          </cell>
          <cell r="V27">
            <v>56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10</v>
          </cell>
          <cell r="E28">
            <v>11</v>
          </cell>
          <cell r="F28">
            <v>0</v>
          </cell>
          <cell r="G28">
            <v>4.4166666666666661</v>
          </cell>
          <cell r="H28">
            <v>4.5</v>
          </cell>
          <cell r="I28">
            <v>5</v>
          </cell>
          <cell r="J28">
            <v>4.75</v>
          </cell>
          <cell r="K28">
            <v>11</v>
          </cell>
          <cell r="L28">
            <v>11</v>
          </cell>
          <cell r="M28">
            <v>0</v>
          </cell>
          <cell r="N28">
            <v>11</v>
          </cell>
          <cell r="O28">
            <v>20.2</v>
          </cell>
          <cell r="P28">
            <v>19</v>
          </cell>
          <cell r="Q28">
            <v>0</v>
          </cell>
          <cell r="R28">
            <v>14</v>
          </cell>
          <cell r="S28">
            <v>0</v>
          </cell>
          <cell r="T28">
            <v>13</v>
          </cell>
          <cell r="U28">
            <v>46</v>
          </cell>
          <cell r="V28">
            <v>66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25</v>
          </cell>
          <cell r="E29">
            <v>10</v>
          </cell>
          <cell r="F29">
            <v>0</v>
          </cell>
          <cell r="G29">
            <v>6.6666666666666679</v>
          </cell>
          <cell r="H29">
            <v>3</v>
          </cell>
          <cell r="I29">
            <v>0</v>
          </cell>
          <cell r="J29">
            <v>1.5</v>
          </cell>
          <cell r="K29">
            <v>11</v>
          </cell>
          <cell r="L29">
            <v>13</v>
          </cell>
          <cell r="M29">
            <v>0</v>
          </cell>
          <cell r="N29">
            <v>12</v>
          </cell>
          <cell r="O29">
            <v>20.2</v>
          </cell>
          <cell r="P29">
            <v>15</v>
          </cell>
          <cell r="Q29">
            <v>0</v>
          </cell>
          <cell r="R29">
            <v>9</v>
          </cell>
          <cell r="S29">
            <v>0</v>
          </cell>
          <cell r="T29">
            <v>10</v>
          </cell>
          <cell r="U29">
            <v>34</v>
          </cell>
          <cell r="V29">
            <v>54</v>
          </cell>
        </row>
        <row r="30">
          <cell r="B30" t="str">
            <v>E022-01-1029/2020</v>
          </cell>
          <cell r="C30" t="str">
            <v>George Muhia NGOTHO</v>
          </cell>
          <cell r="D30">
            <v>21</v>
          </cell>
          <cell r="E30">
            <v>8</v>
          </cell>
          <cell r="F30">
            <v>0</v>
          </cell>
          <cell r="G30">
            <v>5.5</v>
          </cell>
          <cell r="H30">
            <v>2</v>
          </cell>
          <cell r="I30">
            <v>0</v>
          </cell>
          <cell r="J30">
            <v>1</v>
          </cell>
          <cell r="K30">
            <v>11</v>
          </cell>
          <cell r="L30">
            <v>13</v>
          </cell>
          <cell r="M30">
            <v>0</v>
          </cell>
          <cell r="N30">
            <v>12</v>
          </cell>
          <cell r="O30">
            <v>18.5</v>
          </cell>
          <cell r="P30">
            <v>22</v>
          </cell>
          <cell r="Q30">
            <v>0</v>
          </cell>
          <cell r="R30">
            <v>7</v>
          </cell>
          <cell r="S30">
            <v>0</v>
          </cell>
          <cell r="T30">
            <v>6</v>
          </cell>
          <cell r="U30">
            <v>35</v>
          </cell>
          <cell r="V30">
            <v>54</v>
          </cell>
        </row>
        <row r="31">
          <cell r="B31" t="str">
            <v>E022-01-1030/2020</v>
          </cell>
          <cell r="C31" t="str">
            <v>Denis Karanja NJUGUNA</v>
          </cell>
          <cell r="D31">
            <v>23</v>
          </cell>
          <cell r="E31">
            <v>9</v>
          </cell>
          <cell r="F31">
            <v>0</v>
          </cell>
          <cell r="G31">
            <v>6.0833333333333339</v>
          </cell>
          <cell r="H31">
            <v>4.5</v>
          </cell>
          <cell r="I31">
            <v>5</v>
          </cell>
          <cell r="J31">
            <v>4.75</v>
          </cell>
          <cell r="K31">
            <v>11</v>
          </cell>
          <cell r="L31">
            <v>13</v>
          </cell>
          <cell r="M31">
            <v>0</v>
          </cell>
          <cell r="N31">
            <v>12</v>
          </cell>
          <cell r="O31">
            <v>22.8</v>
          </cell>
          <cell r="P31">
            <v>19</v>
          </cell>
          <cell r="Q31">
            <v>6</v>
          </cell>
          <cell r="R31">
            <v>0</v>
          </cell>
          <cell r="S31">
            <v>0</v>
          </cell>
          <cell r="T31">
            <v>7</v>
          </cell>
          <cell r="U31">
            <v>32</v>
          </cell>
          <cell r="V31">
            <v>55</v>
          </cell>
        </row>
        <row r="32">
          <cell r="B32" t="str">
            <v>E022-01-1031/2020</v>
          </cell>
          <cell r="C32" t="str">
            <v>Alex Kamau WANGARI</v>
          </cell>
          <cell r="D32">
            <v>23</v>
          </cell>
          <cell r="E32">
            <v>8</v>
          </cell>
          <cell r="F32">
            <v>0</v>
          </cell>
          <cell r="G32">
            <v>5.8333333333333339</v>
          </cell>
          <cell r="H32">
            <v>4.5</v>
          </cell>
          <cell r="I32">
            <v>0</v>
          </cell>
          <cell r="J32">
            <v>2.25</v>
          </cell>
          <cell r="K32">
            <v>10</v>
          </cell>
          <cell r="L32">
            <v>7</v>
          </cell>
          <cell r="M32">
            <v>0</v>
          </cell>
          <cell r="N32">
            <v>8.5</v>
          </cell>
          <cell r="O32">
            <v>16.600000000000001</v>
          </cell>
          <cell r="P32">
            <v>29</v>
          </cell>
          <cell r="Q32">
            <v>0</v>
          </cell>
          <cell r="R32">
            <v>20</v>
          </cell>
          <cell r="S32">
            <v>0</v>
          </cell>
          <cell r="T32">
            <v>8</v>
          </cell>
          <cell r="U32">
            <v>57</v>
          </cell>
          <cell r="V32">
            <v>74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16</v>
          </cell>
          <cell r="E33">
            <v>10</v>
          </cell>
          <cell r="F33">
            <v>0</v>
          </cell>
          <cell r="G33">
            <v>5.1666666666666661</v>
          </cell>
          <cell r="H33">
            <v>2</v>
          </cell>
          <cell r="I33">
            <v>0</v>
          </cell>
          <cell r="J33">
            <v>1</v>
          </cell>
          <cell r="K33">
            <v>13</v>
          </cell>
          <cell r="L33">
            <v>7</v>
          </cell>
          <cell r="M33">
            <v>0</v>
          </cell>
          <cell r="N33">
            <v>10.000000000000002</v>
          </cell>
          <cell r="O33">
            <v>16.2</v>
          </cell>
          <cell r="P33">
            <v>25</v>
          </cell>
          <cell r="Q33">
            <v>0</v>
          </cell>
          <cell r="R33">
            <v>10</v>
          </cell>
          <cell r="S33">
            <v>10</v>
          </cell>
          <cell r="T33">
            <v>0</v>
          </cell>
          <cell r="U33">
            <v>45</v>
          </cell>
          <cell r="V33">
            <v>61</v>
          </cell>
        </row>
        <row r="34">
          <cell r="B34" t="str">
            <v>E022-01-1033/2020</v>
          </cell>
          <cell r="C34" t="str">
            <v>Simon Mwaura GICHIRI</v>
          </cell>
          <cell r="D34">
            <v>18</v>
          </cell>
          <cell r="E34">
            <v>8</v>
          </cell>
          <cell r="F34">
            <v>0</v>
          </cell>
          <cell r="G34">
            <v>5</v>
          </cell>
          <cell r="H34">
            <v>4</v>
          </cell>
          <cell r="I34">
            <v>0</v>
          </cell>
          <cell r="J34">
            <v>2</v>
          </cell>
          <cell r="K34">
            <v>13</v>
          </cell>
          <cell r="L34">
            <v>12</v>
          </cell>
          <cell r="M34">
            <v>0</v>
          </cell>
          <cell r="N34">
            <v>12.5</v>
          </cell>
          <cell r="O34">
            <v>19.5</v>
          </cell>
          <cell r="P34">
            <v>23</v>
          </cell>
          <cell r="Q34">
            <v>0</v>
          </cell>
          <cell r="R34">
            <v>14</v>
          </cell>
          <cell r="S34">
            <v>0</v>
          </cell>
          <cell r="T34">
            <v>13</v>
          </cell>
          <cell r="U34">
            <v>50</v>
          </cell>
          <cell r="V34">
            <v>70</v>
          </cell>
        </row>
        <row r="35">
          <cell r="B35" t="str">
            <v>E022-01-1035/2020</v>
          </cell>
          <cell r="C35" t="str">
            <v>Agnes Mulekye MUTEMI</v>
          </cell>
          <cell r="D35">
            <v>11</v>
          </cell>
          <cell r="E35">
            <v>12</v>
          </cell>
          <cell r="F35">
            <v>0</v>
          </cell>
          <cell r="G35">
            <v>4.833333333333333</v>
          </cell>
          <cell r="H35">
            <v>3.5</v>
          </cell>
          <cell r="I35">
            <v>0</v>
          </cell>
          <cell r="J35">
            <v>1.75</v>
          </cell>
          <cell r="K35">
            <v>13</v>
          </cell>
          <cell r="L35">
            <v>12</v>
          </cell>
          <cell r="M35">
            <v>0</v>
          </cell>
          <cell r="N35">
            <v>12.5</v>
          </cell>
          <cell r="O35">
            <v>19.100000000000001</v>
          </cell>
          <cell r="P35">
            <v>19</v>
          </cell>
          <cell r="Q35">
            <v>0</v>
          </cell>
          <cell r="R35">
            <v>15</v>
          </cell>
          <cell r="S35">
            <v>0</v>
          </cell>
          <cell r="T35">
            <v>10</v>
          </cell>
          <cell r="U35">
            <v>44</v>
          </cell>
          <cell r="V35">
            <v>63</v>
          </cell>
        </row>
        <row r="36">
          <cell r="B36" t="str">
            <v>E022-01-1038/2020</v>
          </cell>
          <cell r="C36" t="str">
            <v>Ian Kamau NJUGUNA</v>
          </cell>
          <cell r="D36">
            <v>17</v>
          </cell>
          <cell r="E36">
            <v>12</v>
          </cell>
          <cell r="F36">
            <v>0</v>
          </cell>
          <cell r="G36">
            <v>5.8333333333333321</v>
          </cell>
          <cell r="H36">
            <v>3.5</v>
          </cell>
          <cell r="I36">
            <v>4</v>
          </cell>
          <cell r="J36">
            <v>3.75</v>
          </cell>
          <cell r="K36">
            <v>13</v>
          </cell>
          <cell r="L36">
            <v>12</v>
          </cell>
          <cell r="M36">
            <v>0</v>
          </cell>
          <cell r="N36">
            <v>12.5</v>
          </cell>
          <cell r="O36">
            <v>22.1</v>
          </cell>
          <cell r="P36">
            <v>15</v>
          </cell>
          <cell r="Q36">
            <v>0</v>
          </cell>
          <cell r="R36">
            <v>10</v>
          </cell>
          <cell r="S36">
            <v>0</v>
          </cell>
          <cell r="T36">
            <v>9</v>
          </cell>
          <cell r="U36">
            <v>34</v>
          </cell>
          <cell r="V36">
            <v>56</v>
          </cell>
        </row>
        <row r="37">
          <cell r="B37" t="str">
            <v>E022-01-1040/2020</v>
          </cell>
          <cell r="C37" t="str">
            <v>Salome Mukuhi KIIRIA</v>
          </cell>
          <cell r="D37">
            <v>9</v>
          </cell>
          <cell r="E37">
            <v>13</v>
          </cell>
          <cell r="F37">
            <v>0</v>
          </cell>
          <cell r="G37">
            <v>4.75</v>
          </cell>
          <cell r="H37">
            <v>4</v>
          </cell>
          <cell r="I37">
            <v>0</v>
          </cell>
          <cell r="J37">
            <v>2</v>
          </cell>
          <cell r="K37">
            <v>13</v>
          </cell>
          <cell r="L37">
            <v>12</v>
          </cell>
          <cell r="M37">
            <v>0</v>
          </cell>
          <cell r="N37">
            <v>12.5</v>
          </cell>
          <cell r="O37">
            <v>19.3</v>
          </cell>
          <cell r="P37">
            <v>24</v>
          </cell>
          <cell r="Q37">
            <v>0</v>
          </cell>
          <cell r="R37">
            <v>12</v>
          </cell>
          <cell r="S37">
            <v>0</v>
          </cell>
          <cell r="T37">
            <v>16</v>
          </cell>
          <cell r="U37">
            <v>52</v>
          </cell>
          <cell r="V37">
            <v>71</v>
          </cell>
        </row>
        <row r="38">
          <cell r="B38" t="str">
            <v>E022-01-1041/2020</v>
          </cell>
          <cell r="C38" t="str">
            <v>Moses Mwangi KANGETHE</v>
          </cell>
          <cell r="D38">
            <v>8</v>
          </cell>
          <cell r="E38">
            <v>10</v>
          </cell>
          <cell r="F38">
            <v>0</v>
          </cell>
          <cell r="G38">
            <v>3.833333333333333</v>
          </cell>
          <cell r="H38">
            <v>0</v>
          </cell>
          <cell r="I38">
            <v>5</v>
          </cell>
          <cell r="J38">
            <v>2.5</v>
          </cell>
          <cell r="K38">
            <v>13</v>
          </cell>
          <cell r="L38">
            <v>12</v>
          </cell>
          <cell r="M38">
            <v>0</v>
          </cell>
          <cell r="N38">
            <v>12.5</v>
          </cell>
          <cell r="O38">
            <v>18.8</v>
          </cell>
          <cell r="P38">
            <v>26</v>
          </cell>
          <cell r="Q38">
            <v>0</v>
          </cell>
          <cell r="R38">
            <v>16</v>
          </cell>
          <cell r="S38">
            <v>0</v>
          </cell>
          <cell r="T38">
            <v>11</v>
          </cell>
          <cell r="U38">
            <v>53</v>
          </cell>
          <cell r="V38">
            <v>72</v>
          </cell>
        </row>
        <row r="39">
          <cell r="B39" t="str">
            <v>E022-01-1042/2020</v>
          </cell>
          <cell r="C39" t="str">
            <v>Stephen Munzyu MAINGI</v>
          </cell>
          <cell r="D39">
            <v>21</v>
          </cell>
          <cell r="E39">
            <v>10</v>
          </cell>
          <cell r="F39">
            <v>0</v>
          </cell>
          <cell r="G39">
            <v>6</v>
          </cell>
          <cell r="H39">
            <v>2</v>
          </cell>
          <cell r="I39">
            <v>0</v>
          </cell>
          <cell r="J39">
            <v>1</v>
          </cell>
          <cell r="K39">
            <v>13</v>
          </cell>
          <cell r="L39">
            <v>12</v>
          </cell>
          <cell r="M39">
            <v>0</v>
          </cell>
          <cell r="N39">
            <v>12.5</v>
          </cell>
          <cell r="O39">
            <v>19.5</v>
          </cell>
          <cell r="P39">
            <v>19.5</v>
          </cell>
          <cell r="Q39">
            <v>6</v>
          </cell>
          <cell r="R39">
            <v>0</v>
          </cell>
          <cell r="S39">
            <v>0</v>
          </cell>
          <cell r="T39">
            <v>8</v>
          </cell>
          <cell r="U39">
            <v>33.5</v>
          </cell>
          <cell r="V39">
            <v>53</v>
          </cell>
        </row>
        <row r="40">
          <cell r="B40" t="str">
            <v>E022-01-1043/2020</v>
          </cell>
          <cell r="C40" t="str">
            <v>Amos Sila MULWA</v>
          </cell>
          <cell r="D40">
            <v>15</v>
          </cell>
          <cell r="E40">
            <v>8</v>
          </cell>
          <cell r="F40">
            <v>0</v>
          </cell>
          <cell r="G40">
            <v>4.5</v>
          </cell>
          <cell r="H40">
            <v>4</v>
          </cell>
          <cell r="I40">
            <v>0</v>
          </cell>
          <cell r="J40">
            <v>2</v>
          </cell>
          <cell r="K40">
            <v>13</v>
          </cell>
          <cell r="L40">
            <v>12</v>
          </cell>
          <cell r="M40">
            <v>0</v>
          </cell>
          <cell r="N40">
            <v>12.5</v>
          </cell>
          <cell r="O40">
            <v>19</v>
          </cell>
          <cell r="P40">
            <v>28</v>
          </cell>
          <cell r="Q40">
            <v>6</v>
          </cell>
          <cell r="R40">
            <v>0</v>
          </cell>
          <cell r="S40">
            <v>0</v>
          </cell>
          <cell r="T40">
            <v>7</v>
          </cell>
          <cell r="U40">
            <v>41</v>
          </cell>
          <cell r="V40">
            <v>60</v>
          </cell>
        </row>
        <row r="41">
          <cell r="B41" t="str">
            <v>E022-01-1044/2020</v>
          </cell>
          <cell r="C41" t="str">
            <v>Muthawa KIVAA</v>
          </cell>
          <cell r="D41">
            <v>18</v>
          </cell>
          <cell r="E41">
            <v>13</v>
          </cell>
          <cell r="F41">
            <v>0</v>
          </cell>
          <cell r="G41">
            <v>6.25</v>
          </cell>
          <cell r="H41">
            <v>2</v>
          </cell>
          <cell r="I41">
            <v>0</v>
          </cell>
          <cell r="J41">
            <v>1</v>
          </cell>
          <cell r="K41">
            <v>13</v>
          </cell>
          <cell r="L41">
            <v>12</v>
          </cell>
          <cell r="M41">
            <v>0</v>
          </cell>
          <cell r="N41">
            <v>12.5</v>
          </cell>
          <cell r="O41">
            <v>19.8</v>
          </cell>
          <cell r="P41">
            <v>23</v>
          </cell>
          <cell r="Q41">
            <v>0</v>
          </cell>
          <cell r="R41">
            <v>11</v>
          </cell>
          <cell r="S41">
            <v>0</v>
          </cell>
          <cell r="T41">
            <v>11</v>
          </cell>
          <cell r="U41">
            <v>45</v>
          </cell>
          <cell r="V41">
            <v>65</v>
          </cell>
        </row>
        <row r="42">
          <cell r="B42" t="str">
            <v>E022-01-1045/2020</v>
          </cell>
          <cell r="C42" t="str">
            <v>Joshua Maina KAMAU</v>
          </cell>
          <cell r="D42">
            <v>10</v>
          </cell>
          <cell r="E42">
            <v>11</v>
          </cell>
          <cell r="F42">
            <v>0</v>
          </cell>
          <cell r="G42">
            <v>4.4166666666666661</v>
          </cell>
          <cell r="H42">
            <v>0</v>
          </cell>
          <cell r="I42">
            <v>0</v>
          </cell>
          <cell r="J42">
            <v>0</v>
          </cell>
          <cell r="K42">
            <v>10</v>
          </cell>
          <cell r="L42">
            <v>12</v>
          </cell>
          <cell r="M42">
            <v>0</v>
          </cell>
          <cell r="N42">
            <v>11</v>
          </cell>
          <cell r="O42">
            <v>15.4</v>
          </cell>
          <cell r="P42">
            <v>13</v>
          </cell>
          <cell r="Q42">
            <v>12</v>
          </cell>
          <cell r="R42">
            <v>0</v>
          </cell>
          <cell r="S42">
            <v>0</v>
          </cell>
          <cell r="T42">
            <v>2</v>
          </cell>
          <cell r="U42">
            <v>27</v>
          </cell>
          <cell r="V42">
            <v>42</v>
          </cell>
        </row>
        <row r="43">
          <cell r="B43" t="str">
            <v>E022-01-1046/2020</v>
          </cell>
          <cell r="C43" t="str">
            <v>Sally Kinya KIMATHI</v>
          </cell>
          <cell r="D43">
            <v>13</v>
          </cell>
          <cell r="E43">
            <v>9</v>
          </cell>
          <cell r="F43">
            <v>0</v>
          </cell>
          <cell r="G43">
            <v>4.4166666666666661</v>
          </cell>
          <cell r="H43">
            <v>5</v>
          </cell>
          <cell r="I43">
            <v>0</v>
          </cell>
          <cell r="J43">
            <v>2.5</v>
          </cell>
          <cell r="K43">
            <v>13</v>
          </cell>
          <cell r="L43">
            <v>13</v>
          </cell>
          <cell r="M43">
            <v>0</v>
          </cell>
          <cell r="N43">
            <v>13</v>
          </cell>
          <cell r="O43">
            <v>19.899999999999999</v>
          </cell>
          <cell r="P43">
            <v>27.5</v>
          </cell>
          <cell r="Q43">
            <v>3</v>
          </cell>
          <cell r="R43">
            <v>0</v>
          </cell>
          <cell r="S43">
            <v>0</v>
          </cell>
          <cell r="T43">
            <v>11</v>
          </cell>
          <cell r="U43">
            <v>41.5</v>
          </cell>
          <cell r="V43">
            <v>61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</v>
          </cell>
          <cell r="E44">
            <v>4</v>
          </cell>
          <cell r="F44">
            <v>0</v>
          </cell>
          <cell r="G44">
            <v>3.1666666666666665</v>
          </cell>
          <cell r="H44">
            <v>3.5</v>
          </cell>
          <cell r="I44">
            <v>0</v>
          </cell>
          <cell r="J44">
            <v>1.75</v>
          </cell>
          <cell r="K44">
            <v>10</v>
          </cell>
          <cell r="L44">
            <v>12</v>
          </cell>
          <cell r="M44">
            <v>0</v>
          </cell>
          <cell r="N44">
            <v>11</v>
          </cell>
          <cell r="O44">
            <v>15.9</v>
          </cell>
          <cell r="P44">
            <v>18.5</v>
          </cell>
          <cell r="Q44">
            <v>0</v>
          </cell>
          <cell r="R44">
            <v>8</v>
          </cell>
          <cell r="S44">
            <v>0</v>
          </cell>
          <cell r="T44">
            <v>3</v>
          </cell>
          <cell r="U44">
            <v>29.5</v>
          </cell>
          <cell r="V44">
            <v>45</v>
          </cell>
        </row>
        <row r="45">
          <cell r="B45" t="str">
            <v>E022-01-1048/2020</v>
          </cell>
          <cell r="C45" t="str">
            <v>Tony Clinton MUTUMA</v>
          </cell>
          <cell r="D45">
            <v>19</v>
          </cell>
          <cell r="E45">
            <v>8</v>
          </cell>
          <cell r="F45">
            <v>0</v>
          </cell>
          <cell r="G45">
            <v>5.1666666666666661</v>
          </cell>
          <cell r="H45">
            <v>2</v>
          </cell>
          <cell r="I45">
            <v>0</v>
          </cell>
          <cell r="J45">
            <v>1</v>
          </cell>
          <cell r="K45">
            <v>10</v>
          </cell>
          <cell r="L45">
            <v>13</v>
          </cell>
          <cell r="M45">
            <v>0</v>
          </cell>
          <cell r="N45">
            <v>11.5</v>
          </cell>
          <cell r="O45">
            <v>17.7</v>
          </cell>
          <cell r="P45">
            <v>22</v>
          </cell>
          <cell r="Q45">
            <v>11</v>
          </cell>
          <cell r="R45">
            <v>0</v>
          </cell>
          <cell r="S45">
            <v>0</v>
          </cell>
          <cell r="T45">
            <v>6</v>
          </cell>
          <cell r="U45">
            <v>39</v>
          </cell>
          <cell r="V45">
            <v>57</v>
          </cell>
        </row>
        <row r="46">
          <cell r="B46" t="str">
            <v>E022-01-1050/2020</v>
          </cell>
          <cell r="C46" t="str">
            <v>Lewis Murithi MWENDA</v>
          </cell>
          <cell r="D46">
            <v>11</v>
          </cell>
          <cell r="E46">
            <v>12</v>
          </cell>
          <cell r="F46">
            <v>0</v>
          </cell>
          <cell r="G46">
            <v>4.833333333333333</v>
          </cell>
          <cell r="H46">
            <v>4</v>
          </cell>
          <cell r="I46">
            <v>0</v>
          </cell>
          <cell r="J46">
            <v>2</v>
          </cell>
          <cell r="K46">
            <v>13</v>
          </cell>
          <cell r="L46">
            <v>13</v>
          </cell>
          <cell r="M46">
            <v>0</v>
          </cell>
          <cell r="N46">
            <v>13</v>
          </cell>
          <cell r="O46">
            <v>19.8</v>
          </cell>
          <cell r="P46">
            <v>21</v>
          </cell>
          <cell r="Q46">
            <v>0</v>
          </cell>
          <cell r="R46">
            <v>14</v>
          </cell>
          <cell r="S46">
            <v>0</v>
          </cell>
          <cell r="T46">
            <v>14</v>
          </cell>
          <cell r="U46">
            <v>49</v>
          </cell>
          <cell r="V46">
            <v>69</v>
          </cell>
        </row>
        <row r="47">
          <cell r="B47" t="str">
            <v>E022-01-1052/2020</v>
          </cell>
          <cell r="C47" t="str">
            <v>Victor MWIRIGI</v>
          </cell>
          <cell r="D47">
            <v>16</v>
          </cell>
          <cell r="E47">
            <v>11</v>
          </cell>
          <cell r="F47">
            <v>0</v>
          </cell>
          <cell r="G47">
            <v>5.4166666666666679</v>
          </cell>
          <cell r="H47">
            <v>2</v>
          </cell>
          <cell r="I47">
            <v>0</v>
          </cell>
          <cell r="J47">
            <v>1</v>
          </cell>
          <cell r="K47">
            <v>11</v>
          </cell>
          <cell r="L47">
            <v>13</v>
          </cell>
          <cell r="M47">
            <v>0</v>
          </cell>
          <cell r="N47">
            <v>12</v>
          </cell>
          <cell r="O47">
            <v>18.399999999999999</v>
          </cell>
          <cell r="P47">
            <v>22</v>
          </cell>
          <cell r="Q47">
            <v>0</v>
          </cell>
          <cell r="R47">
            <v>7</v>
          </cell>
          <cell r="S47">
            <v>8</v>
          </cell>
          <cell r="T47">
            <v>0</v>
          </cell>
          <cell r="U47">
            <v>37</v>
          </cell>
          <cell r="V47">
            <v>55</v>
          </cell>
        </row>
        <row r="48">
          <cell r="B48" t="str">
            <v>E022-01-1054/2020</v>
          </cell>
          <cell r="C48" t="str">
            <v>Julius Righa MGHANGA</v>
          </cell>
          <cell r="D48">
            <v>14</v>
          </cell>
          <cell r="E48">
            <v>14</v>
          </cell>
          <cell r="F48">
            <v>0</v>
          </cell>
          <cell r="G48">
            <v>5.8333333333333321</v>
          </cell>
          <cell r="H48">
            <v>4</v>
          </cell>
          <cell r="I48">
            <v>4</v>
          </cell>
          <cell r="J48">
            <v>4</v>
          </cell>
          <cell r="K48">
            <v>10</v>
          </cell>
          <cell r="L48">
            <v>12</v>
          </cell>
          <cell r="M48">
            <v>0</v>
          </cell>
          <cell r="N48">
            <v>11</v>
          </cell>
          <cell r="O48">
            <v>20.8</v>
          </cell>
          <cell r="P48">
            <v>21</v>
          </cell>
          <cell r="Q48">
            <v>0</v>
          </cell>
          <cell r="R48">
            <v>18</v>
          </cell>
          <cell r="S48">
            <v>6</v>
          </cell>
          <cell r="T48">
            <v>0</v>
          </cell>
          <cell r="U48">
            <v>45</v>
          </cell>
          <cell r="V48">
            <v>66</v>
          </cell>
        </row>
        <row r="49">
          <cell r="B49" t="str">
            <v>E022-01-1055/2020</v>
          </cell>
          <cell r="C49" t="str">
            <v>Joe Albert NGIGI</v>
          </cell>
          <cell r="D49">
            <v>12</v>
          </cell>
          <cell r="E49">
            <v>14</v>
          </cell>
          <cell r="F49">
            <v>0</v>
          </cell>
          <cell r="G49">
            <v>5.5</v>
          </cell>
          <cell r="H49">
            <v>3.5</v>
          </cell>
          <cell r="I49">
            <v>0</v>
          </cell>
          <cell r="J49">
            <v>1.75</v>
          </cell>
          <cell r="K49">
            <v>13</v>
          </cell>
          <cell r="L49">
            <v>13</v>
          </cell>
          <cell r="M49">
            <v>0</v>
          </cell>
          <cell r="N49">
            <v>13</v>
          </cell>
          <cell r="O49">
            <v>20.3</v>
          </cell>
          <cell r="P49">
            <v>28</v>
          </cell>
          <cell r="Q49">
            <v>4</v>
          </cell>
          <cell r="R49">
            <v>0</v>
          </cell>
          <cell r="S49">
            <v>0</v>
          </cell>
          <cell r="T49">
            <v>11</v>
          </cell>
          <cell r="U49">
            <v>43</v>
          </cell>
          <cell r="V49">
            <v>63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4.666666666666667</v>
          </cell>
          <cell r="H50">
            <v>4</v>
          </cell>
          <cell r="I50">
            <v>4.5</v>
          </cell>
          <cell r="J50">
            <v>4.25</v>
          </cell>
          <cell r="K50">
            <v>12</v>
          </cell>
          <cell r="L50">
            <v>12</v>
          </cell>
          <cell r="M50">
            <v>0</v>
          </cell>
          <cell r="N50">
            <v>12</v>
          </cell>
          <cell r="O50">
            <v>20.9</v>
          </cell>
          <cell r="P50">
            <v>12</v>
          </cell>
          <cell r="Q50">
            <v>0</v>
          </cell>
          <cell r="R50">
            <v>4</v>
          </cell>
          <cell r="S50">
            <v>0</v>
          </cell>
          <cell r="T50">
            <v>3</v>
          </cell>
          <cell r="U50">
            <v>19</v>
          </cell>
          <cell r="V50">
            <v>40</v>
          </cell>
        </row>
        <row r="51">
          <cell r="B51" t="str">
            <v>E022-01-1057/2020</v>
          </cell>
          <cell r="C51" t="str">
            <v>Gad Kimathi MURITHI</v>
          </cell>
          <cell r="D51">
            <v>15</v>
          </cell>
          <cell r="E51">
            <v>9</v>
          </cell>
          <cell r="F51">
            <v>0</v>
          </cell>
          <cell r="G51">
            <v>4.75</v>
          </cell>
          <cell r="H51">
            <v>4</v>
          </cell>
          <cell r="I51">
            <v>0</v>
          </cell>
          <cell r="J51">
            <v>2</v>
          </cell>
          <cell r="K51">
            <v>10</v>
          </cell>
          <cell r="L51">
            <v>12</v>
          </cell>
          <cell r="M51">
            <v>0</v>
          </cell>
          <cell r="N51">
            <v>11</v>
          </cell>
          <cell r="O51">
            <v>17.8</v>
          </cell>
          <cell r="P51">
            <v>12</v>
          </cell>
          <cell r="Q51">
            <v>0</v>
          </cell>
          <cell r="R51">
            <v>13</v>
          </cell>
          <cell r="S51">
            <v>0</v>
          </cell>
          <cell r="T51">
            <v>9</v>
          </cell>
          <cell r="U51">
            <v>34</v>
          </cell>
          <cell r="V51">
            <v>52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14</v>
          </cell>
          <cell r="E52">
            <v>7</v>
          </cell>
          <cell r="F52">
            <v>0</v>
          </cell>
          <cell r="G52">
            <v>4.083333333333333</v>
          </cell>
          <cell r="H52">
            <v>3.5</v>
          </cell>
          <cell r="I52">
            <v>3</v>
          </cell>
          <cell r="J52">
            <v>3.2499999999999996</v>
          </cell>
          <cell r="K52">
            <v>12</v>
          </cell>
          <cell r="L52">
            <v>12</v>
          </cell>
          <cell r="M52">
            <v>0</v>
          </cell>
          <cell r="N52">
            <v>12</v>
          </cell>
          <cell r="O52">
            <v>19.3</v>
          </cell>
          <cell r="P52">
            <v>20</v>
          </cell>
          <cell r="Q52">
            <v>0</v>
          </cell>
          <cell r="R52">
            <v>13</v>
          </cell>
          <cell r="S52">
            <v>0</v>
          </cell>
          <cell r="T52">
            <v>11</v>
          </cell>
          <cell r="U52">
            <v>44</v>
          </cell>
          <cell r="V52">
            <v>63</v>
          </cell>
        </row>
        <row r="53">
          <cell r="B53" t="str">
            <v>E022-01-1060/2020</v>
          </cell>
          <cell r="C53" t="str">
            <v>Joshua NYANDWAKI</v>
          </cell>
          <cell r="D53">
            <v>14</v>
          </cell>
          <cell r="E53">
            <v>14</v>
          </cell>
          <cell r="F53">
            <v>0</v>
          </cell>
          <cell r="G53">
            <v>5.8333333333333321</v>
          </cell>
          <cell r="H53">
            <v>2</v>
          </cell>
          <cell r="I53">
            <v>0</v>
          </cell>
          <cell r="J53">
            <v>1</v>
          </cell>
          <cell r="K53">
            <v>10</v>
          </cell>
          <cell r="L53">
            <v>11</v>
          </cell>
          <cell r="M53">
            <v>0</v>
          </cell>
          <cell r="N53">
            <v>10.5</v>
          </cell>
          <cell r="O53">
            <v>17.3</v>
          </cell>
          <cell r="P53">
            <v>17</v>
          </cell>
          <cell r="Q53">
            <v>0</v>
          </cell>
          <cell r="R53">
            <v>14</v>
          </cell>
          <cell r="S53">
            <v>0</v>
          </cell>
          <cell r="T53">
            <v>1</v>
          </cell>
          <cell r="U53">
            <v>32</v>
          </cell>
          <cell r="V53">
            <v>49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24</v>
          </cell>
          <cell r="E54">
            <v>11</v>
          </cell>
          <cell r="F54">
            <v>0</v>
          </cell>
          <cell r="G54">
            <v>6.75</v>
          </cell>
          <cell r="H54">
            <v>2</v>
          </cell>
          <cell r="I54">
            <v>2.5</v>
          </cell>
          <cell r="J54">
            <v>2.25</v>
          </cell>
          <cell r="K54">
            <v>10</v>
          </cell>
          <cell r="L54">
            <v>10</v>
          </cell>
          <cell r="M54">
            <v>0</v>
          </cell>
          <cell r="N54">
            <v>10</v>
          </cell>
          <cell r="O54">
            <v>19</v>
          </cell>
          <cell r="P54">
            <v>29.5</v>
          </cell>
          <cell r="Q54">
            <v>0</v>
          </cell>
          <cell r="R54">
            <v>9</v>
          </cell>
          <cell r="S54">
            <v>8</v>
          </cell>
          <cell r="T54">
            <v>0</v>
          </cell>
          <cell r="U54">
            <v>46.5</v>
          </cell>
          <cell r="V54">
            <v>66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13</v>
          </cell>
          <cell r="E55">
            <v>9</v>
          </cell>
          <cell r="F55">
            <v>0</v>
          </cell>
          <cell r="G55">
            <v>4.4166666666666661</v>
          </cell>
          <cell r="H55">
            <v>4</v>
          </cell>
          <cell r="I55">
            <v>5</v>
          </cell>
          <cell r="J55">
            <v>4.5</v>
          </cell>
          <cell r="K55">
            <v>10</v>
          </cell>
          <cell r="L55">
            <v>11</v>
          </cell>
          <cell r="M55">
            <v>0</v>
          </cell>
          <cell r="N55">
            <v>10.5</v>
          </cell>
          <cell r="O55">
            <v>19.399999999999999</v>
          </cell>
          <cell r="P55">
            <v>25</v>
          </cell>
          <cell r="Q55">
            <v>0</v>
          </cell>
          <cell r="R55">
            <v>13</v>
          </cell>
          <cell r="S55">
            <v>0</v>
          </cell>
          <cell r="T55">
            <v>10</v>
          </cell>
          <cell r="U55">
            <v>48</v>
          </cell>
          <cell r="V55">
            <v>67</v>
          </cell>
        </row>
        <row r="56">
          <cell r="B56" t="str">
            <v>E022-01-1063/2020</v>
          </cell>
          <cell r="C56" t="str">
            <v>Tracy Atieno OCHIENG</v>
          </cell>
          <cell r="D56">
            <v>10</v>
          </cell>
          <cell r="E56">
            <v>6</v>
          </cell>
          <cell r="F56">
            <v>0</v>
          </cell>
          <cell r="G56">
            <v>3.1666666666666665</v>
          </cell>
          <cell r="H56">
            <v>2</v>
          </cell>
          <cell r="I56">
            <v>0</v>
          </cell>
          <cell r="J56">
            <v>1</v>
          </cell>
          <cell r="K56">
            <v>10</v>
          </cell>
          <cell r="L56">
            <v>13</v>
          </cell>
          <cell r="M56">
            <v>0</v>
          </cell>
          <cell r="N56">
            <v>11.5</v>
          </cell>
          <cell r="O56">
            <v>15.7</v>
          </cell>
          <cell r="P56">
            <v>12</v>
          </cell>
          <cell r="Q56">
            <v>0</v>
          </cell>
          <cell r="R56">
            <v>11</v>
          </cell>
          <cell r="S56">
            <v>0</v>
          </cell>
          <cell r="T56">
            <v>6</v>
          </cell>
          <cell r="U56">
            <v>29</v>
          </cell>
          <cell r="V56">
            <v>45</v>
          </cell>
        </row>
        <row r="57">
          <cell r="B57" t="str">
            <v>E022-01-1064/2020</v>
          </cell>
          <cell r="C57" t="str">
            <v>Michael OMOLO</v>
          </cell>
          <cell r="D57">
            <v>22</v>
          </cell>
          <cell r="E57">
            <v>10</v>
          </cell>
          <cell r="F57">
            <v>0</v>
          </cell>
          <cell r="G57">
            <v>6.166666666666667</v>
          </cell>
          <cell r="H57">
            <v>2</v>
          </cell>
          <cell r="I57">
            <v>3</v>
          </cell>
          <cell r="J57">
            <v>2.5</v>
          </cell>
          <cell r="K57">
            <v>10</v>
          </cell>
          <cell r="L57">
            <v>11</v>
          </cell>
          <cell r="M57">
            <v>0</v>
          </cell>
          <cell r="N57">
            <v>10.5</v>
          </cell>
          <cell r="O57">
            <v>19.2</v>
          </cell>
          <cell r="P57">
            <v>10</v>
          </cell>
          <cell r="Q57">
            <v>0</v>
          </cell>
          <cell r="R57">
            <v>13</v>
          </cell>
          <cell r="S57">
            <v>0</v>
          </cell>
          <cell r="T57">
            <v>6</v>
          </cell>
          <cell r="U57">
            <v>29</v>
          </cell>
          <cell r="V57">
            <v>48</v>
          </cell>
        </row>
        <row r="58">
          <cell r="B58" t="str">
            <v>E022-01-1065/2020</v>
          </cell>
          <cell r="C58" t="str">
            <v>Brian Kiprono KOTON</v>
          </cell>
          <cell r="D58">
            <v>7</v>
          </cell>
          <cell r="E58">
            <v>10</v>
          </cell>
          <cell r="F58">
            <v>0</v>
          </cell>
          <cell r="G58">
            <v>3.666666666666667</v>
          </cell>
          <cell r="H58">
            <v>4</v>
          </cell>
          <cell r="I58">
            <v>0</v>
          </cell>
          <cell r="J58">
            <v>2</v>
          </cell>
          <cell r="K58">
            <v>10</v>
          </cell>
          <cell r="L58">
            <v>10</v>
          </cell>
          <cell r="M58">
            <v>0</v>
          </cell>
          <cell r="N58">
            <v>10</v>
          </cell>
          <cell r="O58">
            <v>15.7</v>
          </cell>
          <cell r="P58">
            <v>10.5</v>
          </cell>
          <cell r="Q58">
            <v>0</v>
          </cell>
          <cell r="R58">
            <v>10</v>
          </cell>
          <cell r="S58">
            <v>0</v>
          </cell>
          <cell r="T58">
            <v>9</v>
          </cell>
          <cell r="U58">
            <v>29.5</v>
          </cell>
          <cell r="V58">
            <v>45</v>
          </cell>
        </row>
        <row r="59">
          <cell r="B59" t="str">
            <v>E022-01-1066/2020</v>
          </cell>
          <cell r="C59" t="str">
            <v>Christopher GITAU</v>
          </cell>
          <cell r="D59">
            <v>18</v>
          </cell>
          <cell r="E59">
            <v>9</v>
          </cell>
          <cell r="F59">
            <v>0</v>
          </cell>
          <cell r="G59">
            <v>5.25</v>
          </cell>
          <cell r="H59">
            <v>4</v>
          </cell>
          <cell r="I59">
            <v>0</v>
          </cell>
          <cell r="J59">
            <v>2</v>
          </cell>
          <cell r="K59">
            <v>10</v>
          </cell>
          <cell r="L59">
            <v>7</v>
          </cell>
          <cell r="M59">
            <v>0</v>
          </cell>
          <cell r="N59">
            <v>8.5</v>
          </cell>
          <cell r="O59">
            <v>15.8</v>
          </cell>
          <cell r="P59">
            <v>26</v>
          </cell>
          <cell r="Q59">
            <v>0</v>
          </cell>
          <cell r="R59">
            <v>12</v>
          </cell>
          <cell r="S59">
            <v>0</v>
          </cell>
          <cell r="T59">
            <v>11</v>
          </cell>
          <cell r="U59">
            <v>49</v>
          </cell>
          <cell r="V59">
            <v>65</v>
          </cell>
        </row>
        <row r="60">
          <cell r="B60" t="str">
            <v>E022-01-1067/2020</v>
          </cell>
          <cell r="C60" t="str">
            <v>Florence Auma ODERO</v>
          </cell>
          <cell r="D60">
            <v>6</v>
          </cell>
          <cell r="E60">
            <v>8</v>
          </cell>
          <cell r="F60">
            <v>0</v>
          </cell>
          <cell r="G60">
            <v>3.0000000000000004</v>
          </cell>
          <cell r="H60">
            <v>2</v>
          </cell>
          <cell r="I60">
            <v>0</v>
          </cell>
          <cell r="J60">
            <v>1</v>
          </cell>
          <cell r="K60">
            <v>10</v>
          </cell>
          <cell r="L60">
            <v>13</v>
          </cell>
          <cell r="M60">
            <v>0</v>
          </cell>
          <cell r="N60">
            <v>11.5</v>
          </cell>
          <cell r="O60">
            <v>15.5</v>
          </cell>
          <cell r="P60">
            <v>9</v>
          </cell>
          <cell r="Q60">
            <v>0</v>
          </cell>
          <cell r="R60">
            <v>3</v>
          </cell>
          <cell r="S60">
            <v>0</v>
          </cell>
          <cell r="T60">
            <v>1</v>
          </cell>
          <cell r="U60">
            <v>13</v>
          </cell>
          <cell r="V60">
            <v>29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9</v>
          </cell>
          <cell r="E61">
            <v>9</v>
          </cell>
          <cell r="F61">
            <v>0</v>
          </cell>
          <cell r="G61">
            <v>3.75</v>
          </cell>
          <cell r="H61">
            <v>3.5</v>
          </cell>
          <cell r="I61">
            <v>0</v>
          </cell>
          <cell r="J61">
            <v>1.75</v>
          </cell>
          <cell r="K61">
            <v>10</v>
          </cell>
          <cell r="L61">
            <v>11</v>
          </cell>
          <cell r="M61">
            <v>0</v>
          </cell>
          <cell r="N61">
            <v>10.5</v>
          </cell>
          <cell r="O61">
            <v>16</v>
          </cell>
          <cell r="P61">
            <v>18</v>
          </cell>
          <cell r="Q61">
            <v>0</v>
          </cell>
          <cell r="R61">
            <v>10</v>
          </cell>
          <cell r="S61">
            <v>0</v>
          </cell>
          <cell r="T61">
            <v>11</v>
          </cell>
          <cell r="U61">
            <v>39</v>
          </cell>
          <cell r="V61">
            <v>55</v>
          </cell>
        </row>
        <row r="62">
          <cell r="B62" t="str">
            <v>E022-01-1069/2020</v>
          </cell>
          <cell r="C62" t="str">
            <v>Raymond KILONZO</v>
          </cell>
          <cell r="D62">
            <v>11</v>
          </cell>
          <cell r="E62">
            <v>7</v>
          </cell>
          <cell r="F62">
            <v>0</v>
          </cell>
          <cell r="G62">
            <v>3.583333333333333</v>
          </cell>
          <cell r="H62">
            <v>4</v>
          </cell>
          <cell r="I62">
            <v>0</v>
          </cell>
          <cell r="J62">
            <v>2</v>
          </cell>
          <cell r="K62">
            <v>10</v>
          </cell>
          <cell r="L62">
            <v>13</v>
          </cell>
          <cell r="M62">
            <v>0</v>
          </cell>
          <cell r="N62">
            <v>11.5</v>
          </cell>
          <cell r="O62">
            <v>17.100000000000001</v>
          </cell>
          <cell r="P62">
            <v>25.5</v>
          </cell>
          <cell r="Q62">
            <v>0</v>
          </cell>
          <cell r="R62">
            <v>9</v>
          </cell>
          <cell r="S62">
            <v>0</v>
          </cell>
          <cell r="T62">
            <v>3</v>
          </cell>
          <cell r="U62">
            <v>37.5</v>
          </cell>
          <cell r="V62">
            <v>55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11</v>
          </cell>
          <cell r="E63">
            <v>9</v>
          </cell>
          <cell r="F63">
            <v>0</v>
          </cell>
          <cell r="G63">
            <v>4.083333333333333</v>
          </cell>
          <cell r="H63">
            <v>3.5</v>
          </cell>
          <cell r="I63">
            <v>4</v>
          </cell>
          <cell r="J63">
            <v>3.75</v>
          </cell>
          <cell r="K63">
            <v>12</v>
          </cell>
          <cell r="L63">
            <v>12</v>
          </cell>
          <cell r="M63">
            <v>0</v>
          </cell>
          <cell r="N63">
            <v>12</v>
          </cell>
          <cell r="O63">
            <v>19.8</v>
          </cell>
          <cell r="P63">
            <v>17.5</v>
          </cell>
          <cell r="Q63">
            <v>15</v>
          </cell>
          <cell r="R63">
            <v>0</v>
          </cell>
          <cell r="S63">
            <v>0</v>
          </cell>
          <cell r="T63">
            <v>9</v>
          </cell>
          <cell r="U63">
            <v>41.5</v>
          </cell>
          <cell r="V63">
            <v>61</v>
          </cell>
        </row>
        <row r="64">
          <cell r="B64" t="str">
            <v>E022-01-1071/2020</v>
          </cell>
          <cell r="C64" t="str">
            <v>David Karanja MWANGI</v>
          </cell>
          <cell r="D64">
            <v>10</v>
          </cell>
          <cell r="E64">
            <v>10</v>
          </cell>
          <cell r="F64">
            <v>0</v>
          </cell>
          <cell r="G64">
            <v>4.1666666666666661</v>
          </cell>
          <cell r="H64">
            <v>0</v>
          </cell>
          <cell r="I64">
            <v>0</v>
          </cell>
          <cell r="J64">
            <v>0</v>
          </cell>
          <cell r="K64">
            <v>12</v>
          </cell>
          <cell r="L64">
            <v>12</v>
          </cell>
          <cell r="M64">
            <v>0</v>
          </cell>
          <cell r="N64">
            <v>12</v>
          </cell>
          <cell r="O64">
            <v>16.2</v>
          </cell>
          <cell r="P64">
            <v>10</v>
          </cell>
          <cell r="Q64">
            <v>0</v>
          </cell>
          <cell r="R64">
            <v>15</v>
          </cell>
          <cell r="S64">
            <v>0</v>
          </cell>
          <cell r="T64">
            <v>14</v>
          </cell>
          <cell r="U64">
            <v>39</v>
          </cell>
          <cell r="V64">
            <v>55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19</v>
          </cell>
          <cell r="E65">
            <v>7</v>
          </cell>
          <cell r="F65">
            <v>0</v>
          </cell>
          <cell r="G65">
            <v>4.9166666666666661</v>
          </cell>
          <cell r="H65">
            <v>3.5</v>
          </cell>
          <cell r="I65">
            <v>0</v>
          </cell>
          <cell r="J65">
            <v>1.75</v>
          </cell>
          <cell r="K65">
            <v>10</v>
          </cell>
          <cell r="L65">
            <v>12</v>
          </cell>
          <cell r="M65">
            <v>0</v>
          </cell>
          <cell r="N65">
            <v>11</v>
          </cell>
          <cell r="O65">
            <v>17.7</v>
          </cell>
          <cell r="P65">
            <v>12.5</v>
          </cell>
          <cell r="Q65">
            <v>0</v>
          </cell>
          <cell r="R65">
            <v>11</v>
          </cell>
          <cell r="S65">
            <v>0</v>
          </cell>
          <cell r="T65">
            <v>9</v>
          </cell>
          <cell r="U65">
            <v>32.5</v>
          </cell>
          <cell r="V65">
            <v>50</v>
          </cell>
        </row>
        <row r="66">
          <cell r="B66" t="str">
            <v>E022-01-1074/2020</v>
          </cell>
          <cell r="C66" t="str">
            <v>Ian Kiptoo ROTICH</v>
          </cell>
          <cell r="D66">
            <v>15</v>
          </cell>
          <cell r="E66">
            <v>12</v>
          </cell>
          <cell r="F66">
            <v>0</v>
          </cell>
          <cell r="G66">
            <v>5.5</v>
          </cell>
          <cell r="H66">
            <v>4</v>
          </cell>
          <cell r="I66">
            <v>4</v>
          </cell>
          <cell r="J66">
            <v>4</v>
          </cell>
          <cell r="K66">
            <v>12</v>
          </cell>
          <cell r="L66">
            <v>12</v>
          </cell>
          <cell r="M66">
            <v>0</v>
          </cell>
          <cell r="N66">
            <v>12</v>
          </cell>
          <cell r="O66">
            <v>21.5</v>
          </cell>
          <cell r="P66">
            <v>15.5</v>
          </cell>
          <cell r="Q66">
            <v>0</v>
          </cell>
          <cell r="R66">
            <v>16</v>
          </cell>
          <cell r="S66">
            <v>0</v>
          </cell>
          <cell r="T66">
            <v>10</v>
          </cell>
          <cell r="U66">
            <v>41.5</v>
          </cell>
          <cell r="V66">
            <v>63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7</v>
          </cell>
          <cell r="E67">
            <v>8</v>
          </cell>
          <cell r="F67">
            <v>0</v>
          </cell>
          <cell r="G67">
            <v>3.1666666666666665</v>
          </cell>
          <cell r="H67">
            <v>4.5</v>
          </cell>
          <cell r="I67">
            <v>4</v>
          </cell>
          <cell r="J67">
            <v>4.25</v>
          </cell>
          <cell r="K67">
            <v>10</v>
          </cell>
          <cell r="L67">
            <v>13</v>
          </cell>
          <cell r="M67">
            <v>0</v>
          </cell>
          <cell r="N67">
            <v>11.5</v>
          </cell>
          <cell r="O67">
            <v>18.899999999999999</v>
          </cell>
          <cell r="P67">
            <v>24.5</v>
          </cell>
          <cell r="Q67">
            <v>0</v>
          </cell>
          <cell r="R67">
            <v>16</v>
          </cell>
          <cell r="S67">
            <v>0</v>
          </cell>
          <cell r="T67">
            <v>10</v>
          </cell>
          <cell r="U67">
            <v>50.5</v>
          </cell>
          <cell r="V67">
            <v>69</v>
          </cell>
        </row>
        <row r="68">
          <cell r="B68" t="str">
            <v>E022-01-1076/2020</v>
          </cell>
          <cell r="C68" t="str">
            <v>Victory Ayuma SITATI</v>
          </cell>
          <cell r="D68">
            <v>13</v>
          </cell>
          <cell r="E68">
            <v>6</v>
          </cell>
          <cell r="F68">
            <v>0</v>
          </cell>
          <cell r="G68">
            <v>3.666666666666667</v>
          </cell>
          <cell r="H68">
            <v>3.5</v>
          </cell>
          <cell r="I68">
            <v>4</v>
          </cell>
          <cell r="J68">
            <v>3.75</v>
          </cell>
          <cell r="K68">
            <v>10</v>
          </cell>
          <cell r="L68">
            <v>11</v>
          </cell>
          <cell r="M68">
            <v>0</v>
          </cell>
          <cell r="N68">
            <v>10.5</v>
          </cell>
          <cell r="O68">
            <v>17.899999999999999</v>
          </cell>
          <cell r="P68">
            <v>13</v>
          </cell>
          <cell r="Q68">
            <v>0</v>
          </cell>
          <cell r="R68">
            <v>14</v>
          </cell>
          <cell r="S68">
            <v>0</v>
          </cell>
          <cell r="T68">
            <v>3</v>
          </cell>
          <cell r="U68">
            <v>30</v>
          </cell>
          <cell r="V68">
            <v>48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18</v>
          </cell>
          <cell r="E69">
            <v>11</v>
          </cell>
          <cell r="F69">
            <v>0</v>
          </cell>
          <cell r="G69">
            <v>5.75</v>
          </cell>
          <cell r="H69">
            <v>3.5</v>
          </cell>
          <cell r="I69">
            <v>0</v>
          </cell>
          <cell r="J69">
            <v>1.75</v>
          </cell>
          <cell r="K69">
            <v>10</v>
          </cell>
          <cell r="L69">
            <v>12</v>
          </cell>
          <cell r="M69">
            <v>0</v>
          </cell>
          <cell r="N69">
            <v>11</v>
          </cell>
          <cell r="O69">
            <v>18.5</v>
          </cell>
          <cell r="P69">
            <v>20</v>
          </cell>
          <cell r="Q69">
            <v>0</v>
          </cell>
          <cell r="R69">
            <v>16</v>
          </cell>
          <cell r="S69">
            <v>0</v>
          </cell>
          <cell r="T69">
            <v>16</v>
          </cell>
          <cell r="U69">
            <v>52</v>
          </cell>
          <cell r="V69">
            <v>71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11</v>
          </cell>
          <cell r="E70">
            <v>9</v>
          </cell>
          <cell r="F70">
            <v>0</v>
          </cell>
          <cell r="G70">
            <v>4.083333333333333</v>
          </cell>
          <cell r="H70">
            <v>3</v>
          </cell>
          <cell r="I70">
            <v>0</v>
          </cell>
          <cell r="J70">
            <v>1.5</v>
          </cell>
          <cell r="K70">
            <v>10</v>
          </cell>
          <cell r="L70">
            <v>11</v>
          </cell>
          <cell r="M70">
            <v>0</v>
          </cell>
          <cell r="N70">
            <v>10.5</v>
          </cell>
          <cell r="O70">
            <v>16.100000000000001</v>
          </cell>
          <cell r="P70">
            <v>29</v>
          </cell>
          <cell r="Q70">
            <v>0</v>
          </cell>
          <cell r="R70">
            <v>17</v>
          </cell>
          <cell r="S70">
            <v>12</v>
          </cell>
          <cell r="T70">
            <v>0</v>
          </cell>
          <cell r="U70">
            <v>58</v>
          </cell>
          <cell r="V70">
            <v>74</v>
          </cell>
        </row>
        <row r="71">
          <cell r="B71" t="str">
            <v>E022-01-1079/2020</v>
          </cell>
          <cell r="C71" t="str">
            <v>Seth Baraka WEKESA</v>
          </cell>
          <cell r="D71">
            <v>9</v>
          </cell>
          <cell r="E71">
            <v>7</v>
          </cell>
          <cell r="F71">
            <v>0</v>
          </cell>
          <cell r="G71">
            <v>3.2499999999999996</v>
          </cell>
          <cell r="H71">
            <v>3.5</v>
          </cell>
          <cell r="I71">
            <v>0</v>
          </cell>
          <cell r="J71">
            <v>1.75</v>
          </cell>
          <cell r="K71">
            <v>10</v>
          </cell>
          <cell r="L71">
            <v>11</v>
          </cell>
          <cell r="M71">
            <v>0</v>
          </cell>
          <cell r="N71">
            <v>10.5</v>
          </cell>
          <cell r="O71">
            <v>15.5</v>
          </cell>
          <cell r="P71">
            <v>8.5</v>
          </cell>
          <cell r="Q71">
            <v>0</v>
          </cell>
          <cell r="R71">
            <v>10</v>
          </cell>
          <cell r="S71">
            <v>7</v>
          </cell>
          <cell r="T71">
            <v>0</v>
          </cell>
          <cell r="U71">
            <v>25.5</v>
          </cell>
          <cell r="V71">
            <v>41</v>
          </cell>
        </row>
        <row r="72">
          <cell r="B72" t="str">
            <v>E022-01-1080/2020</v>
          </cell>
          <cell r="C72" t="str">
            <v>Collins Mumo MANTHI</v>
          </cell>
          <cell r="D72">
            <v>8</v>
          </cell>
          <cell r="E72">
            <v>14</v>
          </cell>
          <cell r="F72">
            <v>0</v>
          </cell>
          <cell r="G72">
            <v>4.833333333333333</v>
          </cell>
          <cell r="H72">
            <v>5</v>
          </cell>
          <cell r="I72">
            <v>4</v>
          </cell>
          <cell r="J72">
            <v>4.5</v>
          </cell>
          <cell r="K72">
            <v>10</v>
          </cell>
          <cell r="L72">
            <v>13</v>
          </cell>
          <cell r="M72">
            <v>0</v>
          </cell>
          <cell r="N72">
            <v>11.5</v>
          </cell>
          <cell r="O72">
            <v>20.8</v>
          </cell>
          <cell r="P72">
            <v>6</v>
          </cell>
          <cell r="Q72">
            <v>12</v>
          </cell>
          <cell r="R72">
            <v>0</v>
          </cell>
          <cell r="S72">
            <v>0</v>
          </cell>
          <cell r="T72">
            <v>11</v>
          </cell>
          <cell r="U72">
            <v>29</v>
          </cell>
          <cell r="V72">
            <v>50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12</v>
          </cell>
          <cell r="E73">
            <v>8</v>
          </cell>
          <cell r="F73">
            <v>0</v>
          </cell>
          <cell r="G73">
            <v>4</v>
          </cell>
          <cell r="H73">
            <v>4</v>
          </cell>
          <cell r="I73">
            <v>0</v>
          </cell>
          <cell r="J73">
            <v>2</v>
          </cell>
          <cell r="K73">
            <v>10</v>
          </cell>
          <cell r="L73">
            <v>11</v>
          </cell>
          <cell r="M73">
            <v>0</v>
          </cell>
          <cell r="N73">
            <v>10.5</v>
          </cell>
          <cell r="O73">
            <v>16.5</v>
          </cell>
          <cell r="P73">
            <v>17</v>
          </cell>
          <cell r="Q73">
            <v>0</v>
          </cell>
          <cell r="R73">
            <v>12</v>
          </cell>
          <cell r="S73">
            <v>4</v>
          </cell>
          <cell r="T73">
            <v>0</v>
          </cell>
          <cell r="U73">
            <v>33</v>
          </cell>
          <cell r="V73">
            <v>50</v>
          </cell>
        </row>
        <row r="74">
          <cell r="B74" t="str">
            <v>E022-01-1082/2020</v>
          </cell>
          <cell r="C74" t="str">
            <v>Ray Wafula WEKESA</v>
          </cell>
          <cell r="D74">
            <v>16</v>
          </cell>
          <cell r="E74">
            <v>13</v>
          </cell>
          <cell r="F74">
            <v>0</v>
          </cell>
          <cell r="G74">
            <v>5.916666666666667</v>
          </cell>
          <cell r="H74">
            <v>3</v>
          </cell>
          <cell r="I74">
            <v>0</v>
          </cell>
          <cell r="J74">
            <v>1.5</v>
          </cell>
          <cell r="K74">
            <v>12</v>
          </cell>
          <cell r="L74">
            <v>12</v>
          </cell>
          <cell r="M74">
            <v>0</v>
          </cell>
          <cell r="N74">
            <v>12</v>
          </cell>
          <cell r="O74">
            <v>19.399999999999999</v>
          </cell>
          <cell r="P74">
            <v>18</v>
          </cell>
          <cell r="Q74">
            <v>0</v>
          </cell>
          <cell r="R74">
            <v>12</v>
          </cell>
          <cell r="S74">
            <v>13</v>
          </cell>
          <cell r="T74">
            <v>0</v>
          </cell>
          <cell r="U74">
            <v>43</v>
          </cell>
          <cell r="V74">
            <v>62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12</v>
          </cell>
          <cell r="E75">
            <v>11</v>
          </cell>
          <cell r="F75">
            <v>0</v>
          </cell>
          <cell r="G75">
            <v>4.75</v>
          </cell>
          <cell r="H75">
            <v>3</v>
          </cell>
          <cell r="I75">
            <v>3.5</v>
          </cell>
          <cell r="J75">
            <v>3.2499999999999996</v>
          </cell>
          <cell r="K75">
            <v>12</v>
          </cell>
          <cell r="L75">
            <v>12</v>
          </cell>
          <cell r="M75">
            <v>0</v>
          </cell>
          <cell r="N75">
            <v>12</v>
          </cell>
          <cell r="O75">
            <v>20</v>
          </cell>
          <cell r="P75">
            <v>19</v>
          </cell>
          <cell r="Q75">
            <v>0</v>
          </cell>
          <cell r="R75">
            <v>17</v>
          </cell>
          <cell r="S75">
            <v>0</v>
          </cell>
          <cell r="T75">
            <v>8</v>
          </cell>
          <cell r="U75">
            <v>44</v>
          </cell>
          <cell r="V75">
            <v>64</v>
          </cell>
        </row>
        <row r="76">
          <cell r="B76" t="str">
            <v>E022-01-1084/2020</v>
          </cell>
          <cell r="C76" t="str">
            <v>Farries Ngai SEDA</v>
          </cell>
          <cell r="D76">
            <v>14</v>
          </cell>
          <cell r="E76">
            <v>10</v>
          </cell>
          <cell r="F76">
            <v>0</v>
          </cell>
          <cell r="G76">
            <v>4.833333333333333</v>
          </cell>
          <cell r="H76">
            <v>3</v>
          </cell>
          <cell r="I76">
            <v>3</v>
          </cell>
          <cell r="J76">
            <v>3</v>
          </cell>
          <cell r="K76">
            <v>12</v>
          </cell>
          <cell r="L76">
            <v>12</v>
          </cell>
          <cell r="M76">
            <v>0</v>
          </cell>
          <cell r="N76">
            <v>12</v>
          </cell>
          <cell r="O76">
            <v>19.8</v>
          </cell>
          <cell r="P76">
            <v>18</v>
          </cell>
          <cell r="Q76">
            <v>0</v>
          </cell>
          <cell r="R76">
            <v>14</v>
          </cell>
          <cell r="S76">
            <v>0</v>
          </cell>
          <cell r="T76">
            <v>5</v>
          </cell>
          <cell r="U76">
            <v>37</v>
          </cell>
          <cell r="V76">
            <v>57</v>
          </cell>
        </row>
        <row r="77">
          <cell r="B77" t="str">
            <v>E022-01-1085/2020</v>
          </cell>
          <cell r="C77" t="str">
            <v>Kelvin Ochieng OMONDI</v>
          </cell>
          <cell r="D77">
            <v>8</v>
          </cell>
          <cell r="E77">
            <v>9</v>
          </cell>
          <cell r="F77">
            <v>0</v>
          </cell>
          <cell r="G77">
            <v>3.5833333333333335</v>
          </cell>
          <cell r="H77">
            <v>0</v>
          </cell>
          <cell r="I77">
            <v>0</v>
          </cell>
          <cell r="J77">
            <v>0</v>
          </cell>
          <cell r="K77">
            <v>12</v>
          </cell>
          <cell r="L77">
            <v>12</v>
          </cell>
          <cell r="M77">
            <v>0</v>
          </cell>
          <cell r="N77">
            <v>12</v>
          </cell>
          <cell r="O77">
            <v>15.6</v>
          </cell>
          <cell r="P77">
            <v>7</v>
          </cell>
          <cell r="Q77">
            <v>0</v>
          </cell>
          <cell r="R77">
            <v>16</v>
          </cell>
          <cell r="S77">
            <v>1</v>
          </cell>
          <cell r="T77">
            <v>0</v>
          </cell>
          <cell r="U77">
            <v>24</v>
          </cell>
          <cell r="V77">
            <v>40</v>
          </cell>
        </row>
        <row r="78">
          <cell r="B78" t="str">
            <v>E022-01-1086/2020</v>
          </cell>
          <cell r="C78" t="str">
            <v>Rony Oronje ONYANGO</v>
          </cell>
          <cell r="D78">
            <v>11</v>
          </cell>
          <cell r="E78">
            <v>12</v>
          </cell>
          <cell r="F78">
            <v>0</v>
          </cell>
          <cell r="G78">
            <v>4.833333333333333</v>
          </cell>
          <cell r="H78">
            <v>4</v>
          </cell>
          <cell r="I78">
            <v>0</v>
          </cell>
          <cell r="J78">
            <v>2</v>
          </cell>
          <cell r="K78">
            <v>12</v>
          </cell>
          <cell r="L78">
            <v>12</v>
          </cell>
          <cell r="M78">
            <v>0</v>
          </cell>
          <cell r="N78">
            <v>12</v>
          </cell>
          <cell r="O78">
            <v>18.8</v>
          </cell>
          <cell r="P78">
            <v>18</v>
          </cell>
          <cell r="Q78">
            <v>0</v>
          </cell>
          <cell r="R78">
            <v>16</v>
          </cell>
          <cell r="S78">
            <v>0</v>
          </cell>
          <cell r="T78">
            <v>12</v>
          </cell>
          <cell r="U78">
            <v>46</v>
          </cell>
          <cell r="V78">
            <v>65</v>
          </cell>
        </row>
        <row r="79">
          <cell r="B79" t="str">
            <v>E022-01-1087/2020</v>
          </cell>
          <cell r="C79" t="str">
            <v>Geoffrey Elly NISSI</v>
          </cell>
          <cell r="D79">
            <v>24</v>
          </cell>
          <cell r="E79">
            <v>10</v>
          </cell>
          <cell r="F79">
            <v>0</v>
          </cell>
          <cell r="G79">
            <v>6.5</v>
          </cell>
          <cell r="H79">
            <v>2</v>
          </cell>
          <cell r="I79">
            <v>0</v>
          </cell>
          <cell r="J79">
            <v>1</v>
          </cell>
          <cell r="K79">
            <v>13</v>
          </cell>
          <cell r="L79">
            <v>9</v>
          </cell>
          <cell r="M79">
            <v>0</v>
          </cell>
          <cell r="N79">
            <v>11</v>
          </cell>
          <cell r="O79">
            <v>18.5</v>
          </cell>
          <cell r="P79">
            <v>30</v>
          </cell>
          <cell r="Q79">
            <v>11</v>
          </cell>
          <cell r="R79">
            <v>0</v>
          </cell>
          <cell r="S79">
            <v>0</v>
          </cell>
          <cell r="T79">
            <v>13</v>
          </cell>
          <cell r="U79">
            <v>54</v>
          </cell>
          <cell r="V79">
            <v>73</v>
          </cell>
        </row>
        <row r="80">
          <cell r="B80" t="str">
            <v>E022-01-1089/2020</v>
          </cell>
          <cell r="C80" t="str">
            <v>David MISANGO</v>
          </cell>
          <cell r="D80">
            <v>15</v>
          </cell>
          <cell r="E80">
            <v>8</v>
          </cell>
          <cell r="F80">
            <v>0</v>
          </cell>
          <cell r="G80">
            <v>4.5</v>
          </cell>
          <cell r="H80">
            <v>4</v>
          </cell>
          <cell r="I80">
            <v>0</v>
          </cell>
          <cell r="J80">
            <v>2</v>
          </cell>
          <cell r="K80">
            <v>12</v>
          </cell>
          <cell r="L80">
            <v>12</v>
          </cell>
          <cell r="M80">
            <v>0</v>
          </cell>
          <cell r="N80">
            <v>12</v>
          </cell>
          <cell r="O80">
            <v>18.5</v>
          </cell>
          <cell r="P80">
            <v>9.5</v>
          </cell>
          <cell r="Q80">
            <v>0</v>
          </cell>
          <cell r="R80">
            <v>14</v>
          </cell>
          <cell r="S80">
            <v>0</v>
          </cell>
          <cell r="T80">
            <v>5</v>
          </cell>
          <cell r="U80">
            <v>28.5</v>
          </cell>
          <cell r="V80">
            <v>47</v>
          </cell>
        </row>
        <row r="81">
          <cell r="B81" t="str">
            <v>E022-01-1090/2020</v>
          </cell>
          <cell r="C81" t="str">
            <v>Ignatius Kiptoo RUTO</v>
          </cell>
          <cell r="D81">
            <v>12</v>
          </cell>
          <cell r="E81">
            <v>13</v>
          </cell>
          <cell r="F81">
            <v>0</v>
          </cell>
          <cell r="G81">
            <v>5.25</v>
          </cell>
          <cell r="H81">
            <v>4.5</v>
          </cell>
          <cell r="I81">
            <v>4</v>
          </cell>
          <cell r="J81">
            <v>4.25</v>
          </cell>
          <cell r="K81">
            <v>12</v>
          </cell>
          <cell r="L81">
            <v>12</v>
          </cell>
          <cell r="M81">
            <v>0</v>
          </cell>
          <cell r="N81">
            <v>12</v>
          </cell>
          <cell r="O81">
            <v>21.5</v>
          </cell>
          <cell r="P81">
            <v>16.5</v>
          </cell>
          <cell r="Q81">
            <v>0</v>
          </cell>
          <cell r="R81">
            <v>11</v>
          </cell>
          <cell r="S81">
            <v>11</v>
          </cell>
          <cell r="T81">
            <v>0</v>
          </cell>
          <cell r="U81">
            <v>38.5</v>
          </cell>
          <cell r="V81">
            <v>60</v>
          </cell>
        </row>
        <row r="82">
          <cell r="B82" t="str">
            <v>E022-01-1163/2020</v>
          </cell>
          <cell r="C82" t="str">
            <v>Caleb Luhombo</v>
          </cell>
          <cell r="D82">
            <v>22</v>
          </cell>
          <cell r="E82">
            <v>8</v>
          </cell>
          <cell r="F82">
            <v>0</v>
          </cell>
          <cell r="G82">
            <v>5.6666666666666661</v>
          </cell>
          <cell r="H82">
            <v>2</v>
          </cell>
          <cell r="I82">
            <v>0</v>
          </cell>
          <cell r="J82">
            <v>1</v>
          </cell>
          <cell r="K82">
            <v>12</v>
          </cell>
          <cell r="L82">
            <v>12</v>
          </cell>
          <cell r="M82">
            <v>0</v>
          </cell>
          <cell r="N82">
            <v>12</v>
          </cell>
          <cell r="O82">
            <v>18.7</v>
          </cell>
          <cell r="P82">
            <v>17</v>
          </cell>
          <cell r="Q82">
            <v>0</v>
          </cell>
          <cell r="R82">
            <v>16</v>
          </cell>
          <cell r="S82">
            <v>0</v>
          </cell>
          <cell r="T82">
            <v>9</v>
          </cell>
          <cell r="U82">
            <v>42</v>
          </cell>
          <cell r="V82">
            <v>61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19</v>
          </cell>
          <cell r="E83">
            <v>10</v>
          </cell>
          <cell r="F83">
            <v>0</v>
          </cell>
          <cell r="G83">
            <v>5.6666666666666661</v>
          </cell>
          <cell r="H83">
            <v>2</v>
          </cell>
          <cell r="I83">
            <v>0</v>
          </cell>
          <cell r="J83">
            <v>1</v>
          </cell>
          <cell r="K83">
            <v>13</v>
          </cell>
          <cell r="L83">
            <v>9</v>
          </cell>
          <cell r="M83">
            <v>0</v>
          </cell>
          <cell r="N83">
            <v>11</v>
          </cell>
          <cell r="O83">
            <v>17.7</v>
          </cell>
          <cell r="P83">
            <v>20.5</v>
          </cell>
          <cell r="Q83">
            <v>7</v>
          </cell>
          <cell r="R83">
            <v>0</v>
          </cell>
          <cell r="S83">
            <v>0</v>
          </cell>
          <cell r="T83">
            <v>13</v>
          </cell>
          <cell r="U83">
            <v>40.5</v>
          </cell>
          <cell r="V83">
            <v>58</v>
          </cell>
        </row>
        <row r="84">
          <cell r="B84" t="str">
            <v>E022-01-1594/2020</v>
          </cell>
          <cell r="C84" t="str">
            <v>Joash KIPROTICH</v>
          </cell>
          <cell r="D84">
            <v>14</v>
          </cell>
          <cell r="E84">
            <v>9</v>
          </cell>
          <cell r="F84">
            <v>0</v>
          </cell>
          <cell r="G84">
            <v>4.5833333333333339</v>
          </cell>
          <cell r="H84">
            <v>3.5</v>
          </cell>
          <cell r="I84">
            <v>4</v>
          </cell>
          <cell r="J84">
            <v>3.75</v>
          </cell>
          <cell r="K84">
            <v>13</v>
          </cell>
          <cell r="L84">
            <v>12</v>
          </cell>
          <cell r="M84">
            <v>0</v>
          </cell>
          <cell r="N84">
            <v>12.5</v>
          </cell>
          <cell r="O84">
            <v>20.8</v>
          </cell>
          <cell r="P84">
            <v>16.5</v>
          </cell>
          <cell r="Q84">
            <v>6</v>
          </cell>
          <cell r="R84">
            <v>0</v>
          </cell>
          <cell r="S84">
            <v>0</v>
          </cell>
          <cell r="T84">
            <v>9</v>
          </cell>
          <cell r="U84">
            <v>31.5</v>
          </cell>
          <cell r="V84">
            <v>52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15</v>
          </cell>
          <cell r="E85">
            <v>12</v>
          </cell>
          <cell r="F85">
            <v>0</v>
          </cell>
          <cell r="G85">
            <v>5.5</v>
          </cell>
          <cell r="H85">
            <v>4</v>
          </cell>
          <cell r="I85">
            <v>0</v>
          </cell>
          <cell r="J85">
            <v>2</v>
          </cell>
          <cell r="K85">
            <v>12</v>
          </cell>
          <cell r="L85">
            <v>12</v>
          </cell>
          <cell r="M85">
            <v>0</v>
          </cell>
          <cell r="N85">
            <v>12</v>
          </cell>
          <cell r="O85">
            <v>19.5</v>
          </cell>
          <cell r="P85">
            <v>11</v>
          </cell>
          <cell r="Q85">
            <v>0</v>
          </cell>
          <cell r="R85">
            <v>13</v>
          </cell>
          <cell r="S85">
            <v>0</v>
          </cell>
          <cell r="T85">
            <v>5</v>
          </cell>
          <cell r="U85">
            <v>29</v>
          </cell>
          <cell r="V85">
            <v>49</v>
          </cell>
        </row>
        <row r="86">
          <cell r="B86" t="str">
            <v>E022-01-2108/2020</v>
          </cell>
          <cell r="C86" t="str">
            <v>Benson Mwendwa KILEI</v>
          </cell>
          <cell r="D86">
            <v>12</v>
          </cell>
          <cell r="E86">
            <v>9</v>
          </cell>
          <cell r="F86">
            <v>0</v>
          </cell>
          <cell r="G86">
            <v>4.25</v>
          </cell>
          <cell r="H86">
            <v>3.5</v>
          </cell>
          <cell r="I86">
            <v>0</v>
          </cell>
          <cell r="J86">
            <v>1.75</v>
          </cell>
          <cell r="K86">
            <v>12</v>
          </cell>
          <cell r="L86">
            <v>12</v>
          </cell>
          <cell r="M86">
            <v>0</v>
          </cell>
          <cell r="N86">
            <v>12</v>
          </cell>
          <cell r="O86">
            <v>18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18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13</v>
          </cell>
          <cell r="E87">
            <v>10</v>
          </cell>
          <cell r="F87">
            <v>0</v>
          </cell>
          <cell r="G87">
            <v>4.666666666666667</v>
          </cell>
          <cell r="H87">
            <v>4</v>
          </cell>
          <cell r="I87">
            <v>5</v>
          </cell>
          <cell r="J87">
            <v>4.5</v>
          </cell>
          <cell r="K87">
            <v>12</v>
          </cell>
          <cell r="L87">
            <v>12</v>
          </cell>
          <cell r="M87">
            <v>0</v>
          </cell>
          <cell r="N87">
            <v>12</v>
          </cell>
          <cell r="O87">
            <v>21.2</v>
          </cell>
          <cell r="P87">
            <v>10</v>
          </cell>
          <cell r="Q87">
            <v>0</v>
          </cell>
          <cell r="R87">
            <v>14</v>
          </cell>
          <cell r="S87">
            <v>0</v>
          </cell>
          <cell r="T87">
            <v>11</v>
          </cell>
          <cell r="U87">
            <v>35</v>
          </cell>
          <cell r="V87">
            <v>56</v>
          </cell>
        </row>
        <row r="88">
          <cell r="B88" t="str">
            <v>E022-01-2138/2020</v>
          </cell>
          <cell r="C88" t="str">
            <v>Dennis Mungai NDUNGU</v>
          </cell>
          <cell r="D88">
            <v>22</v>
          </cell>
          <cell r="E88">
            <v>10</v>
          </cell>
          <cell r="F88">
            <v>0</v>
          </cell>
          <cell r="G88">
            <v>6.166666666666667</v>
          </cell>
          <cell r="H88">
            <v>0</v>
          </cell>
          <cell r="I88">
            <v>0</v>
          </cell>
          <cell r="J88">
            <v>0</v>
          </cell>
          <cell r="K88">
            <v>10</v>
          </cell>
          <cell r="L88">
            <v>7</v>
          </cell>
          <cell r="M88">
            <v>0</v>
          </cell>
          <cell r="N88">
            <v>8.5</v>
          </cell>
          <cell r="O88">
            <v>14.7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>
            <v>15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12</v>
          </cell>
          <cell r="E89">
            <v>10</v>
          </cell>
          <cell r="F89">
            <v>0</v>
          </cell>
          <cell r="G89">
            <v>4.5</v>
          </cell>
          <cell r="H89">
            <v>2</v>
          </cell>
          <cell r="I89">
            <v>0</v>
          </cell>
          <cell r="J89">
            <v>1</v>
          </cell>
          <cell r="K89">
            <v>10</v>
          </cell>
          <cell r="L89">
            <v>7</v>
          </cell>
          <cell r="M89">
            <v>0</v>
          </cell>
          <cell r="N89">
            <v>8.5</v>
          </cell>
          <cell r="O89">
            <v>14</v>
          </cell>
          <cell r="P89">
            <v>9</v>
          </cell>
          <cell r="Q89">
            <v>0</v>
          </cell>
          <cell r="R89">
            <v>10</v>
          </cell>
          <cell r="S89">
            <v>0</v>
          </cell>
          <cell r="T89">
            <v>13</v>
          </cell>
          <cell r="U89">
            <v>32</v>
          </cell>
          <cell r="V89">
            <v>46</v>
          </cell>
        </row>
        <row r="90">
          <cell r="B90" t="str">
            <v>E022-01-2151/2020</v>
          </cell>
          <cell r="C90" t="str">
            <v>Milton Kiai MWANGI</v>
          </cell>
          <cell r="D90">
            <v>18</v>
          </cell>
          <cell r="E90">
            <v>7</v>
          </cell>
          <cell r="F90">
            <v>0</v>
          </cell>
          <cell r="G90">
            <v>4.75</v>
          </cell>
          <cell r="H90">
            <v>2</v>
          </cell>
          <cell r="I90">
            <v>0</v>
          </cell>
          <cell r="J90">
            <v>1</v>
          </cell>
          <cell r="K90">
            <v>13</v>
          </cell>
          <cell r="L90">
            <v>12</v>
          </cell>
          <cell r="M90">
            <v>0</v>
          </cell>
          <cell r="N90">
            <v>12.5</v>
          </cell>
          <cell r="O90">
            <v>18.3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 t="str">
            <v/>
          </cell>
          <cell r="V90">
            <v>18</v>
          </cell>
        </row>
        <row r="91">
          <cell r="B91" t="str">
            <v>E022-01-2174/2020</v>
          </cell>
          <cell r="C91" t="str">
            <v>Brendan Jesse Ochieng</v>
          </cell>
          <cell r="D91">
            <v>1</v>
          </cell>
          <cell r="E91">
            <v>1</v>
          </cell>
          <cell r="F91">
            <v>0</v>
          </cell>
          <cell r="G91">
            <v>0.41666666666666674</v>
          </cell>
          <cell r="H91">
            <v>2.5</v>
          </cell>
          <cell r="I91">
            <v>0</v>
          </cell>
          <cell r="J91">
            <v>1.25</v>
          </cell>
          <cell r="K91">
            <v>12</v>
          </cell>
          <cell r="L91">
            <v>12</v>
          </cell>
          <cell r="M91">
            <v>0</v>
          </cell>
          <cell r="N91">
            <v>12</v>
          </cell>
          <cell r="O91">
            <v>13.7</v>
          </cell>
          <cell r="P91">
            <v>0.5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0.5</v>
          </cell>
          <cell r="V91">
            <v>14</v>
          </cell>
        </row>
        <row r="92">
          <cell r="B92" t="str">
            <v>E022-01-2192/2020</v>
          </cell>
          <cell r="C92" t="str">
            <v>Mark Waitiki THUO</v>
          </cell>
          <cell r="D92">
            <v>18</v>
          </cell>
          <cell r="E92">
            <v>8</v>
          </cell>
          <cell r="F92">
            <v>0</v>
          </cell>
          <cell r="G92">
            <v>5</v>
          </cell>
          <cell r="H92">
            <v>3.5</v>
          </cell>
          <cell r="I92">
            <v>0</v>
          </cell>
          <cell r="J92">
            <v>1.75</v>
          </cell>
          <cell r="K92">
            <v>10</v>
          </cell>
          <cell r="L92">
            <v>12</v>
          </cell>
          <cell r="M92">
            <v>0</v>
          </cell>
          <cell r="N92">
            <v>11</v>
          </cell>
          <cell r="O92">
            <v>17.8</v>
          </cell>
          <cell r="P92">
            <v>6</v>
          </cell>
          <cell r="Q92">
            <v>0</v>
          </cell>
          <cell r="R92">
            <v>5</v>
          </cell>
          <cell r="S92">
            <v>0</v>
          </cell>
          <cell r="T92">
            <v>1</v>
          </cell>
          <cell r="U92">
            <v>12</v>
          </cell>
          <cell r="V92">
            <v>30</v>
          </cell>
        </row>
        <row r="93">
          <cell r="B93" t="str">
            <v>E022-01-2283/2020</v>
          </cell>
          <cell r="C93" t="str">
            <v>Kenneth Ng'ang'a WAMBUI</v>
          </cell>
          <cell r="D93">
            <v>14</v>
          </cell>
          <cell r="E93">
            <v>7</v>
          </cell>
          <cell r="F93">
            <v>0</v>
          </cell>
          <cell r="G93">
            <v>4.083333333333333</v>
          </cell>
          <cell r="H93">
            <v>3.5</v>
          </cell>
          <cell r="I93">
            <v>3</v>
          </cell>
          <cell r="J93">
            <v>3.2499999999999996</v>
          </cell>
          <cell r="K93">
            <v>13</v>
          </cell>
          <cell r="L93">
            <v>9</v>
          </cell>
          <cell r="M93">
            <v>0</v>
          </cell>
          <cell r="N93">
            <v>11</v>
          </cell>
          <cell r="O93">
            <v>18.3</v>
          </cell>
          <cell r="P93">
            <v>17.5</v>
          </cell>
          <cell r="Q93">
            <v>0</v>
          </cell>
          <cell r="R93">
            <v>11</v>
          </cell>
          <cell r="S93">
            <v>6</v>
          </cell>
          <cell r="T93">
            <v>0</v>
          </cell>
          <cell r="U93">
            <v>34.5</v>
          </cell>
          <cell r="V93">
            <v>53</v>
          </cell>
        </row>
        <row r="94">
          <cell r="B94" t="str">
            <v>E022-01-2285/2020</v>
          </cell>
          <cell r="C94" t="str">
            <v>Victor Mwangi NDABA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12</v>
          </cell>
          <cell r="L94">
            <v>0</v>
          </cell>
          <cell r="M94">
            <v>0</v>
          </cell>
          <cell r="N94">
            <v>6</v>
          </cell>
          <cell r="O94">
            <v>6</v>
          </cell>
          <cell r="P94">
            <v>3</v>
          </cell>
          <cell r="Q94">
            <v>0</v>
          </cell>
          <cell r="R94">
            <v>12</v>
          </cell>
          <cell r="S94">
            <v>0</v>
          </cell>
          <cell r="T94">
            <v>1</v>
          </cell>
          <cell r="U94">
            <v>16</v>
          </cell>
          <cell r="V94">
            <v>22</v>
          </cell>
        </row>
        <row r="95">
          <cell r="B95" t="str">
            <v>E022-01-2325/2020</v>
          </cell>
          <cell r="C95" t="str">
            <v>Elsie Sang CHEROP</v>
          </cell>
          <cell r="D95">
            <v>15</v>
          </cell>
          <cell r="E95">
            <v>12</v>
          </cell>
          <cell r="F95">
            <v>0</v>
          </cell>
          <cell r="G95">
            <v>5.5</v>
          </cell>
          <cell r="H95">
            <v>2</v>
          </cell>
          <cell r="I95">
            <v>5</v>
          </cell>
          <cell r="J95">
            <v>3.5</v>
          </cell>
          <cell r="K95">
            <v>14</v>
          </cell>
          <cell r="L95">
            <v>14</v>
          </cell>
          <cell r="M95">
            <v>0</v>
          </cell>
          <cell r="N95">
            <v>14</v>
          </cell>
          <cell r="O95">
            <v>23</v>
          </cell>
          <cell r="P95">
            <v>2.5</v>
          </cell>
          <cell r="Q95">
            <v>5</v>
          </cell>
          <cell r="R95">
            <v>0</v>
          </cell>
          <cell r="S95">
            <v>9</v>
          </cell>
          <cell r="T95">
            <v>0</v>
          </cell>
          <cell r="U95">
            <v>16.5</v>
          </cell>
          <cell r="V95">
            <v>40</v>
          </cell>
        </row>
        <row r="96">
          <cell r="B96" t="str">
            <v>E022-01-2347/2020</v>
          </cell>
          <cell r="C96" t="str">
            <v>Mbarak Mahmud BREK</v>
          </cell>
          <cell r="D96">
            <v>14</v>
          </cell>
          <cell r="E96">
            <v>10</v>
          </cell>
          <cell r="F96">
            <v>0</v>
          </cell>
          <cell r="G96">
            <v>4.833333333333333</v>
          </cell>
          <cell r="H96">
            <v>4</v>
          </cell>
          <cell r="I96">
            <v>2.5</v>
          </cell>
          <cell r="J96">
            <v>3.25</v>
          </cell>
          <cell r="K96">
            <v>12</v>
          </cell>
          <cell r="L96">
            <v>12</v>
          </cell>
          <cell r="M96">
            <v>0</v>
          </cell>
          <cell r="N96">
            <v>12</v>
          </cell>
          <cell r="O96">
            <v>20.100000000000001</v>
          </cell>
          <cell r="P96">
            <v>14</v>
          </cell>
          <cell r="Q96">
            <v>0</v>
          </cell>
          <cell r="R96">
            <v>15</v>
          </cell>
          <cell r="S96">
            <v>1</v>
          </cell>
          <cell r="T96">
            <v>0</v>
          </cell>
          <cell r="U96">
            <v>30</v>
          </cell>
          <cell r="V96">
            <v>50</v>
          </cell>
        </row>
        <row r="97">
          <cell r="B97" t="str">
            <v>E022-01-2385/2019</v>
          </cell>
          <cell r="C97" t="str">
            <v>Bernard Kimani MUGWE</v>
          </cell>
          <cell r="D97">
            <v>8</v>
          </cell>
          <cell r="E97">
            <v>10</v>
          </cell>
          <cell r="F97">
            <v>0</v>
          </cell>
          <cell r="G97">
            <v>3.833333333333333</v>
          </cell>
          <cell r="H97">
            <v>3</v>
          </cell>
          <cell r="I97">
            <v>0</v>
          </cell>
          <cell r="J97">
            <v>1.5</v>
          </cell>
          <cell r="K97">
            <v>12</v>
          </cell>
          <cell r="L97">
            <v>12</v>
          </cell>
          <cell r="M97">
            <v>0</v>
          </cell>
          <cell r="N97">
            <v>12</v>
          </cell>
          <cell r="O97">
            <v>17.3</v>
          </cell>
          <cell r="P97">
            <v>27.5</v>
          </cell>
          <cell r="Q97">
            <v>0</v>
          </cell>
          <cell r="R97">
            <v>13</v>
          </cell>
          <cell r="S97">
            <v>0</v>
          </cell>
          <cell r="T97">
            <v>8</v>
          </cell>
          <cell r="U97">
            <v>48.5</v>
          </cell>
          <cell r="V97">
            <v>66</v>
          </cell>
        </row>
        <row r="98">
          <cell r="B98" t="str">
            <v>E022-01-2454/2020</v>
          </cell>
          <cell r="C98" t="str">
            <v>Peter Ndiba MUIGAI</v>
          </cell>
          <cell r="D98">
            <v>15</v>
          </cell>
          <cell r="E98">
            <v>8</v>
          </cell>
          <cell r="F98">
            <v>0</v>
          </cell>
          <cell r="G98">
            <v>4.5</v>
          </cell>
          <cell r="H98">
            <v>3.5</v>
          </cell>
          <cell r="I98">
            <v>5</v>
          </cell>
          <cell r="J98">
            <v>4.25</v>
          </cell>
          <cell r="K98">
            <v>13</v>
          </cell>
          <cell r="L98">
            <v>12</v>
          </cell>
          <cell r="M98">
            <v>0</v>
          </cell>
          <cell r="N98">
            <v>12.5</v>
          </cell>
          <cell r="O98">
            <v>21.3</v>
          </cell>
          <cell r="P98">
            <v>11</v>
          </cell>
          <cell r="Q98">
            <v>0</v>
          </cell>
          <cell r="R98">
            <v>10</v>
          </cell>
          <cell r="S98">
            <v>6</v>
          </cell>
          <cell r="T98">
            <v>0</v>
          </cell>
          <cell r="U98">
            <v>27</v>
          </cell>
          <cell r="V98">
            <v>48</v>
          </cell>
        </row>
        <row r="99">
          <cell r="B99" t="str">
            <v>E022-01-2608/2020</v>
          </cell>
          <cell r="C99" t="str">
            <v>Martin Irungu MWANGI</v>
          </cell>
          <cell r="D99">
            <v>13</v>
          </cell>
          <cell r="E99">
            <v>10</v>
          </cell>
          <cell r="F99">
            <v>0</v>
          </cell>
          <cell r="G99">
            <v>4.666666666666667</v>
          </cell>
          <cell r="H99">
            <v>3.5</v>
          </cell>
          <cell r="I99">
            <v>0</v>
          </cell>
          <cell r="J99">
            <v>1.75</v>
          </cell>
          <cell r="K99">
            <v>13</v>
          </cell>
          <cell r="L99">
            <v>10</v>
          </cell>
          <cell r="M99">
            <v>0</v>
          </cell>
          <cell r="N99">
            <v>11.5</v>
          </cell>
          <cell r="O99">
            <v>17.899999999999999</v>
          </cell>
          <cell r="P99">
            <v>16</v>
          </cell>
          <cell r="Q99">
            <v>0</v>
          </cell>
          <cell r="R99">
            <v>14</v>
          </cell>
          <cell r="S99">
            <v>0</v>
          </cell>
          <cell r="T99">
            <v>7</v>
          </cell>
          <cell r="U99">
            <v>37</v>
          </cell>
          <cell r="V99">
            <v>55</v>
          </cell>
        </row>
        <row r="100">
          <cell r="B100" t="str">
            <v>E022-01-0754/2019</v>
          </cell>
          <cell r="C100" t="str">
            <v>John MATHAI</v>
          </cell>
          <cell r="D100">
            <v>15</v>
          </cell>
          <cell r="E100">
            <v>10</v>
          </cell>
          <cell r="F100">
            <v>0</v>
          </cell>
          <cell r="G100">
            <v>5</v>
          </cell>
          <cell r="H100">
            <v>0</v>
          </cell>
          <cell r="I100">
            <v>0</v>
          </cell>
          <cell r="J100">
            <v>0</v>
          </cell>
          <cell r="K100">
            <v>10</v>
          </cell>
          <cell r="L100">
            <v>9</v>
          </cell>
          <cell r="M100">
            <v>0</v>
          </cell>
          <cell r="N100">
            <v>9.5</v>
          </cell>
          <cell r="O100">
            <v>14.5</v>
          </cell>
          <cell r="P100">
            <v>13</v>
          </cell>
          <cell r="Q100">
            <v>0</v>
          </cell>
          <cell r="R100">
            <v>13</v>
          </cell>
          <cell r="S100">
            <v>0</v>
          </cell>
          <cell r="T100">
            <v>9</v>
          </cell>
          <cell r="U100">
            <v>35</v>
          </cell>
          <cell r="V100">
            <v>50</v>
          </cell>
        </row>
        <row r="101">
          <cell r="B101" t="str">
            <v>E022-01-0758/2019</v>
          </cell>
          <cell r="C101" t="str">
            <v>Bwonda Brian NDEMO</v>
          </cell>
          <cell r="D101">
            <v>11</v>
          </cell>
          <cell r="E101">
            <v>9</v>
          </cell>
          <cell r="F101">
            <v>0</v>
          </cell>
          <cell r="G101">
            <v>4.083333333333333</v>
          </cell>
          <cell r="H101">
            <v>0</v>
          </cell>
          <cell r="I101">
            <v>0</v>
          </cell>
          <cell r="J101">
            <v>0</v>
          </cell>
          <cell r="K101">
            <v>11</v>
          </cell>
          <cell r="L101">
            <v>11</v>
          </cell>
          <cell r="M101">
            <v>0</v>
          </cell>
          <cell r="N101">
            <v>11</v>
          </cell>
          <cell r="O101">
            <v>15.1</v>
          </cell>
          <cell r="P101">
            <v>18</v>
          </cell>
          <cell r="Q101">
            <v>0</v>
          </cell>
          <cell r="R101">
            <v>10</v>
          </cell>
          <cell r="S101">
            <v>0</v>
          </cell>
          <cell r="T101">
            <v>6</v>
          </cell>
          <cell r="U101">
            <v>34</v>
          </cell>
          <cell r="V101">
            <v>49</v>
          </cell>
        </row>
        <row r="102">
          <cell r="B102" t="str">
            <v>E022-01-0776/2019</v>
          </cell>
          <cell r="C102" t="str">
            <v>George Gichuki THUKU</v>
          </cell>
          <cell r="D102">
            <v>15</v>
          </cell>
          <cell r="E102">
            <v>9</v>
          </cell>
          <cell r="F102">
            <v>0</v>
          </cell>
          <cell r="G102">
            <v>4.75</v>
          </cell>
          <cell r="H102">
            <v>5</v>
          </cell>
          <cell r="I102">
            <v>0</v>
          </cell>
          <cell r="J102">
            <v>2.5</v>
          </cell>
          <cell r="K102">
            <v>13</v>
          </cell>
          <cell r="L102">
            <v>9</v>
          </cell>
          <cell r="M102">
            <v>0</v>
          </cell>
          <cell r="N102">
            <v>11</v>
          </cell>
          <cell r="O102">
            <v>18.3</v>
          </cell>
          <cell r="P102">
            <v>25</v>
          </cell>
          <cell r="Q102">
            <v>0</v>
          </cell>
          <cell r="R102">
            <v>14</v>
          </cell>
          <cell r="S102">
            <v>0</v>
          </cell>
          <cell r="T102">
            <v>11</v>
          </cell>
          <cell r="U102">
            <v>50</v>
          </cell>
          <cell r="V102">
            <v>68</v>
          </cell>
        </row>
        <row r="103">
          <cell r="B103" t="str">
            <v>E022-01-0783/2019</v>
          </cell>
          <cell r="C103" t="str">
            <v>Mwaniki Fredrick NJAGI</v>
          </cell>
          <cell r="D103">
            <v>13</v>
          </cell>
          <cell r="E103">
            <v>9</v>
          </cell>
          <cell r="F103">
            <v>0</v>
          </cell>
          <cell r="G103">
            <v>4.4166666666666661</v>
          </cell>
          <cell r="H103">
            <v>3.5</v>
          </cell>
          <cell r="I103">
            <v>0</v>
          </cell>
          <cell r="J103">
            <v>1.75</v>
          </cell>
          <cell r="K103">
            <v>13</v>
          </cell>
          <cell r="L103">
            <v>13</v>
          </cell>
          <cell r="M103">
            <v>0</v>
          </cell>
          <cell r="N103">
            <v>13</v>
          </cell>
          <cell r="O103">
            <v>19.2</v>
          </cell>
          <cell r="P103">
            <v>22</v>
          </cell>
          <cell r="Q103">
            <v>4</v>
          </cell>
          <cell r="R103">
            <v>0</v>
          </cell>
          <cell r="S103">
            <v>8</v>
          </cell>
          <cell r="T103">
            <v>0</v>
          </cell>
          <cell r="U103">
            <v>34</v>
          </cell>
          <cell r="V103">
            <v>53</v>
          </cell>
        </row>
        <row r="104">
          <cell r="B104" t="str">
            <v>E022-01-0791/2019</v>
          </cell>
          <cell r="C104" t="str">
            <v>Precious Mumbi</v>
          </cell>
          <cell r="D104">
            <v>15</v>
          </cell>
          <cell r="E104">
            <v>7</v>
          </cell>
          <cell r="F104">
            <v>0</v>
          </cell>
          <cell r="G104">
            <v>4.25</v>
          </cell>
          <cell r="H104">
            <v>3</v>
          </cell>
          <cell r="I104">
            <v>0</v>
          </cell>
          <cell r="J104">
            <v>1.5</v>
          </cell>
          <cell r="K104">
            <v>10</v>
          </cell>
          <cell r="L104">
            <v>7</v>
          </cell>
          <cell r="M104">
            <v>0</v>
          </cell>
          <cell r="N104">
            <v>8.5</v>
          </cell>
          <cell r="O104">
            <v>14.3</v>
          </cell>
          <cell r="P104">
            <v>1</v>
          </cell>
          <cell r="Q104">
            <v>0</v>
          </cell>
          <cell r="R104">
            <v>4</v>
          </cell>
          <cell r="S104">
            <v>0</v>
          </cell>
          <cell r="T104">
            <v>2</v>
          </cell>
          <cell r="U104">
            <v>7</v>
          </cell>
          <cell r="V104">
            <v>21</v>
          </cell>
        </row>
        <row r="105">
          <cell r="B105" t="str">
            <v>E022-01-0798/2019</v>
          </cell>
          <cell r="C105" t="str">
            <v>Peter Kinyanjui KAMAU</v>
          </cell>
          <cell r="D105">
            <v>14</v>
          </cell>
          <cell r="E105">
            <v>8</v>
          </cell>
          <cell r="F105">
            <v>0</v>
          </cell>
          <cell r="G105">
            <v>4.3333333333333339</v>
          </cell>
          <cell r="H105">
            <v>3.5</v>
          </cell>
          <cell r="I105">
            <v>5</v>
          </cell>
          <cell r="J105">
            <v>4.25</v>
          </cell>
          <cell r="K105">
            <v>10</v>
          </cell>
          <cell r="L105">
            <v>11</v>
          </cell>
          <cell r="M105">
            <v>0</v>
          </cell>
          <cell r="N105">
            <v>10.5</v>
          </cell>
          <cell r="O105">
            <v>19.100000000000001</v>
          </cell>
          <cell r="P105">
            <v>20</v>
          </cell>
          <cell r="Q105">
            <v>6</v>
          </cell>
          <cell r="R105">
            <v>0</v>
          </cell>
          <cell r="S105">
            <v>8</v>
          </cell>
          <cell r="T105">
            <v>0</v>
          </cell>
          <cell r="U105">
            <v>34</v>
          </cell>
          <cell r="V105">
            <v>53</v>
          </cell>
        </row>
        <row r="106">
          <cell r="B106" t="str">
            <v>E022-01-0810/2019</v>
          </cell>
          <cell r="C106" t="str">
            <v>Wilson kisompe toroge</v>
          </cell>
          <cell r="D106">
            <v>12</v>
          </cell>
          <cell r="E106">
            <v>14</v>
          </cell>
          <cell r="F106">
            <v>0</v>
          </cell>
          <cell r="G106">
            <v>5.5</v>
          </cell>
          <cell r="H106">
            <v>4</v>
          </cell>
          <cell r="I106">
            <v>0</v>
          </cell>
          <cell r="J106">
            <v>2</v>
          </cell>
          <cell r="K106">
            <v>10</v>
          </cell>
          <cell r="L106">
            <v>11</v>
          </cell>
          <cell r="M106">
            <v>0</v>
          </cell>
          <cell r="N106">
            <v>10.5</v>
          </cell>
          <cell r="O106">
            <v>18</v>
          </cell>
          <cell r="P106">
            <v>23.5</v>
          </cell>
          <cell r="Q106">
            <v>0</v>
          </cell>
          <cell r="R106">
            <v>10</v>
          </cell>
          <cell r="S106">
            <v>0</v>
          </cell>
          <cell r="T106">
            <v>10</v>
          </cell>
          <cell r="U106">
            <v>43.5</v>
          </cell>
          <cell r="V106">
            <v>62</v>
          </cell>
        </row>
        <row r="107">
          <cell r="B107" t="str">
            <v>E022-01-0845/2019</v>
          </cell>
          <cell r="C107" t="str">
            <v>Maweu Bright Mambo</v>
          </cell>
          <cell r="D107">
            <v>19</v>
          </cell>
          <cell r="E107">
            <v>0</v>
          </cell>
          <cell r="F107">
            <v>0</v>
          </cell>
          <cell r="G107">
            <v>3.1666666666666665</v>
          </cell>
          <cell r="H107">
            <v>0</v>
          </cell>
          <cell r="I107">
            <v>0</v>
          </cell>
          <cell r="J107">
            <v>0</v>
          </cell>
          <cell r="K107">
            <v>12</v>
          </cell>
          <cell r="L107">
            <v>12</v>
          </cell>
          <cell r="M107">
            <v>0</v>
          </cell>
          <cell r="N107">
            <v>12</v>
          </cell>
          <cell r="O107">
            <v>15.2</v>
          </cell>
          <cell r="P107">
            <v>22</v>
          </cell>
          <cell r="Q107">
            <v>0</v>
          </cell>
          <cell r="R107">
            <v>14</v>
          </cell>
          <cell r="S107">
            <v>2</v>
          </cell>
          <cell r="T107">
            <v>0</v>
          </cell>
          <cell r="U107">
            <v>38</v>
          </cell>
          <cell r="V107">
            <v>53</v>
          </cell>
        </row>
        <row r="108">
          <cell r="B108" t="str">
            <v>E022-01-0866/2019</v>
          </cell>
          <cell r="C108" t="str">
            <v>Edwin Kariuki MAINA</v>
          </cell>
          <cell r="D108">
            <v>21</v>
          </cell>
          <cell r="E108">
            <v>10</v>
          </cell>
          <cell r="F108">
            <v>0</v>
          </cell>
          <cell r="G108">
            <v>6</v>
          </cell>
          <cell r="H108">
            <v>4</v>
          </cell>
          <cell r="I108">
            <v>0</v>
          </cell>
          <cell r="J108">
            <v>2</v>
          </cell>
          <cell r="K108">
            <v>10</v>
          </cell>
          <cell r="L108">
            <v>11</v>
          </cell>
          <cell r="M108">
            <v>0</v>
          </cell>
          <cell r="N108">
            <v>10.5</v>
          </cell>
          <cell r="O108">
            <v>18.5</v>
          </cell>
          <cell r="P108">
            <v>27.5</v>
          </cell>
          <cell r="Q108">
            <v>0</v>
          </cell>
          <cell r="R108">
            <v>9</v>
          </cell>
          <cell r="S108">
            <v>0</v>
          </cell>
          <cell r="T108">
            <v>1</v>
          </cell>
          <cell r="U108">
            <v>37.5</v>
          </cell>
          <cell r="V108">
            <v>56</v>
          </cell>
        </row>
        <row r="109">
          <cell r="B109" t="str">
            <v>E022-01-2007/2019</v>
          </cell>
          <cell r="C109" t="str">
            <v>Kabi John</v>
          </cell>
          <cell r="D109">
            <v>19</v>
          </cell>
          <cell r="E109">
            <v>8</v>
          </cell>
          <cell r="F109">
            <v>0</v>
          </cell>
          <cell r="G109">
            <v>5.1666666666666661</v>
          </cell>
          <cell r="H109">
            <v>4.5</v>
          </cell>
          <cell r="I109">
            <v>0</v>
          </cell>
          <cell r="J109">
            <v>2.25</v>
          </cell>
          <cell r="K109">
            <v>13</v>
          </cell>
          <cell r="L109">
            <v>13</v>
          </cell>
          <cell r="M109">
            <v>0</v>
          </cell>
          <cell r="N109">
            <v>13</v>
          </cell>
          <cell r="O109">
            <v>20.399999999999999</v>
          </cell>
          <cell r="P109">
            <v>18</v>
          </cell>
          <cell r="Q109">
            <v>0</v>
          </cell>
          <cell r="R109">
            <v>9</v>
          </cell>
          <cell r="S109">
            <v>0</v>
          </cell>
          <cell r="T109">
            <v>9</v>
          </cell>
          <cell r="U109">
            <v>36</v>
          </cell>
          <cell r="V109">
            <v>56</v>
          </cell>
        </row>
        <row r="110">
          <cell r="B110" t="str">
            <v>E022-01-1887/2018</v>
          </cell>
          <cell r="C110" t="str">
            <v>Elias Ndumo NDERITU</v>
          </cell>
          <cell r="D110">
            <v>5</v>
          </cell>
          <cell r="E110">
            <v>5</v>
          </cell>
          <cell r="F110">
            <v>0</v>
          </cell>
          <cell r="G110">
            <v>2.083333333333333</v>
          </cell>
          <cell r="H110">
            <v>0</v>
          </cell>
          <cell r="I110">
            <v>0</v>
          </cell>
          <cell r="J110">
            <v>0</v>
          </cell>
          <cell r="K110">
            <v>12</v>
          </cell>
          <cell r="L110">
            <v>12</v>
          </cell>
          <cell r="M110">
            <v>0</v>
          </cell>
          <cell r="N110">
            <v>12</v>
          </cell>
          <cell r="O110">
            <v>14.1</v>
          </cell>
          <cell r="P110">
            <v>21.5</v>
          </cell>
          <cell r="Q110">
            <v>0</v>
          </cell>
          <cell r="R110">
            <v>9</v>
          </cell>
          <cell r="S110">
            <v>0</v>
          </cell>
          <cell r="T110">
            <v>6</v>
          </cell>
          <cell r="U110">
            <v>36.5</v>
          </cell>
          <cell r="V110">
            <v>51</v>
          </cell>
        </row>
        <row r="111">
          <cell r="B111" t="str">
            <v>E022-01-2069/2018</v>
          </cell>
          <cell r="C111" t="str">
            <v>Elizabeth Mugure MAINA</v>
          </cell>
          <cell r="D111">
            <v>16</v>
          </cell>
          <cell r="E111">
            <v>7</v>
          </cell>
          <cell r="F111">
            <v>0</v>
          </cell>
          <cell r="G111">
            <v>4.4166666666666661</v>
          </cell>
          <cell r="H111">
            <v>2.5</v>
          </cell>
          <cell r="I111">
            <v>2</v>
          </cell>
          <cell r="J111">
            <v>2.25</v>
          </cell>
          <cell r="K111">
            <v>11</v>
          </cell>
          <cell r="L111">
            <v>13</v>
          </cell>
          <cell r="M111">
            <v>0</v>
          </cell>
          <cell r="N111">
            <v>12</v>
          </cell>
          <cell r="O111">
            <v>18.7</v>
          </cell>
          <cell r="P111">
            <v>11</v>
          </cell>
          <cell r="Q111">
            <v>0</v>
          </cell>
          <cell r="R111">
            <v>9</v>
          </cell>
          <cell r="S111">
            <v>0</v>
          </cell>
          <cell r="T111">
            <v>2</v>
          </cell>
          <cell r="U111">
            <v>22</v>
          </cell>
          <cell r="V111">
            <v>41</v>
          </cell>
        </row>
        <row r="112">
          <cell r="B112" t="str">
            <v>E022-01-0710/2017</v>
          </cell>
          <cell r="C112" t="str">
            <v>Charles Karibu RIKA</v>
          </cell>
          <cell r="D112">
            <v>11</v>
          </cell>
          <cell r="E112">
            <v>6</v>
          </cell>
          <cell r="F112">
            <v>0</v>
          </cell>
          <cell r="G112">
            <v>3.333333333333333</v>
          </cell>
          <cell r="H112">
            <v>3.5</v>
          </cell>
          <cell r="I112">
            <v>0</v>
          </cell>
          <cell r="J112">
            <v>1.75</v>
          </cell>
          <cell r="K112">
            <v>12</v>
          </cell>
          <cell r="L112">
            <v>12</v>
          </cell>
          <cell r="M112">
            <v>0</v>
          </cell>
          <cell r="N112">
            <v>12</v>
          </cell>
          <cell r="O112">
            <v>17.100000000000001</v>
          </cell>
          <cell r="P112">
            <v>29</v>
          </cell>
          <cell r="Q112">
            <v>0</v>
          </cell>
          <cell r="R112">
            <v>10</v>
          </cell>
          <cell r="S112">
            <v>0</v>
          </cell>
          <cell r="T112">
            <v>4</v>
          </cell>
          <cell r="U112">
            <v>43</v>
          </cell>
          <cell r="V112">
            <v>60</v>
          </cell>
        </row>
        <row r="113">
          <cell r="B113" t="str">
            <v>E022-01-1097/2018</v>
          </cell>
          <cell r="C113" t="str">
            <v>Johnstone Gakonya KUNG'U</v>
          </cell>
          <cell r="D113">
            <v>21</v>
          </cell>
          <cell r="E113">
            <v>8</v>
          </cell>
          <cell r="F113">
            <v>0</v>
          </cell>
          <cell r="G113">
            <v>5.5</v>
          </cell>
          <cell r="H113">
            <v>0</v>
          </cell>
          <cell r="I113">
            <v>0</v>
          </cell>
          <cell r="J113">
            <v>0</v>
          </cell>
          <cell r="K113">
            <v>12</v>
          </cell>
          <cell r="L113">
            <v>12</v>
          </cell>
          <cell r="M113">
            <v>0</v>
          </cell>
          <cell r="N113">
            <v>12</v>
          </cell>
          <cell r="O113">
            <v>17.5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 t="str">
            <v/>
          </cell>
          <cell r="V113">
            <v>18</v>
          </cell>
        </row>
        <row r="114">
          <cell r="B114" t="str">
            <v>E022-01-1755/2018</v>
          </cell>
          <cell r="C114" t="str">
            <v>Quinton Muriuki WANJOHI</v>
          </cell>
          <cell r="D114">
            <v>8</v>
          </cell>
          <cell r="E114">
            <v>8</v>
          </cell>
          <cell r="F114">
            <v>0</v>
          </cell>
          <cell r="G114">
            <v>3.3333333333333339</v>
          </cell>
          <cell r="H114">
            <v>0</v>
          </cell>
          <cell r="I114">
            <v>0</v>
          </cell>
          <cell r="J114">
            <v>0</v>
          </cell>
          <cell r="K114">
            <v>10</v>
          </cell>
          <cell r="L114">
            <v>13</v>
          </cell>
          <cell r="M114">
            <v>0</v>
          </cell>
          <cell r="N114">
            <v>11.5</v>
          </cell>
          <cell r="O114">
            <v>14.8</v>
          </cell>
          <cell r="P114">
            <v>23.5</v>
          </cell>
          <cell r="Q114">
            <v>1</v>
          </cell>
          <cell r="R114">
            <v>0</v>
          </cell>
          <cell r="S114">
            <v>0</v>
          </cell>
          <cell r="T114">
            <v>7</v>
          </cell>
          <cell r="U114">
            <v>31.5</v>
          </cell>
          <cell r="V114">
            <v>46</v>
          </cell>
        </row>
        <row r="115">
          <cell r="B115" t="str">
            <v>E022-01-0698/2017</v>
          </cell>
          <cell r="C115" t="str">
            <v>Simon Mwangi</v>
          </cell>
          <cell r="D115">
            <v>0</v>
          </cell>
          <cell r="E115">
            <v>10</v>
          </cell>
          <cell r="F115">
            <v>0</v>
          </cell>
          <cell r="G115">
            <v>2.5</v>
          </cell>
          <cell r="H115">
            <v>0</v>
          </cell>
          <cell r="I115">
            <v>0</v>
          </cell>
          <cell r="J115">
            <v>0</v>
          </cell>
          <cell r="K115">
            <v>13</v>
          </cell>
          <cell r="L115">
            <v>13</v>
          </cell>
          <cell r="M115">
            <v>0</v>
          </cell>
          <cell r="N115">
            <v>13</v>
          </cell>
          <cell r="O115">
            <v>15.5</v>
          </cell>
          <cell r="P115">
            <v>11</v>
          </cell>
          <cell r="Q115">
            <v>1</v>
          </cell>
          <cell r="R115">
            <v>0</v>
          </cell>
          <cell r="S115">
            <v>1</v>
          </cell>
          <cell r="T115">
            <v>0</v>
          </cell>
          <cell r="U115">
            <v>13</v>
          </cell>
          <cell r="V115">
            <v>29</v>
          </cell>
        </row>
        <row r="116">
          <cell r="B116" t="str">
            <v>E022-01-1087/2018</v>
          </cell>
          <cell r="C116" t="str">
            <v>Humphrey Mutua</v>
          </cell>
          <cell r="D116">
            <v>18</v>
          </cell>
          <cell r="E116">
            <v>10</v>
          </cell>
          <cell r="F116">
            <v>0</v>
          </cell>
          <cell r="G116">
            <v>5.5</v>
          </cell>
          <cell r="H116">
            <v>0</v>
          </cell>
          <cell r="I116">
            <v>0</v>
          </cell>
          <cell r="J116">
            <v>0</v>
          </cell>
          <cell r="K116">
            <v>10</v>
          </cell>
          <cell r="L116">
            <v>12</v>
          </cell>
          <cell r="M116">
            <v>0</v>
          </cell>
          <cell r="N116">
            <v>11</v>
          </cell>
          <cell r="O116">
            <v>16.5</v>
          </cell>
          <cell r="P116">
            <v>6</v>
          </cell>
          <cell r="Q116">
            <v>0</v>
          </cell>
          <cell r="R116">
            <v>8</v>
          </cell>
          <cell r="S116">
            <v>0</v>
          </cell>
          <cell r="T116">
            <v>10</v>
          </cell>
          <cell r="U116">
            <v>24</v>
          </cell>
          <cell r="V116">
            <v>41</v>
          </cell>
        </row>
        <row r="117">
          <cell r="B117" t="str">
            <v>E022-01-1102/2018</v>
          </cell>
          <cell r="C117" t="str">
            <v>Carson Wanjohi</v>
          </cell>
          <cell r="D117">
            <v>15</v>
          </cell>
          <cell r="E117">
            <v>6</v>
          </cell>
          <cell r="F117">
            <v>0</v>
          </cell>
          <cell r="G117">
            <v>4</v>
          </cell>
          <cell r="H117">
            <v>4</v>
          </cell>
          <cell r="I117">
            <v>0</v>
          </cell>
          <cell r="J117">
            <v>2</v>
          </cell>
          <cell r="K117">
            <v>12</v>
          </cell>
          <cell r="L117">
            <v>12</v>
          </cell>
          <cell r="M117">
            <v>0</v>
          </cell>
          <cell r="N117">
            <v>12</v>
          </cell>
          <cell r="O117">
            <v>18</v>
          </cell>
          <cell r="P117">
            <v>14</v>
          </cell>
          <cell r="Q117">
            <v>0</v>
          </cell>
          <cell r="R117">
            <v>14</v>
          </cell>
          <cell r="S117">
            <v>0</v>
          </cell>
          <cell r="T117">
            <v>2</v>
          </cell>
          <cell r="U117">
            <v>30</v>
          </cell>
          <cell r="V117">
            <v>48</v>
          </cell>
        </row>
        <row r="118">
          <cell r="B118" t="str">
            <v>E022-01-1842/2018</v>
          </cell>
          <cell r="C118" t="str">
            <v>Andyson Wekesa SICHARANI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19</v>
          </cell>
          <cell r="Q118">
            <v>0</v>
          </cell>
          <cell r="R118">
            <v>10</v>
          </cell>
          <cell r="S118">
            <v>4</v>
          </cell>
          <cell r="T118">
            <v>0</v>
          </cell>
          <cell r="U118">
            <v>33</v>
          </cell>
          <cell r="V118">
            <v>47.142857142857146</v>
          </cell>
        </row>
        <row r="119">
          <cell r="B119" t="str">
            <v>E022-01-1998/2019</v>
          </cell>
          <cell r="C119" t="str">
            <v>Ruth Nduta MBUGUA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10</v>
          </cell>
          <cell r="Q119">
            <v>0</v>
          </cell>
          <cell r="R119">
            <v>14</v>
          </cell>
          <cell r="S119">
            <v>0</v>
          </cell>
          <cell r="T119">
            <v>1</v>
          </cell>
          <cell r="U119">
            <v>25</v>
          </cell>
          <cell r="V119">
            <v>35.714285714285715</v>
          </cell>
        </row>
        <row r="120">
          <cell r="B120" t="str">
            <v>E022-01-0805/2019</v>
          </cell>
          <cell r="C120" t="str">
            <v>Blair Carson KIPROTICH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20.5</v>
          </cell>
          <cell r="Q120">
            <v>0</v>
          </cell>
          <cell r="R120">
            <v>13.5</v>
          </cell>
          <cell r="S120">
            <v>0</v>
          </cell>
          <cell r="T120">
            <v>0</v>
          </cell>
          <cell r="U120">
            <v>34</v>
          </cell>
          <cell r="V120">
            <v>48.571428571428569</v>
          </cell>
        </row>
        <row r="121">
          <cell r="B121" t="str">
            <v>E022-01-0818/2019</v>
          </cell>
          <cell r="C121" t="str">
            <v>Daniel WANJALA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</v>
          </cell>
          <cell r="Q121">
            <v>0</v>
          </cell>
          <cell r="R121">
            <v>8</v>
          </cell>
          <cell r="S121">
            <v>0</v>
          </cell>
          <cell r="T121">
            <v>9</v>
          </cell>
          <cell r="U121">
            <v>25</v>
          </cell>
          <cell r="V121">
            <v>35.714285714285715</v>
          </cell>
        </row>
        <row r="122">
          <cell r="B122" t="str">
            <v>E022-01-0820/2019</v>
          </cell>
          <cell r="C122" t="str">
            <v>Peter MUCHENDU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10.5</v>
          </cell>
          <cell r="Q122">
            <v>0</v>
          </cell>
          <cell r="R122">
            <v>10</v>
          </cell>
          <cell r="S122">
            <v>0</v>
          </cell>
          <cell r="T122">
            <v>11</v>
          </cell>
          <cell r="U122">
            <v>31.5</v>
          </cell>
          <cell r="V122">
            <v>45</v>
          </cell>
        </row>
        <row r="123">
          <cell r="B123" t="str">
            <v>E022-01-0821/2019</v>
          </cell>
          <cell r="C123" t="str">
            <v>Fred Mueni MRAMBA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7.5</v>
          </cell>
          <cell r="Q123">
            <v>0</v>
          </cell>
          <cell r="R123">
            <v>5</v>
          </cell>
          <cell r="S123">
            <v>0</v>
          </cell>
          <cell r="T123">
            <v>2</v>
          </cell>
          <cell r="U123">
            <v>14.5</v>
          </cell>
          <cell r="V123">
            <v>20.714285714285715</v>
          </cell>
        </row>
        <row r="124">
          <cell r="B124" t="str">
            <v>E022-01-0803/2019</v>
          </cell>
          <cell r="C124" t="str">
            <v>Jepchirchir SHEILA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16</v>
          </cell>
          <cell r="Q124">
            <v>0</v>
          </cell>
          <cell r="R124">
            <v>17</v>
          </cell>
          <cell r="S124">
            <v>0</v>
          </cell>
          <cell r="T124">
            <v>17</v>
          </cell>
          <cell r="U124">
            <v>50</v>
          </cell>
          <cell r="V124">
            <v>71.428571428571431</v>
          </cell>
        </row>
        <row r="125">
          <cell r="B125" t="str">
            <v>E022-01-0824/2019</v>
          </cell>
          <cell r="C125" t="str">
            <v>Fernado GHATI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23</v>
          </cell>
          <cell r="Q125">
            <v>0</v>
          </cell>
          <cell r="R125">
            <v>13</v>
          </cell>
          <cell r="S125">
            <v>0</v>
          </cell>
          <cell r="T125">
            <v>5</v>
          </cell>
          <cell r="U125">
            <v>41</v>
          </cell>
          <cell r="V125">
            <v>58.571428571428569</v>
          </cell>
        </row>
        <row r="126">
          <cell r="B126" t="str">
            <v>E022-01-0869/2016</v>
          </cell>
          <cell r="C126" t="str">
            <v>Elizabeth Ndinda MUSANGA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28</v>
          </cell>
          <cell r="Q126">
            <v>10.5</v>
          </cell>
          <cell r="R126">
            <v>0</v>
          </cell>
          <cell r="S126">
            <v>0</v>
          </cell>
          <cell r="T126">
            <v>7</v>
          </cell>
          <cell r="U126">
            <v>45.5</v>
          </cell>
          <cell r="V126">
            <v>65</v>
          </cell>
        </row>
        <row r="127">
          <cell r="B127" t="str">
            <v>E022-01-0788/2019</v>
          </cell>
          <cell r="C127" t="str">
            <v>Ian Mwangi Muchiri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17</v>
          </cell>
          <cell r="Q127">
            <v>0</v>
          </cell>
          <cell r="R127">
            <v>8</v>
          </cell>
          <cell r="S127">
            <v>0</v>
          </cell>
          <cell r="T127">
            <v>5</v>
          </cell>
          <cell r="U127">
            <v>30</v>
          </cell>
          <cell r="V127">
            <v>42.857142857142854</v>
          </cell>
        </row>
        <row r="128">
          <cell r="B128" t="str">
            <v>E022-01-0809/2019</v>
          </cell>
          <cell r="C128" t="str">
            <v>Felix Cheruiyot KIPNGETICH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18.5</v>
          </cell>
          <cell r="Q128">
            <v>0</v>
          </cell>
          <cell r="R128">
            <v>12</v>
          </cell>
          <cell r="S128">
            <v>0</v>
          </cell>
          <cell r="T128">
            <v>4</v>
          </cell>
          <cell r="U128">
            <v>34.5</v>
          </cell>
          <cell r="V128">
            <v>49.285714285714285</v>
          </cell>
        </row>
        <row r="129">
          <cell r="B129" t="str">
            <v>E022-01-0777/2019</v>
          </cell>
          <cell r="C129" t="str">
            <v>Fidel Kirega NJIHIA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20.5</v>
          </cell>
          <cell r="Q129">
            <v>0</v>
          </cell>
          <cell r="R129">
            <v>16</v>
          </cell>
          <cell r="S129">
            <v>0</v>
          </cell>
          <cell r="T129">
            <v>9</v>
          </cell>
          <cell r="U129">
            <v>45.5</v>
          </cell>
          <cell r="V129">
            <v>65</v>
          </cell>
        </row>
        <row r="130">
          <cell r="B130" t="str">
            <v>E022-01-1894/2018</v>
          </cell>
          <cell r="C130" t="str">
            <v>Brian Kiptoo BIWOTT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6</v>
          </cell>
          <cell r="Q130">
            <v>0</v>
          </cell>
          <cell r="R130">
            <v>16</v>
          </cell>
          <cell r="S130">
            <v>0</v>
          </cell>
          <cell r="T130">
            <v>7</v>
          </cell>
          <cell r="U130">
            <v>29</v>
          </cell>
          <cell r="V130">
            <v>41.428571428571431</v>
          </cell>
        </row>
        <row r="131">
          <cell r="B131" t="str">
            <v>E022-01-0786/2019</v>
          </cell>
          <cell r="C131" t="str">
            <v>David Muchai MANJARI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5</v>
          </cell>
          <cell r="Q131">
            <v>4</v>
          </cell>
          <cell r="R131">
            <v>0</v>
          </cell>
          <cell r="U131">
            <v>9</v>
          </cell>
          <cell r="V131">
            <v>12.857142857142858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17</v>
          </cell>
          <cell r="E15">
            <v>25</v>
          </cell>
          <cell r="F15">
            <v>13</v>
          </cell>
          <cell r="G15">
            <v>13.666666666666666</v>
          </cell>
          <cell r="H15">
            <v>8</v>
          </cell>
          <cell r="I15">
            <v>8</v>
          </cell>
          <cell r="J15">
            <v>7</v>
          </cell>
          <cell r="K15">
            <v>7.666666666666667</v>
          </cell>
          <cell r="L15">
            <v>21.3</v>
          </cell>
          <cell r="M15">
            <v>27</v>
          </cell>
          <cell r="N15">
            <v>0</v>
          </cell>
          <cell r="O15">
            <v>18</v>
          </cell>
          <cell r="P15">
            <v>0</v>
          </cell>
          <cell r="Q15">
            <v>14</v>
          </cell>
          <cell r="R15">
            <v>59</v>
          </cell>
          <cell r="S15">
            <v>80</v>
          </cell>
        </row>
        <row r="16">
          <cell r="B16" t="str">
            <v>E022-01-1013/2020</v>
          </cell>
          <cell r="C16" t="str">
            <v>Stephen Mwangi MAINA</v>
          </cell>
          <cell r="D16">
            <v>19</v>
          </cell>
          <cell r="E16">
            <v>18</v>
          </cell>
          <cell r="F16">
            <v>11</v>
          </cell>
          <cell r="G16">
            <v>11.888888888888891</v>
          </cell>
          <cell r="H16">
            <v>7</v>
          </cell>
          <cell r="I16">
            <v>8</v>
          </cell>
          <cell r="J16">
            <v>7</v>
          </cell>
          <cell r="K16">
            <v>7.333333333333333</v>
          </cell>
          <cell r="L16">
            <v>19.2</v>
          </cell>
          <cell r="M16">
            <v>25</v>
          </cell>
          <cell r="N16">
            <v>0</v>
          </cell>
          <cell r="O16">
            <v>16</v>
          </cell>
          <cell r="P16">
            <v>0</v>
          </cell>
          <cell r="Q16">
            <v>13</v>
          </cell>
          <cell r="R16">
            <v>54</v>
          </cell>
          <cell r="S16">
            <v>73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9</v>
          </cell>
          <cell r="E17">
            <v>12</v>
          </cell>
          <cell r="F17">
            <v>9</v>
          </cell>
          <cell r="G17">
            <v>7.666666666666667</v>
          </cell>
          <cell r="H17">
            <v>8</v>
          </cell>
          <cell r="I17">
            <v>7</v>
          </cell>
          <cell r="J17">
            <v>7</v>
          </cell>
          <cell r="K17">
            <v>7.333333333333333</v>
          </cell>
          <cell r="L17">
            <v>15</v>
          </cell>
          <cell r="M17">
            <v>16</v>
          </cell>
          <cell r="N17">
            <v>10</v>
          </cell>
          <cell r="O17">
            <v>10</v>
          </cell>
          <cell r="P17">
            <v>0</v>
          </cell>
          <cell r="Q17">
            <v>0</v>
          </cell>
          <cell r="R17">
            <v>36</v>
          </cell>
          <cell r="S17">
            <v>51</v>
          </cell>
        </row>
        <row r="18">
          <cell r="B18" t="str">
            <v>E022-01-1015/2020</v>
          </cell>
          <cell r="C18" t="str">
            <v>Denis Wanyaga GITAU</v>
          </cell>
          <cell r="D18">
            <v>13</v>
          </cell>
          <cell r="E18">
            <v>10</v>
          </cell>
          <cell r="F18">
            <v>10</v>
          </cell>
          <cell r="G18">
            <v>8.4444444444444446</v>
          </cell>
          <cell r="H18">
            <v>7</v>
          </cell>
          <cell r="I18">
            <v>8</v>
          </cell>
          <cell r="J18">
            <v>7</v>
          </cell>
          <cell r="K18">
            <v>7.333333333333333</v>
          </cell>
          <cell r="L18">
            <v>15.8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/>
          </cell>
          <cell r="S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14</v>
          </cell>
          <cell r="E19">
            <v>20</v>
          </cell>
          <cell r="F19">
            <v>10</v>
          </cell>
          <cell r="G19">
            <v>10.888888888888888</v>
          </cell>
          <cell r="H19">
            <v>7</v>
          </cell>
          <cell r="I19">
            <v>8</v>
          </cell>
          <cell r="J19">
            <v>8</v>
          </cell>
          <cell r="K19">
            <v>7.666666666666667</v>
          </cell>
          <cell r="L19">
            <v>18.600000000000001</v>
          </cell>
          <cell r="M19">
            <v>21</v>
          </cell>
          <cell r="N19">
            <v>0</v>
          </cell>
          <cell r="O19">
            <v>11</v>
          </cell>
          <cell r="P19">
            <v>10</v>
          </cell>
          <cell r="Q19">
            <v>0</v>
          </cell>
          <cell r="R19">
            <v>42</v>
          </cell>
          <cell r="S19">
            <v>61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12</v>
          </cell>
          <cell r="E20">
            <v>15</v>
          </cell>
          <cell r="F20">
            <v>12</v>
          </cell>
          <cell r="G20">
            <v>10</v>
          </cell>
          <cell r="H20">
            <v>6</v>
          </cell>
          <cell r="I20">
            <v>5</v>
          </cell>
          <cell r="J20">
            <v>5</v>
          </cell>
          <cell r="K20">
            <v>5.333333333333333</v>
          </cell>
          <cell r="L20">
            <v>15.3</v>
          </cell>
          <cell r="M20">
            <v>22</v>
          </cell>
          <cell r="N20">
            <v>0</v>
          </cell>
          <cell r="O20">
            <v>13</v>
          </cell>
          <cell r="P20">
            <v>0</v>
          </cell>
          <cell r="Q20">
            <v>11</v>
          </cell>
          <cell r="R20">
            <v>46</v>
          </cell>
          <cell r="S20">
            <v>61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7</v>
          </cell>
          <cell r="E21">
            <v>17</v>
          </cell>
          <cell r="F21">
            <v>9</v>
          </cell>
          <cell r="G21">
            <v>8.3333333333333339</v>
          </cell>
          <cell r="H21">
            <v>6</v>
          </cell>
          <cell r="I21">
            <v>5</v>
          </cell>
          <cell r="J21">
            <v>8</v>
          </cell>
          <cell r="K21">
            <v>6.333333333333333</v>
          </cell>
          <cell r="L21">
            <v>14.7</v>
          </cell>
          <cell r="M21">
            <v>21</v>
          </cell>
          <cell r="N21">
            <v>0</v>
          </cell>
          <cell r="O21">
            <v>11</v>
          </cell>
          <cell r="P21">
            <v>0</v>
          </cell>
          <cell r="Q21">
            <v>7</v>
          </cell>
          <cell r="R21">
            <v>39</v>
          </cell>
          <cell r="S21">
            <v>54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15</v>
          </cell>
          <cell r="E22">
            <v>16</v>
          </cell>
          <cell r="F22">
            <v>10</v>
          </cell>
          <cell r="G22">
            <v>10.222222222222221</v>
          </cell>
          <cell r="H22">
            <v>7</v>
          </cell>
          <cell r="I22">
            <v>8</v>
          </cell>
          <cell r="J22">
            <v>7</v>
          </cell>
          <cell r="K22">
            <v>7.333333333333333</v>
          </cell>
          <cell r="L22">
            <v>17.600000000000001</v>
          </cell>
          <cell r="M22">
            <v>23</v>
          </cell>
          <cell r="N22">
            <v>0</v>
          </cell>
          <cell r="O22">
            <v>6</v>
          </cell>
          <cell r="P22">
            <v>11</v>
          </cell>
          <cell r="Q22">
            <v>0</v>
          </cell>
          <cell r="R22">
            <v>40</v>
          </cell>
          <cell r="S22">
            <v>58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17</v>
          </cell>
          <cell r="E23">
            <v>12</v>
          </cell>
          <cell r="F23">
            <v>10</v>
          </cell>
          <cell r="G23">
            <v>9.7777777777777786</v>
          </cell>
          <cell r="H23">
            <v>7</v>
          </cell>
          <cell r="I23">
            <v>7</v>
          </cell>
          <cell r="J23">
            <v>6</v>
          </cell>
          <cell r="K23">
            <v>6.666666666666667</v>
          </cell>
          <cell r="L23">
            <v>16.399999999999999</v>
          </cell>
          <cell r="M23">
            <v>21</v>
          </cell>
          <cell r="N23">
            <v>0</v>
          </cell>
          <cell r="O23">
            <v>9</v>
          </cell>
          <cell r="P23">
            <v>7</v>
          </cell>
          <cell r="Q23">
            <v>0</v>
          </cell>
          <cell r="R23">
            <v>37</v>
          </cell>
          <cell r="S23">
            <v>53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12</v>
          </cell>
          <cell r="E24">
            <v>17</v>
          </cell>
          <cell r="F24">
            <v>12</v>
          </cell>
          <cell r="G24">
            <v>10.444444444444445</v>
          </cell>
          <cell r="H24">
            <v>7</v>
          </cell>
          <cell r="I24">
            <v>5</v>
          </cell>
          <cell r="J24">
            <v>8</v>
          </cell>
          <cell r="K24">
            <v>6.666666666666667</v>
          </cell>
          <cell r="L24">
            <v>17.100000000000001</v>
          </cell>
          <cell r="M24">
            <v>20</v>
          </cell>
          <cell r="N24">
            <v>0</v>
          </cell>
          <cell r="O24">
            <v>7</v>
          </cell>
          <cell r="P24">
            <v>4</v>
          </cell>
          <cell r="Q24">
            <v>0</v>
          </cell>
          <cell r="R24">
            <v>31</v>
          </cell>
          <cell r="S24">
            <v>48</v>
          </cell>
        </row>
        <row r="25">
          <cell r="B25" t="str">
            <v>E022-01-1024/2020</v>
          </cell>
          <cell r="C25" t="str">
            <v>John Kabue MUMBI</v>
          </cell>
          <cell r="D25">
            <v>13</v>
          </cell>
          <cell r="E25">
            <v>20</v>
          </cell>
          <cell r="F25">
            <v>10</v>
          </cell>
          <cell r="G25">
            <v>10.666666666666666</v>
          </cell>
          <cell r="H25">
            <v>7</v>
          </cell>
          <cell r="I25">
            <v>8</v>
          </cell>
          <cell r="J25">
            <v>8</v>
          </cell>
          <cell r="K25">
            <v>7.666666666666667</v>
          </cell>
          <cell r="L25">
            <v>18.3</v>
          </cell>
          <cell r="M25">
            <v>24</v>
          </cell>
          <cell r="N25">
            <v>0</v>
          </cell>
          <cell r="O25">
            <v>8</v>
          </cell>
          <cell r="P25">
            <v>0</v>
          </cell>
          <cell r="Q25">
            <v>11</v>
          </cell>
          <cell r="R25">
            <v>43</v>
          </cell>
          <cell r="S25">
            <v>61</v>
          </cell>
        </row>
        <row r="26">
          <cell r="B26" t="str">
            <v>E022-01-1025/2020</v>
          </cell>
          <cell r="C26" t="str">
            <v>David Bundi WAWERU</v>
          </cell>
          <cell r="D26">
            <v>20</v>
          </cell>
          <cell r="E26">
            <v>28</v>
          </cell>
          <cell r="F26">
            <v>14</v>
          </cell>
          <cell r="G26">
            <v>15.333333333333334</v>
          </cell>
          <cell r="H26">
            <v>7</v>
          </cell>
          <cell r="I26">
            <v>7</v>
          </cell>
          <cell r="J26">
            <v>6</v>
          </cell>
          <cell r="K26">
            <v>6.666666666666667</v>
          </cell>
          <cell r="L26">
            <v>22</v>
          </cell>
          <cell r="M26">
            <v>25</v>
          </cell>
          <cell r="N26">
            <v>0</v>
          </cell>
          <cell r="O26">
            <v>15</v>
          </cell>
          <cell r="P26">
            <v>16</v>
          </cell>
          <cell r="Q26">
            <v>0</v>
          </cell>
          <cell r="R26">
            <v>56</v>
          </cell>
          <cell r="S26">
            <v>78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16</v>
          </cell>
          <cell r="E27">
            <v>13</v>
          </cell>
          <cell r="F27">
            <v>10</v>
          </cell>
          <cell r="G27">
            <v>9.7777777777777786</v>
          </cell>
          <cell r="H27">
            <v>7</v>
          </cell>
          <cell r="I27">
            <v>8</v>
          </cell>
          <cell r="J27">
            <v>8</v>
          </cell>
          <cell r="K27">
            <v>7.666666666666667</v>
          </cell>
          <cell r="L27">
            <v>17.399999999999999</v>
          </cell>
          <cell r="M27">
            <v>12</v>
          </cell>
          <cell r="N27">
            <v>0</v>
          </cell>
          <cell r="O27">
            <v>7</v>
          </cell>
          <cell r="P27">
            <v>4</v>
          </cell>
          <cell r="Q27">
            <v>0</v>
          </cell>
          <cell r="R27">
            <v>23</v>
          </cell>
          <cell r="S27">
            <v>40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20</v>
          </cell>
          <cell r="E28">
            <v>15</v>
          </cell>
          <cell r="F28">
            <v>12</v>
          </cell>
          <cell r="G28">
            <v>11.777777777777777</v>
          </cell>
          <cell r="H28">
            <v>5</v>
          </cell>
          <cell r="I28">
            <v>8</v>
          </cell>
          <cell r="J28">
            <v>7</v>
          </cell>
          <cell r="K28">
            <v>6.666666666666667</v>
          </cell>
          <cell r="L28">
            <v>18.399999999999999</v>
          </cell>
          <cell r="M28">
            <v>16</v>
          </cell>
          <cell r="N28">
            <v>0</v>
          </cell>
          <cell r="O28">
            <v>17</v>
          </cell>
          <cell r="P28">
            <v>0</v>
          </cell>
          <cell r="Q28">
            <v>17</v>
          </cell>
          <cell r="R28">
            <v>50</v>
          </cell>
          <cell r="S28">
            <v>68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14</v>
          </cell>
          <cell r="F29">
            <v>11</v>
          </cell>
          <cell r="G29">
            <v>9.8888888888888893</v>
          </cell>
          <cell r="H29">
            <v>8</v>
          </cell>
          <cell r="I29">
            <v>7</v>
          </cell>
          <cell r="J29">
            <v>7</v>
          </cell>
          <cell r="K29">
            <v>7.333333333333333</v>
          </cell>
          <cell r="L29">
            <v>17.2</v>
          </cell>
          <cell r="M29">
            <v>21</v>
          </cell>
          <cell r="N29">
            <v>0</v>
          </cell>
          <cell r="O29">
            <v>10</v>
          </cell>
          <cell r="P29">
            <v>0</v>
          </cell>
          <cell r="Q29">
            <v>9</v>
          </cell>
          <cell r="R29">
            <v>40</v>
          </cell>
          <cell r="S29">
            <v>57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12</v>
          </cell>
          <cell r="F30">
            <v>9</v>
          </cell>
          <cell r="G30">
            <v>8.1111111111111107</v>
          </cell>
          <cell r="H30">
            <v>7</v>
          </cell>
          <cell r="I30">
            <v>7</v>
          </cell>
          <cell r="J30">
            <v>7</v>
          </cell>
          <cell r="K30">
            <v>6.9999999999999991</v>
          </cell>
          <cell r="L30">
            <v>15.1</v>
          </cell>
          <cell r="M30">
            <v>16</v>
          </cell>
          <cell r="N30">
            <v>7</v>
          </cell>
          <cell r="O30">
            <v>10</v>
          </cell>
          <cell r="P30">
            <v>0</v>
          </cell>
          <cell r="Q30">
            <v>0</v>
          </cell>
          <cell r="R30">
            <v>33</v>
          </cell>
          <cell r="S30">
            <v>48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16</v>
          </cell>
          <cell r="E31">
            <v>20</v>
          </cell>
          <cell r="F31">
            <v>14</v>
          </cell>
          <cell r="G31">
            <v>12.666666666666666</v>
          </cell>
          <cell r="H31">
            <v>7</v>
          </cell>
          <cell r="I31">
            <v>7</v>
          </cell>
          <cell r="J31">
            <v>7</v>
          </cell>
          <cell r="K31">
            <v>6.9999999999999991</v>
          </cell>
          <cell r="L31">
            <v>19.7</v>
          </cell>
          <cell r="M31">
            <v>27</v>
          </cell>
          <cell r="N31">
            <v>0</v>
          </cell>
          <cell r="O31">
            <v>18</v>
          </cell>
          <cell r="P31">
            <v>13</v>
          </cell>
          <cell r="Q31">
            <v>0</v>
          </cell>
          <cell r="R31">
            <v>58</v>
          </cell>
          <cell r="S31">
            <v>78</v>
          </cell>
        </row>
        <row r="32">
          <cell r="B32" t="str">
            <v>E022-01-1031/2020</v>
          </cell>
          <cell r="C32" t="str">
            <v>Alex Kamau WANGARI</v>
          </cell>
          <cell r="D32">
            <v>9</v>
          </cell>
          <cell r="E32">
            <v>17</v>
          </cell>
          <cell r="F32">
            <v>12</v>
          </cell>
          <cell r="G32">
            <v>9.7777777777777786</v>
          </cell>
          <cell r="H32">
            <v>7</v>
          </cell>
          <cell r="I32">
            <v>7</v>
          </cell>
          <cell r="J32">
            <v>7</v>
          </cell>
          <cell r="K32">
            <v>6.9999999999999991</v>
          </cell>
          <cell r="L32">
            <v>16.8</v>
          </cell>
          <cell r="M32">
            <v>25</v>
          </cell>
          <cell r="N32">
            <v>0</v>
          </cell>
          <cell r="O32">
            <v>16</v>
          </cell>
          <cell r="P32">
            <v>0</v>
          </cell>
          <cell r="Q32">
            <v>11</v>
          </cell>
          <cell r="R32">
            <v>52</v>
          </cell>
          <cell r="S32">
            <v>69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17</v>
          </cell>
          <cell r="E33">
            <v>23</v>
          </cell>
          <cell r="F33">
            <v>10</v>
          </cell>
          <cell r="G33">
            <v>12.222222222222223</v>
          </cell>
          <cell r="H33">
            <v>7</v>
          </cell>
          <cell r="I33">
            <v>7</v>
          </cell>
          <cell r="J33">
            <v>8</v>
          </cell>
          <cell r="K33">
            <v>7.333333333333333</v>
          </cell>
          <cell r="L33">
            <v>19.600000000000001</v>
          </cell>
          <cell r="M33">
            <v>22</v>
          </cell>
          <cell r="N33">
            <v>0</v>
          </cell>
          <cell r="O33">
            <v>14</v>
          </cell>
          <cell r="P33">
            <v>0</v>
          </cell>
          <cell r="Q33">
            <v>12</v>
          </cell>
          <cell r="R33">
            <v>48</v>
          </cell>
          <cell r="S33">
            <v>68</v>
          </cell>
        </row>
        <row r="34">
          <cell r="B34" t="str">
            <v>E022-01-1033/2020</v>
          </cell>
          <cell r="C34" t="str">
            <v>Simon Mwaura GICHIRI</v>
          </cell>
          <cell r="D34">
            <v>16</v>
          </cell>
          <cell r="E34">
            <v>25</v>
          </cell>
          <cell r="F34">
            <v>14</v>
          </cell>
          <cell r="G34">
            <v>13.777777777777777</v>
          </cell>
          <cell r="H34">
            <v>6</v>
          </cell>
          <cell r="I34">
            <v>7</v>
          </cell>
          <cell r="J34">
            <v>8</v>
          </cell>
          <cell r="K34">
            <v>6.9999999999999991</v>
          </cell>
          <cell r="L34">
            <v>20.8</v>
          </cell>
          <cell r="M34">
            <v>25</v>
          </cell>
          <cell r="N34">
            <v>0</v>
          </cell>
          <cell r="O34">
            <v>14</v>
          </cell>
          <cell r="P34">
            <v>18</v>
          </cell>
          <cell r="Q34">
            <v>0</v>
          </cell>
          <cell r="R34">
            <v>57</v>
          </cell>
          <cell r="S34">
            <v>78</v>
          </cell>
        </row>
        <row r="35">
          <cell r="B35" t="str">
            <v>E022-01-1035/2020</v>
          </cell>
          <cell r="C35" t="str">
            <v>Agnes Mulekye MUTEMI</v>
          </cell>
          <cell r="D35">
            <v>17</v>
          </cell>
          <cell r="E35">
            <v>15</v>
          </cell>
          <cell r="F35">
            <v>12</v>
          </cell>
          <cell r="G35">
            <v>11.111111111111109</v>
          </cell>
          <cell r="H35">
            <v>6</v>
          </cell>
          <cell r="I35">
            <v>6</v>
          </cell>
          <cell r="J35">
            <v>7</v>
          </cell>
          <cell r="K35">
            <v>6.333333333333333</v>
          </cell>
          <cell r="L35">
            <v>17.399999999999999</v>
          </cell>
          <cell r="M35">
            <v>24</v>
          </cell>
          <cell r="N35">
            <v>0</v>
          </cell>
          <cell r="O35">
            <v>17</v>
          </cell>
          <cell r="P35">
            <v>0</v>
          </cell>
          <cell r="Q35">
            <v>15</v>
          </cell>
          <cell r="R35">
            <v>56</v>
          </cell>
          <cell r="S35">
            <v>73</v>
          </cell>
        </row>
        <row r="36">
          <cell r="B36" t="str">
            <v>E022-01-1038/2020</v>
          </cell>
          <cell r="C36" t="str">
            <v>Ian Kamau NJUGUNA</v>
          </cell>
          <cell r="D36">
            <v>10</v>
          </cell>
          <cell r="E36">
            <v>10</v>
          </cell>
          <cell r="F36">
            <v>11</v>
          </cell>
          <cell r="G36">
            <v>8.1111111111111125</v>
          </cell>
          <cell r="H36">
            <v>7</v>
          </cell>
          <cell r="I36">
            <v>6</v>
          </cell>
          <cell r="J36">
            <v>6</v>
          </cell>
          <cell r="K36">
            <v>6.333333333333333</v>
          </cell>
          <cell r="L36">
            <v>14.4</v>
          </cell>
          <cell r="M36">
            <v>11</v>
          </cell>
          <cell r="N36">
            <v>0</v>
          </cell>
          <cell r="O36">
            <v>10</v>
          </cell>
          <cell r="P36">
            <v>5</v>
          </cell>
          <cell r="Q36">
            <v>0</v>
          </cell>
          <cell r="R36">
            <v>26</v>
          </cell>
          <cell r="S36">
            <v>40</v>
          </cell>
        </row>
        <row r="37">
          <cell r="B37" t="str">
            <v>E022-01-1040/2020</v>
          </cell>
          <cell r="C37" t="str">
            <v>Salome Mukuhi KIIRIA</v>
          </cell>
          <cell r="D37">
            <v>17</v>
          </cell>
          <cell r="E37">
            <v>15</v>
          </cell>
          <cell r="F37">
            <v>13</v>
          </cell>
          <cell r="G37">
            <v>11.444444444444445</v>
          </cell>
          <cell r="H37">
            <v>7</v>
          </cell>
          <cell r="I37">
            <v>6</v>
          </cell>
          <cell r="J37">
            <v>6</v>
          </cell>
          <cell r="K37">
            <v>6.333333333333333</v>
          </cell>
          <cell r="L37">
            <v>17.8</v>
          </cell>
          <cell r="M37">
            <v>26</v>
          </cell>
          <cell r="N37">
            <v>0</v>
          </cell>
          <cell r="O37">
            <v>17</v>
          </cell>
          <cell r="P37">
            <v>0</v>
          </cell>
          <cell r="Q37">
            <v>15</v>
          </cell>
          <cell r="R37">
            <v>58</v>
          </cell>
          <cell r="S37">
            <v>76</v>
          </cell>
        </row>
        <row r="38">
          <cell r="B38" t="str">
            <v>E022-01-1041/2020</v>
          </cell>
          <cell r="C38" t="str">
            <v>Moses Mwangi KANGETHE</v>
          </cell>
          <cell r="D38">
            <v>21</v>
          </cell>
          <cell r="E38">
            <v>11</v>
          </cell>
          <cell r="F38">
            <v>9</v>
          </cell>
          <cell r="G38">
            <v>10.111111111111111</v>
          </cell>
          <cell r="H38">
            <v>7</v>
          </cell>
          <cell r="I38">
            <v>8</v>
          </cell>
          <cell r="J38">
            <v>7</v>
          </cell>
          <cell r="K38">
            <v>7.333333333333333</v>
          </cell>
          <cell r="L38">
            <v>17.399999999999999</v>
          </cell>
          <cell r="M38">
            <v>19</v>
          </cell>
          <cell r="N38">
            <v>0</v>
          </cell>
          <cell r="O38">
            <v>18</v>
          </cell>
          <cell r="P38">
            <v>0</v>
          </cell>
          <cell r="Q38">
            <v>7</v>
          </cell>
          <cell r="R38">
            <v>44</v>
          </cell>
          <cell r="S38">
            <v>61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17</v>
          </cell>
          <cell r="E39">
            <v>22</v>
          </cell>
          <cell r="F39">
            <v>12</v>
          </cell>
          <cell r="G39">
            <v>12.666666666666666</v>
          </cell>
          <cell r="H39">
            <v>6</v>
          </cell>
          <cell r="I39">
            <v>8</v>
          </cell>
          <cell r="J39">
            <v>7</v>
          </cell>
          <cell r="K39">
            <v>6.9999999999999991</v>
          </cell>
          <cell r="L39">
            <v>19.7</v>
          </cell>
          <cell r="M39">
            <v>23</v>
          </cell>
          <cell r="N39">
            <v>0</v>
          </cell>
          <cell r="O39">
            <v>13</v>
          </cell>
          <cell r="P39">
            <v>8</v>
          </cell>
          <cell r="Q39">
            <v>0</v>
          </cell>
          <cell r="R39">
            <v>44</v>
          </cell>
          <cell r="S39">
            <v>64</v>
          </cell>
        </row>
        <row r="40">
          <cell r="B40" t="str">
            <v>E022-01-1043/2020</v>
          </cell>
          <cell r="C40" t="str">
            <v>Amos Sila MULWA</v>
          </cell>
          <cell r="D40">
            <v>15</v>
          </cell>
          <cell r="E40">
            <v>28</v>
          </cell>
          <cell r="F40">
            <v>15</v>
          </cell>
          <cell r="G40">
            <v>14.555555555555557</v>
          </cell>
          <cell r="H40">
            <v>7</v>
          </cell>
          <cell r="I40">
            <v>7</v>
          </cell>
          <cell r="J40">
            <v>7</v>
          </cell>
          <cell r="K40">
            <v>6.9999999999999991</v>
          </cell>
          <cell r="L40">
            <v>21.6</v>
          </cell>
          <cell r="M40">
            <v>26</v>
          </cell>
          <cell r="N40">
            <v>0</v>
          </cell>
          <cell r="O40">
            <v>13</v>
          </cell>
          <cell r="P40">
            <v>0</v>
          </cell>
          <cell r="Q40">
            <v>16</v>
          </cell>
          <cell r="R40">
            <v>55</v>
          </cell>
          <cell r="S40">
            <v>77</v>
          </cell>
        </row>
        <row r="41">
          <cell r="B41" t="str">
            <v>E022-01-1044/2020</v>
          </cell>
          <cell r="C41" t="str">
            <v>Muthawa KIVAA</v>
          </cell>
          <cell r="D41">
            <v>16</v>
          </cell>
          <cell r="E41">
            <v>17</v>
          </cell>
          <cell r="F41">
            <v>11</v>
          </cell>
          <cell r="G41">
            <v>11</v>
          </cell>
          <cell r="H41">
            <v>7</v>
          </cell>
          <cell r="I41">
            <v>6</v>
          </cell>
          <cell r="J41">
            <v>6</v>
          </cell>
          <cell r="K41">
            <v>6.333333333333333</v>
          </cell>
          <cell r="L41">
            <v>17.3</v>
          </cell>
          <cell r="M41">
            <v>25</v>
          </cell>
          <cell r="N41">
            <v>0</v>
          </cell>
          <cell r="O41">
            <v>14</v>
          </cell>
          <cell r="P41">
            <v>0</v>
          </cell>
          <cell r="Q41">
            <v>13</v>
          </cell>
          <cell r="R41">
            <v>52</v>
          </cell>
          <cell r="S41">
            <v>69</v>
          </cell>
        </row>
        <row r="42">
          <cell r="B42" t="str">
            <v>E022-01-1045/2020</v>
          </cell>
          <cell r="C42" t="str">
            <v>Joshua Maina KAMAU</v>
          </cell>
          <cell r="D42">
            <v>15</v>
          </cell>
          <cell r="E42">
            <v>13</v>
          </cell>
          <cell r="F42">
            <v>11</v>
          </cell>
          <cell r="G42">
            <v>9.8888888888888893</v>
          </cell>
          <cell r="H42">
            <v>7</v>
          </cell>
          <cell r="I42">
            <v>8</v>
          </cell>
          <cell r="J42">
            <v>7</v>
          </cell>
          <cell r="K42">
            <v>7.333333333333333</v>
          </cell>
          <cell r="L42">
            <v>17.2</v>
          </cell>
          <cell r="M42">
            <v>17</v>
          </cell>
          <cell r="N42">
            <v>0</v>
          </cell>
          <cell r="O42">
            <v>11</v>
          </cell>
          <cell r="P42">
            <v>0</v>
          </cell>
          <cell r="Q42">
            <v>12</v>
          </cell>
          <cell r="R42">
            <v>40</v>
          </cell>
          <cell r="S42">
            <v>57</v>
          </cell>
        </row>
        <row r="43">
          <cell r="B43" t="str">
            <v>E022-01-1046/2020</v>
          </cell>
          <cell r="C43" t="str">
            <v>Sally Kinya KIMATHI</v>
          </cell>
          <cell r="D43">
            <v>19</v>
          </cell>
          <cell r="E43">
            <v>24</v>
          </cell>
          <cell r="F43">
            <v>15</v>
          </cell>
          <cell r="G43">
            <v>14.555555555555557</v>
          </cell>
          <cell r="H43">
            <v>6</v>
          </cell>
          <cell r="I43">
            <v>8</v>
          </cell>
          <cell r="J43">
            <v>8</v>
          </cell>
          <cell r="K43">
            <v>7.333333333333333</v>
          </cell>
          <cell r="L43">
            <v>21.9</v>
          </cell>
          <cell r="M43">
            <v>25</v>
          </cell>
          <cell r="N43">
            <v>0</v>
          </cell>
          <cell r="O43">
            <v>16</v>
          </cell>
          <cell r="P43">
            <v>19</v>
          </cell>
          <cell r="Q43">
            <v>0</v>
          </cell>
          <cell r="R43">
            <v>60</v>
          </cell>
          <cell r="S43">
            <v>82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13</v>
          </cell>
          <cell r="E44">
            <v>16</v>
          </cell>
          <cell r="F44">
            <v>10</v>
          </cell>
          <cell r="G44">
            <v>9.7777777777777786</v>
          </cell>
          <cell r="H44">
            <v>7</v>
          </cell>
          <cell r="I44">
            <v>7</v>
          </cell>
          <cell r="J44">
            <v>7</v>
          </cell>
          <cell r="K44">
            <v>6.9999999999999991</v>
          </cell>
          <cell r="L44">
            <v>16.8</v>
          </cell>
          <cell r="M44">
            <v>17</v>
          </cell>
          <cell r="N44">
            <v>0</v>
          </cell>
          <cell r="O44">
            <v>8</v>
          </cell>
          <cell r="P44">
            <v>8</v>
          </cell>
          <cell r="Q44">
            <v>0</v>
          </cell>
          <cell r="R44">
            <v>33</v>
          </cell>
          <cell r="S44">
            <v>50</v>
          </cell>
        </row>
        <row r="45">
          <cell r="B45" t="str">
            <v>E022-01-1048/2020</v>
          </cell>
          <cell r="C45" t="str">
            <v>Tony Clinton MUTUMA</v>
          </cell>
          <cell r="D45">
            <v>20</v>
          </cell>
          <cell r="E45">
            <v>12</v>
          </cell>
          <cell r="F45">
            <v>13</v>
          </cell>
          <cell r="G45">
            <v>11.444444444444445</v>
          </cell>
          <cell r="H45">
            <v>8</v>
          </cell>
          <cell r="I45">
            <v>8</v>
          </cell>
          <cell r="J45">
            <v>8</v>
          </cell>
          <cell r="K45">
            <v>8.0000000000000018</v>
          </cell>
          <cell r="L45">
            <v>19.399999999999999</v>
          </cell>
          <cell r="M45">
            <v>15</v>
          </cell>
          <cell r="N45">
            <v>4</v>
          </cell>
          <cell r="O45">
            <v>14</v>
          </cell>
          <cell r="P45">
            <v>0</v>
          </cell>
          <cell r="Q45">
            <v>0</v>
          </cell>
          <cell r="R45">
            <v>33</v>
          </cell>
          <cell r="S45">
            <v>52</v>
          </cell>
        </row>
        <row r="46">
          <cell r="B46" t="str">
            <v>E022-01-1050/2020</v>
          </cell>
          <cell r="C46" t="str">
            <v>Lewis Murithi MWENDA</v>
          </cell>
          <cell r="D46">
            <v>18</v>
          </cell>
          <cell r="E46">
            <v>16</v>
          </cell>
          <cell r="F46">
            <v>12</v>
          </cell>
          <cell r="G46">
            <v>11.555555555555557</v>
          </cell>
          <cell r="H46">
            <v>7</v>
          </cell>
          <cell r="I46">
            <v>7</v>
          </cell>
          <cell r="J46">
            <v>7</v>
          </cell>
          <cell r="K46">
            <v>6.9999999999999991</v>
          </cell>
          <cell r="L46">
            <v>18.600000000000001</v>
          </cell>
          <cell r="M46">
            <v>26</v>
          </cell>
          <cell r="N46">
            <v>0</v>
          </cell>
          <cell r="O46">
            <v>12</v>
          </cell>
          <cell r="P46">
            <v>11</v>
          </cell>
          <cell r="Q46">
            <v>0</v>
          </cell>
          <cell r="R46">
            <v>49</v>
          </cell>
          <cell r="S46">
            <v>68</v>
          </cell>
        </row>
        <row r="47">
          <cell r="B47" t="str">
            <v>E022-01-1052/2020</v>
          </cell>
          <cell r="C47" t="str">
            <v>Victor MWIRIGI</v>
          </cell>
          <cell r="D47">
            <v>10</v>
          </cell>
          <cell r="E47">
            <v>16</v>
          </cell>
          <cell r="F47">
            <v>11</v>
          </cell>
          <cell r="G47">
            <v>9.4444444444444446</v>
          </cell>
          <cell r="H47">
            <v>7</v>
          </cell>
          <cell r="I47">
            <v>6</v>
          </cell>
          <cell r="J47">
            <v>6</v>
          </cell>
          <cell r="K47">
            <v>6.333333333333333</v>
          </cell>
          <cell r="L47">
            <v>15.8</v>
          </cell>
          <cell r="M47">
            <v>22</v>
          </cell>
          <cell r="N47">
            <v>0</v>
          </cell>
          <cell r="O47">
            <v>11</v>
          </cell>
          <cell r="P47">
            <v>9</v>
          </cell>
          <cell r="Q47">
            <v>0</v>
          </cell>
          <cell r="R47">
            <v>42</v>
          </cell>
          <cell r="S47">
            <v>58</v>
          </cell>
        </row>
        <row r="48">
          <cell r="B48" t="str">
            <v>E022-01-1054/2020</v>
          </cell>
          <cell r="C48" t="str">
            <v>Julius Righa MGHANGA</v>
          </cell>
          <cell r="D48">
            <v>16</v>
          </cell>
          <cell r="E48">
            <v>17</v>
          </cell>
          <cell r="F48">
            <v>12</v>
          </cell>
          <cell r="G48">
            <v>11.333333333333334</v>
          </cell>
          <cell r="H48">
            <v>8</v>
          </cell>
          <cell r="I48">
            <v>8</v>
          </cell>
          <cell r="J48">
            <v>7</v>
          </cell>
          <cell r="K48">
            <v>7.666666666666667</v>
          </cell>
          <cell r="L48">
            <v>19</v>
          </cell>
          <cell r="M48">
            <v>22</v>
          </cell>
          <cell r="N48">
            <v>0</v>
          </cell>
          <cell r="O48">
            <v>17</v>
          </cell>
          <cell r="P48">
            <v>15</v>
          </cell>
          <cell r="Q48">
            <v>0</v>
          </cell>
          <cell r="R48">
            <v>54</v>
          </cell>
          <cell r="S48">
            <v>73</v>
          </cell>
        </row>
        <row r="49">
          <cell r="B49" t="str">
            <v>E022-01-1055/2020</v>
          </cell>
          <cell r="C49" t="str">
            <v>Joe Albert NGIGI</v>
          </cell>
          <cell r="D49">
            <v>20</v>
          </cell>
          <cell r="E49">
            <v>25</v>
          </cell>
          <cell r="F49">
            <v>15</v>
          </cell>
          <cell r="G49">
            <v>15</v>
          </cell>
          <cell r="H49">
            <v>8</v>
          </cell>
          <cell r="I49">
            <v>6</v>
          </cell>
          <cell r="J49">
            <v>6</v>
          </cell>
          <cell r="K49">
            <v>6.666666666666667</v>
          </cell>
          <cell r="L49">
            <v>21.7</v>
          </cell>
          <cell r="M49">
            <v>25</v>
          </cell>
          <cell r="N49">
            <v>0</v>
          </cell>
          <cell r="O49">
            <v>12</v>
          </cell>
          <cell r="P49">
            <v>15</v>
          </cell>
          <cell r="Q49">
            <v>0</v>
          </cell>
          <cell r="R49">
            <v>52</v>
          </cell>
          <cell r="S49">
            <v>74</v>
          </cell>
        </row>
        <row r="50">
          <cell r="B50" t="str">
            <v>E022-01-1056/2020</v>
          </cell>
          <cell r="C50" t="str">
            <v>Michael Adrian NGURU</v>
          </cell>
          <cell r="D50">
            <v>15</v>
          </cell>
          <cell r="E50">
            <v>13</v>
          </cell>
          <cell r="F50">
            <v>10</v>
          </cell>
          <cell r="G50">
            <v>9.5555555555555554</v>
          </cell>
          <cell r="H50">
            <v>7</v>
          </cell>
          <cell r="I50">
            <v>5</v>
          </cell>
          <cell r="J50">
            <v>8</v>
          </cell>
          <cell r="K50">
            <v>6.666666666666667</v>
          </cell>
          <cell r="L50">
            <v>16.2</v>
          </cell>
          <cell r="M50">
            <v>20</v>
          </cell>
          <cell r="N50">
            <v>0</v>
          </cell>
          <cell r="O50">
            <v>7</v>
          </cell>
          <cell r="P50">
            <v>0</v>
          </cell>
          <cell r="Q50">
            <v>7</v>
          </cell>
          <cell r="R50">
            <v>34</v>
          </cell>
          <cell r="S50">
            <v>50</v>
          </cell>
        </row>
        <row r="51">
          <cell r="B51" t="str">
            <v>E022-01-1057/2020</v>
          </cell>
          <cell r="C51" t="str">
            <v>Gad Kimathi MURITHI</v>
          </cell>
          <cell r="D51">
            <v>18</v>
          </cell>
          <cell r="E51">
            <v>13</v>
          </cell>
          <cell r="F51">
            <v>10</v>
          </cell>
          <cell r="G51">
            <v>10.222222222222221</v>
          </cell>
          <cell r="H51">
            <v>6</v>
          </cell>
          <cell r="I51">
            <v>5</v>
          </cell>
          <cell r="J51">
            <v>6</v>
          </cell>
          <cell r="K51">
            <v>5.666666666666667</v>
          </cell>
          <cell r="L51">
            <v>15.9</v>
          </cell>
          <cell r="M51">
            <v>22</v>
          </cell>
          <cell r="N51">
            <v>0</v>
          </cell>
          <cell r="O51">
            <v>16</v>
          </cell>
          <cell r="P51">
            <v>0</v>
          </cell>
          <cell r="Q51">
            <v>12</v>
          </cell>
          <cell r="R51">
            <v>50</v>
          </cell>
          <cell r="S51">
            <v>66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16</v>
          </cell>
          <cell r="E52">
            <v>25</v>
          </cell>
          <cell r="F52">
            <v>15</v>
          </cell>
          <cell r="G52">
            <v>14.111111111111112</v>
          </cell>
          <cell r="H52">
            <v>7</v>
          </cell>
          <cell r="I52">
            <v>6</v>
          </cell>
          <cell r="J52">
            <v>6</v>
          </cell>
          <cell r="K52">
            <v>6.333333333333333</v>
          </cell>
          <cell r="L52">
            <v>20.399999999999999</v>
          </cell>
          <cell r="M52">
            <v>26</v>
          </cell>
          <cell r="N52">
            <v>0</v>
          </cell>
          <cell r="O52">
            <v>16</v>
          </cell>
          <cell r="P52">
            <v>20</v>
          </cell>
          <cell r="Q52">
            <v>0</v>
          </cell>
          <cell r="R52">
            <v>62</v>
          </cell>
          <cell r="S52">
            <v>82</v>
          </cell>
        </row>
        <row r="53">
          <cell r="B53" t="str">
            <v>E022-01-1060/2020</v>
          </cell>
          <cell r="C53" t="str">
            <v>Joshua NYANDWAKI</v>
          </cell>
          <cell r="D53">
            <v>6</v>
          </cell>
          <cell r="E53">
            <v>9</v>
          </cell>
          <cell r="F53">
            <v>9</v>
          </cell>
          <cell r="G53">
            <v>6.333333333333333</v>
          </cell>
          <cell r="H53">
            <v>7</v>
          </cell>
          <cell r="I53">
            <v>5</v>
          </cell>
          <cell r="J53">
            <v>6</v>
          </cell>
          <cell r="K53">
            <v>6</v>
          </cell>
          <cell r="L53">
            <v>12.3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/>
          </cell>
          <cell r="S53">
            <v>12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17</v>
          </cell>
          <cell r="E54">
            <v>17</v>
          </cell>
          <cell r="F54">
            <v>13</v>
          </cell>
          <cell r="G54">
            <v>11.888888888888888</v>
          </cell>
          <cell r="H54">
            <v>6</v>
          </cell>
          <cell r="I54">
            <v>7</v>
          </cell>
          <cell r="J54">
            <v>8</v>
          </cell>
          <cell r="K54">
            <v>6.9999999999999991</v>
          </cell>
          <cell r="L54">
            <v>18.899999999999999</v>
          </cell>
          <cell r="M54">
            <v>25</v>
          </cell>
          <cell r="N54">
            <v>0</v>
          </cell>
          <cell r="O54">
            <v>14</v>
          </cell>
          <cell r="P54">
            <v>0</v>
          </cell>
          <cell r="Q54">
            <v>15</v>
          </cell>
          <cell r="R54">
            <v>54</v>
          </cell>
          <cell r="S54">
            <v>73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19</v>
          </cell>
          <cell r="E55">
            <v>18</v>
          </cell>
          <cell r="F55">
            <v>12</v>
          </cell>
          <cell r="G55">
            <v>12.222222222222223</v>
          </cell>
          <cell r="H55">
            <v>8</v>
          </cell>
          <cell r="I55">
            <v>7</v>
          </cell>
          <cell r="J55">
            <v>6</v>
          </cell>
          <cell r="K55">
            <v>7</v>
          </cell>
          <cell r="L55">
            <v>19.2</v>
          </cell>
          <cell r="M55">
            <v>22</v>
          </cell>
          <cell r="N55">
            <v>0</v>
          </cell>
          <cell r="O55">
            <v>15</v>
          </cell>
          <cell r="P55">
            <v>9</v>
          </cell>
          <cell r="Q55">
            <v>0</v>
          </cell>
          <cell r="R55">
            <v>46</v>
          </cell>
          <cell r="S55">
            <v>65</v>
          </cell>
        </row>
        <row r="56">
          <cell r="B56" t="str">
            <v>E022-01-1063/2020</v>
          </cell>
          <cell r="C56" t="str">
            <v>Tracy Atieno OCHIENG</v>
          </cell>
          <cell r="D56">
            <v>11</v>
          </cell>
          <cell r="E56">
            <v>13</v>
          </cell>
          <cell r="F56">
            <v>9</v>
          </cell>
          <cell r="G56">
            <v>8.3333333333333339</v>
          </cell>
          <cell r="H56">
            <v>8</v>
          </cell>
          <cell r="I56">
            <v>8</v>
          </cell>
          <cell r="J56">
            <v>8</v>
          </cell>
          <cell r="K56">
            <v>8.0000000000000018</v>
          </cell>
          <cell r="L56">
            <v>16.3</v>
          </cell>
          <cell r="M56">
            <v>18</v>
          </cell>
          <cell r="N56">
            <v>0</v>
          </cell>
          <cell r="O56">
            <v>10</v>
          </cell>
          <cell r="P56">
            <v>13</v>
          </cell>
          <cell r="Q56">
            <v>0</v>
          </cell>
          <cell r="R56">
            <v>41</v>
          </cell>
          <cell r="S56">
            <v>57</v>
          </cell>
        </row>
        <row r="57">
          <cell r="B57" t="str">
            <v>E022-01-1064/2020</v>
          </cell>
          <cell r="C57" t="str">
            <v>Michael OMOLO</v>
          </cell>
          <cell r="D57">
            <v>19</v>
          </cell>
          <cell r="E57">
            <v>26</v>
          </cell>
          <cell r="F57">
            <v>13</v>
          </cell>
          <cell r="G57">
            <v>14.333333333333334</v>
          </cell>
          <cell r="H57">
            <v>7</v>
          </cell>
          <cell r="I57">
            <v>6</v>
          </cell>
          <cell r="J57">
            <v>8</v>
          </cell>
          <cell r="K57">
            <v>6.9999999999999991</v>
          </cell>
          <cell r="L57">
            <v>21.3</v>
          </cell>
          <cell r="M57">
            <v>20</v>
          </cell>
          <cell r="N57">
            <v>0</v>
          </cell>
          <cell r="O57">
            <v>17</v>
          </cell>
          <cell r="P57">
            <v>0</v>
          </cell>
          <cell r="Q57">
            <v>12</v>
          </cell>
          <cell r="R57">
            <v>49</v>
          </cell>
          <cell r="S57">
            <v>70</v>
          </cell>
        </row>
        <row r="58">
          <cell r="B58" t="str">
            <v>E022-01-1065/2020</v>
          </cell>
          <cell r="C58" t="str">
            <v>Brian Kiprono KOTON</v>
          </cell>
          <cell r="D58">
            <v>11</v>
          </cell>
          <cell r="E58">
            <v>14</v>
          </cell>
          <cell r="F58">
            <v>9</v>
          </cell>
          <cell r="G58">
            <v>8.5555555555555554</v>
          </cell>
          <cell r="H58">
            <v>5</v>
          </cell>
          <cell r="I58">
            <v>5</v>
          </cell>
          <cell r="J58">
            <v>6</v>
          </cell>
          <cell r="K58">
            <v>5.333333333333333</v>
          </cell>
          <cell r="L58">
            <v>13.9</v>
          </cell>
          <cell r="M58">
            <v>12</v>
          </cell>
          <cell r="N58">
            <v>0</v>
          </cell>
          <cell r="O58">
            <v>10</v>
          </cell>
          <cell r="P58">
            <v>0</v>
          </cell>
          <cell r="Q58">
            <v>13</v>
          </cell>
          <cell r="R58">
            <v>35</v>
          </cell>
          <cell r="S58">
            <v>49</v>
          </cell>
        </row>
        <row r="59">
          <cell r="B59" t="str">
            <v>E022-01-1066/2020</v>
          </cell>
          <cell r="C59" t="str">
            <v>Christopher GITAU</v>
          </cell>
          <cell r="D59">
            <v>11</v>
          </cell>
          <cell r="E59">
            <v>10</v>
          </cell>
          <cell r="F59">
            <v>12</v>
          </cell>
          <cell r="G59">
            <v>8.6666666666666661</v>
          </cell>
          <cell r="H59">
            <v>6</v>
          </cell>
          <cell r="I59">
            <v>6</v>
          </cell>
          <cell r="J59">
            <v>6</v>
          </cell>
          <cell r="K59">
            <v>6</v>
          </cell>
          <cell r="L59">
            <v>14.7</v>
          </cell>
          <cell r="M59">
            <v>21</v>
          </cell>
          <cell r="N59">
            <v>0</v>
          </cell>
          <cell r="O59">
            <v>13</v>
          </cell>
          <cell r="P59">
            <v>0</v>
          </cell>
          <cell r="Q59">
            <v>9</v>
          </cell>
          <cell r="R59">
            <v>43</v>
          </cell>
          <cell r="S59">
            <v>58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13</v>
          </cell>
          <cell r="F60">
            <v>10</v>
          </cell>
          <cell r="G60">
            <v>8.2222222222222232</v>
          </cell>
          <cell r="H60">
            <v>7</v>
          </cell>
          <cell r="I60">
            <v>7</v>
          </cell>
          <cell r="J60">
            <v>6</v>
          </cell>
          <cell r="K60">
            <v>6.666666666666667</v>
          </cell>
          <cell r="L60">
            <v>14.9</v>
          </cell>
          <cell r="M60">
            <v>15</v>
          </cell>
          <cell r="N60">
            <v>0</v>
          </cell>
          <cell r="O60">
            <v>9</v>
          </cell>
          <cell r="P60">
            <v>9</v>
          </cell>
          <cell r="Q60">
            <v>0</v>
          </cell>
          <cell r="R60">
            <v>33</v>
          </cell>
          <cell r="S60">
            <v>48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12</v>
          </cell>
          <cell r="E61">
            <v>18</v>
          </cell>
          <cell r="F61">
            <v>13</v>
          </cell>
          <cell r="G61">
            <v>11</v>
          </cell>
          <cell r="H61">
            <v>6</v>
          </cell>
          <cell r="I61">
            <v>5</v>
          </cell>
          <cell r="J61">
            <v>5</v>
          </cell>
          <cell r="K61">
            <v>5.333333333333333</v>
          </cell>
          <cell r="L61">
            <v>16.3</v>
          </cell>
          <cell r="M61">
            <v>19</v>
          </cell>
          <cell r="N61">
            <v>0</v>
          </cell>
          <cell r="O61">
            <v>15</v>
          </cell>
          <cell r="P61">
            <v>0</v>
          </cell>
          <cell r="Q61">
            <v>5</v>
          </cell>
          <cell r="R61">
            <v>39</v>
          </cell>
          <cell r="S61">
            <v>55</v>
          </cell>
        </row>
        <row r="62">
          <cell r="B62" t="str">
            <v>E022-01-1069/2020</v>
          </cell>
          <cell r="C62" t="str">
            <v>Raymond KILONZO</v>
          </cell>
          <cell r="D62">
            <v>10</v>
          </cell>
          <cell r="E62">
            <v>14</v>
          </cell>
          <cell r="F62">
            <v>10</v>
          </cell>
          <cell r="G62">
            <v>8.6666666666666661</v>
          </cell>
          <cell r="H62">
            <v>8</v>
          </cell>
          <cell r="I62">
            <v>8</v>
          </cell>
          <cell r="J62">
            <v>7</v>
          </cell>
          <cell r="K62">
            <v>7.666666666666667</v>
          </cell>
          <cell r="L62">
            <v>16.3</v>
          </cell>
          <cell r="M62">
            <v>21</v>
          </cell>
          <cell r="N62">
            <v>0</v>
          </cell>
          <cell r="O62">
            <v>9</v>
          </cell>
          <cell r="P62">
            <v>0</v>
          </cell>
          <cell r="Q62">
            <v>11</v>
          </cell>
          <cell r="R62">
            <v>41</v>
          </cell>
          <cell r="S62">
            <v>57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9</v>
          </cell>
          <cell r="E63">
            <v>13</v>
          </cell>
          <cell r="F63">
            <v>10</v>
          </cell>
          <cell r="G63">
            <v>8.2222222222222232</v>
          </cell>
          <cell r="H63">
            <v>8</v>
          </cell>
          <cell r="I63">
            <v>6</v>
          </cell>
          <cell r="J63">
            <v>7</v>
          </cell>
          <cell r="K63">
            <v>6.9999999999999991</v>
          </cell>
          <cell r="L63">
            <v>15.2</v>
          </cell>
          <cell r="M63">
            <v>20</v>
          </cell>
          <cell r="N63">
            <v>0</v>
          </cell>
          <cell r="O63">
            <v>13</v>
          </cell>
          <cell r="P63">
            <v>0</v>
          </cell>
          <cell r="Q63">
            <v>13</v>
          </cell>
          <cell r="R63">
            <v>46</v>
          </cell>
          <cell r="S63">
            <v>61</v>
          </cell>
        </row>
        <row r="64">
          <cell r="B64" t="str">
            <v>E022-01-1071/2020</v>
          </cell>
          <cell r="C64" t="str">
            <v>David Karanja MWANGI</v>
          </cell>
          <cell r="D64">
            <v>13</v>
          </cell>
          <cell r="E64">
            <v>10</v>
          </cell>
          <cell r="F64">
            <v>10</v>
          </cell>
          <cell r="G64">
            <v>8.4444444444444446</v>
          </cell>
          <cell r="H64">
            <v>7</v>
          </cell>
          <cell r="I64">
            <v>7</v>
          </cell>
          <cell r="J64">
            <v>5</v>
          </cell>
          <cell r="K64">
            <v>6.333333333333333</v>
          </cell>
          <cell r="L64">
            <v>14.8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 t="str">
            <v/>
          </cell>
          <cell r="S64">
            <v>15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18</v>
          </cell>
          <cell r="E65">
            <v>17</v>
          </cell>
          <cell r="F65">
            <v>12</v>
          </cell>
          <cell r="G65">
            <v>11.777777777777777</v>
          </cell>
          <cell r="H65">
            <v>6</v>
          </cell>
          <cell r="I65">
            <v>8</v>
          </cell>
          <cell r="J65">
            <v>5</v>
          </cell>
          <cell r="K65">
            <v>6.333333333333333</v>
          </cell>
          <cell r="L65">
            <v>18.100000000000001</v>
          </cell>
          <cell r="M65">
            <v>25</v>
          </cell>
          <cell r="N65">
            <v>10</v>
          </cell>
          <cell r="O65">
            <v>12</v>
          </cell>
          <cell r="P65">
            <v>0</v>
          </cell>
          <cell r="Q65">
            <v>0</v>
          </cell>
          <cell r="R65">
            <v>47</v>
          </cell>
          <cell r="S65">
            <v>65</v>
          </cell>
        </row>
        <row r="66">
          <cell r="B66" t="str">
            <v>E022-01-1074/2020</v>
          </cell>
          <cell r="C66" t="str">
            <v>Ian Kiptoo ROTICH</v>
          </cell>
          <cell r="D66">
            <v>8</v>
          </cell>
          <cell r="E66">
            <v>10</v>
          </cell>
          <cell r="F66">
            <v>9</v>
          </cell>
          <cell r="G66">
            <v>7</v>
          </cell>
          <cell r="H66">
            <v>6</v>
          </cell>
          <cell r="I66">
            <v>7</v>
          </cell>
          <cell r="J66">
            <v>6</v>
          </cell>
          <cell r="K66">
            <v>6.333333333333333</v>
          </cell>
          <cell r="L66">
            <v>13.3</v>
          </cell>
          <cell r="M66">
            <v>16</v>
          </cell>
          <cell r="N66">
            <v>0</v>
          </cell>
          <cell r="O66">
            <v>0</v>
          </cell>
          <cell r="P66">
            <v>13</v>
          </cell>
          <cell r="Q66">
            <v>12</v>
          </cell>
          <cell r="R66">
            <v>41</v>
          </cell>
          <cell r="S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17</v>
          </cell>
          <cell r="E67">
            <v>18</v>
          </cell>
          <cell r="F67">
            <v>10</v>
          </cell>
          <cell r="G67">
            <v>11.111111111111109</v>
          </cell>
          <cell r="H67">
            <v>5</v>
          </cell>
          <cell r="I67">
            <v>5</v>
          </cell>
          <cell r="J67">
            <v>6</v>
          </cell>
          <cell r="K67">
            <v>5.333333333333333</v>
          </cell>
          <cell r="L67">
            <v>16.399999999999999</v>
          </cell>
          <cell r="M67">
            <v>24</v>
          </cell>
          <cell r="N67">
            <v>0</v>
          </cell>
          <cell r="O67">
            <v>13</v>
          </cell>
          <cell r="P67">
            <v>6</v>
          </cell>
          <cell r="Q67">
            <v>0</v>
          </cell>
          <cell r="R67">
            <v>43</v>
          </cell>
          <cell r="S67">
            <v>59</v>
          </cell>
        </row>
        <row r="68">
          <cell r="B68" t="str">
            <v>E022-01-1076/2020</v>
          </cell>
          <cell r="C68" t="str">
            <v>Victory Ayuma SITATI</v>
          </cell>
          <cell r="D68">
            <v>13</v>
          </cell>
          <cell r="E68">
            <v>12</v>
          </cell>
          <cell r="F68">
            <v>10</v>
          </cell>
          <cell r="G68">
            <v>8.8888888888888911</v>
          </cell>
          <cell r="H68">
            <v>7</v>
          </cell>
          <cell r="I68">
            <v>6</v>
          </cell>
          <cell r="J68">
            <v>6</v>
          </cell>
          <cell r="K68">
            <v>6.333333333333333</v>
          </cell>
          <cell r="L68">
            <v>15.2</v>
          </cell>
          <cell r="M68">
            <v>18</v>
          </cell>
          <cell r="N68">
            <v>0</v>
          </cell>
          <cell r="O68">
            <v>13</v>
          </cell>
          <cell r="P68">
            <v>10</v>
          </cell>
          <cell r="Q68">
            <v>0</v>
          </cell>
          <cell r="R68">
            <v>41</v>
          </cell>
          <cell r="S68">
            <v>56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15</v>
          </cell>
          <cell r="F69">
            <v>11</v>
          </cell>
          <cell r="G69">
            <v>9.6666666666666679</v>
          </cell>
          <cell r="H69">
            <v>5</v>
          </cell>
          <cell r="I69">
            <v>5</v>
          </cell>
          <cell r="J69">
            <v>6</v>
          </cell>
          <cell r="K69">
            <v>5.333333333333333</v>
          </cell>
          <cell r="L69">
            <v>15</v>
          </cell>
          <cell r="M69">
            <v>24</v>
          </cell>
          <cell r="N69">
            <v>0</v>
          </cell>
          <cell r="O69">
            <v>14</v>
          </cell>
          <cell r="P69">
            <v>5</v>
          </cell>
          <cell r="Q69">
            <v>0</v>
          </cell>
          <cell r="R69">
            <v>43</v>
          </cell>
          <cell r="S69">
            <v>58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16</v>
          </cell>
          <cell r="E70">
            <v>20</v>
          </cell>
          <cell r="F70">
            <v>13</v>
          </cell>
          <cell r="G70">
            <v>12.333333333333334</v>
          </cell>
          <cell r="H70">
            <v>8</v>
          </cell>
          <cell r="I70">
            <v>6</v>
          </cell>
          <cell r="J70">
            <v>7</v>
          </cell>
          <cell r="K70">
            <v>6.9999999999999991</v>
          </cell>
          <cell r="L70">
            <v>19.3</v>
          </cell>
          <cell r="M70">
            <v>19</v>
          </cell>
          <cell r="N70">
            <v>0</v>
          </cell>
          <cell r="O70">
            <v>10</v>
          </cell>
          <cell r="P70">
            <v>13</v>
          </cell>
          <cell r="Q70">
            <v>0</v>
          </cell>
          <cell r="R70">
            <v>42</v>
          </cell>
          <cell r="S70">
            <v>61</v>
          </cell>
        </row>
        <row r="71">
          <cell r="B71" t="str">
            <v>E022-01-1079/2020</v>
          </cell>
          <cell r="C71" t="str">
            <v>Seth Baraka WEKESA</v>
          </cell>
          <cell r="D71">
            <v>14</v>
          </cell>
          <cell r="E71">
            <v>22</v>
          </cell>
          <cell r="F71">
            <v>12</v>
          </cell>
          <cell r="G71">
            <v>12</v>
          </cell>
          <cell r="H71">
            <v>5</v>
          </cell>
          <cell r="I71">
            <v>6</v>
          </cell>
          <cell r="J71">
            <v>7</v>
          </cell>
          <cell r="K71">
            <v>6</v>
          </cell>
          <cell r="L71">
            <v>18</v>
          </cell>
          <cell r="M71">
            <v>15</v>
          </cell>
          <cell r="N71">
            <v>10</v>
          </cell>
          <cell r="O71">
            <v>0</v>
          </cell>
          <cell r="P71">
            <v>14</v>
          </cell>
          <cell r="Q71">
            <v>0</v>
          </cell>
          <cell r="R71">
            <v>39</v>
          </cell>
          <cell r="S71">
            <v>57</v>
          </cell>
        </row>
        <row r="72">
          <cell r="B72" t="str">
            <v>E022-01-1080/2020</v>
          </cell>
          <cell r="C72" t="str">
            <v>Collins Mumo MANTHI</v>
          </cell>
          <cell r="D72">
            <v>9</v>
          </cell>
          <cell r="E72">
            <v>4</v>
          </cell>
          <cell r="F72">
            <v>7</v>
          </cell>
          <cell r="G72">
            <v>5.2222222222222223</v>
          </cell>
          <cell r="H72">
            <v>7</v>
          </cell>
          <cell r="I72">
            <v>5</v>
          </cell>
          <cell r="J72">
            <v>8</v>
          </cell>
          <cell r="K72">
            <v>6.666666666666667</v>
          </cell>
          <cell r="L72">
            <v>11.9</v>
          </cell>
          <cell r="M72">
            <v>10</v>
          </cell>
          <cell r="N72">
            <v>0</v>
          </cell>
          <cell r="O72">
            <v>8</v>
          </cell>
          <cell r="P72">
            <v>4</v>
          </cell>
          <cell r="Q72">
            <v>0</v>
          </cell>
          <cell r="R72">
            <v>22</v>
          </cell>
          <cell r="S72">
            <v>34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18</v>
          </cell>
          <cell r="E73">
            <v>13</v>
          </cell>
          <cell r="F73">
            <v>11</v>
          </cell>
          <cell r="G73">
            <v>10.555555555555555</v>
          </cell>
          <cell r="H73">
            <v>7</v>
          </cell>
          <cell r="I73">
            <v>8</v>
          </cell>
          <cell r="J73">
            <v>6</v>
          </cell>
          <cell r="K73">
            <v>7</v>
          </cell>
          <cell r="L73">
            <v>17.600000000000001</v>
          </cell>
          <cell r="M73">
            <v>22</v>
          </cell>
          <cell r="N73">
            <v>0</v>
          </cell>
          <cell r="O73">
            <v>11</v>
          </cell>
          <cell r="P73">
            <v>11</v>
          </cell>
          <cell r="Q73">
            <v>0</v>
          </cell>
          <cell r="R73">
            <v>44</v>
          </cell>
          <cell r="S73">
            <v>62</v>
          </cell>
        </row>
        <row r="74">
          <cell r="B74" t="str">
            <v>E022-01-1082/2020</v>
          </cell>
          <cell r="C74" t="str">
            <v>Ray Wafula WEKESA</v>
          </cell>
          <cell r="D74">
            <v>17</v>
          </cell>
          <cell r="E74">
            <v>19</v>
          </cell>
          <cell r="F74">
            <v>11</v>
          </cell>
          <cell r="G74">
            <v>11.666666666666666</v>
          </cell>
          <cell r="H74">
            <v>8</v>
          </cell>
          <cell r="I74">
            <v>6</v>
          </cell>
          <cell r="J74">
            <v>6</v>
          </cell>
          <cell r="K74">
            <v>6.666666666666667</v>
          </cell>
          <cell r="L74">
            <v>18.3</v>
          </cell>
          <cell r="M74">
            <v>23</v>
          </cell>
          <cell r="N74">
            <v>0</v>
          </cell>
          <cell r="O74">
            <v>16</v>
          </cell>
          <cell r="P74">
            <v>0</v>
          </cell>
          <cell r="Q74">
            <v>6</v>
          </cell>
          <cell r="R74">
            <v>45</v>
          </cell>
          <cell r="S74">
            <v>63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17</v>
          </cell>
          <cell r="E75">
            <v>23</v>
          </cell>
          <cell r="F75">
            <v>12</v>
          </cell>
          <cell r="G75">
            <v>12.888888888888891</v>
          </cell>
          <cell r="H75">
            <v>8</v>
          </cell>
          <cell r="I75">
            <v>7</v>
          </cell>
          <cell r="J75">
            <v>5</v>
          </cell>
          <cell r="K75">
            <v>6.666666666666667</v>
          </cell>
          <cell r="L75">
            <v>19.600000000000001</v>
          </cell>
          <cell r="M75">
            <v>23</v>
          </cell>
          <cell r="N75">
            <v>0</v>
          </cell>
          <cell r="O75">
            <v>13</v>
          </cell>
          <cell r="P75">
            <v>12</v>
          </cell>
          <cell r="Q75">
            <v>0</v>
          </cell>
          <cell r="R75">
            <v>48</v>
          </cell>
          <cell r="S75">
            <v>68</v>
          </cell>
        </row>
        <row r="76">
          <cell r="B76" t="str">
            <v>E022-01-1084/2020</v>
          </cell>
          <cell r="C76" t="str">
            <v>Farries Ngai SEDA</v>
          </cell>
          <cell r="D76">
            <v>24</v>
          </cell>
          <cell r="E76">
            <v>28</v>
          </cell>
          <cell r="F76">
            <v>16</v>
          </cell>
          <cell r="G76">
            <v>16.888888888888889</v>
          </cell>
          <cell r="H76">
            <v>6</v>
          </cell>
          <cell r="I76">
            <v>8</v>
          </cell>
          <cell r="J76">
            <v>7</v>
          </cell>
          <cell r="K76">
            <v>6.9999999999999991</v>
          </cell>
          <cell r="L76">
            <v>23.9</v>
          </cell>
          <cell r="M76">
            <v>26</v>
          </cell>
          <cell r="N76">
            <v>0</v>
          </cell>
          <cell r="O76">
            <v>17</v>
          </cell>
          <cell r="P76">
            <v>0</v>
          </cell>
          <cell r="Q76">
            <v>17</v>
          </cell>
          <cell r="R76">
            <v>60</v>
          </cell>
          <cell r="S76">
            <v>84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14</v>
          </cell>
          <cell r="E77">
            <v>9</v>
          </cell>
          <cell r="F77">
            <v>11</v>
          </cell>
          <cell r="G77">
            <v>8.7777777777777768</v>
          </cell>
          <cell r="H77">
            <v>7</v>
          </cell>
          <cell r="I77">
            <v>8</v>
          </cell>
          <cell r="J77">
            <v>5</v>
          </cell>
          <cell r="K77">
            <v>6.666666666666667</v>
          </cell>
          <cell r="L77">
            <v>15.4</v>
          </cell>
          <cell r="M77">
            <v>12</v>
          </cell>
          <cell r="N77">
            <v>0</v>
          </cell>
          <cell r="O77">
            <v>9</v>
          </cell>
          <cell r="P77">
            <v>1</v>
          </cell>
          <cell r="Q77">
            <v>0</v>
          </cell>
          <cell r="R77">
            <v>22</v>
          </cell>
          <cell r="S77">
            <v>37</v>
          </cell>
        </row>
        <row r="78">
          <cell r="B78" t="str">
            <v>E022-01-1086/2020</v>
          </cell>
          <cell r="C78" t="str">
            <v>Rony Oronje ONYANGO</v>
          </cell>
          <cell r="D78">
            <v>16</v>
          </cell>
          <cell r="E78">
            <v>7</v>
          </cell>
          <cell r="F78">
            <v>9</v>
          </cell>
          <cell r="G78">
            <v>8.1111111111111107</v>
          </cell>
          <cell r="H78">
            <v>8</v>
          </cell>
          <cell r="I78">
            <v>6</v>
          </cell>
          <cell r="J78">
            <v>5</v>
          </cell>
          <cell r="K78">
            <v>6.333333333333333</v>
          </cell>
          <cell r="L78">
            <v>14.4</v>
          </cell>
          <cell r="M78">
            <v>15</v>
          </cell>
          <cell r="N78">
            <v>0</v>
          </cell>
          <cell r="O78">
            <v>15</v>
          </cell>
          <cell r="P78">
            <v>8</v>
          </cell>
          <cell r="Q78">
            <v>0</v>
          </cell>
          <cell r="R78">
            <v>38</v>
          </cell>
          <cell r="S78">
            <v>52</v>
          </cell>
        </row>
        <row r="79">
          <cell r="B79" t="str">
            <v>E022-01-1087/2020</v>
          </cell>
          <cell r="C79" t="str">
            <v>Geoffrey Elly NISSI</v>
          </cell>
          <cell r="D79">
            <v>16</v>
          </cell>
          <cell r="E79">
            <v>16</v>
          </cell>
          <cell r="F79">
            <v>11</v>
          </cell>
          <cell r="G79">
            <v>10.777777777777779</v>
          </cell>
          <cell r="H79">
            <v>7</v>
          </cell>
          <cell r="I79">
            <v>5</v>
          </cell>
          <cell r="J79">
            <v>6</v>
          </cell>
          <cell r="K79">
            <v>6</v>
          </cell>
          <cell r="L79">
            <v>16.8</v>
          </cell>
          <cell r="M79">
            <v>20</v>
          </cell>
          <cell r="N79">
            <v>0</v>
          </cell>
          <cell r="O79">
            <v>15</v>
          </cell>
          <cell r="P79">
            <v>0</v>
          </cell>
          <cell r="Q79">
            <v>15</v>
          </cell>
          <cell r="R79">
            <v>50</v>
          </cell>
          <cell r="S79">
            <v>67</v>
          </cell>
        </row>
        <row r="80">
          <cell r="B80" t="str">
            <v>E022-01-1089/2020</v>
          </cell>
          <cell r="C80" t="str">
            <v>David MISANGO</v>
          </cell>
          <cell r="D80">
            <v>12</v>
          </cell>
          <cell r="E80">
            <v>10</v>
          </cell>
          <cell r="F80">
            <v>9</v>
          </cell>
          <cell r="G80">
            <v>7.8888888888888893</v>
          </cell>
          <cell r="H80">
            <v>7</v>
          </cell>
          <cell r="I80">
            <v>6</v>
          </cell>
          <cell r="J80">
            <v>8</v>
          </cell>
          <cell r="K80">
            <v>6.9999999999999991</v>
          </cell>
          <cell r="L80">
            <v>14.9</v>
          </cell>
          <cell r="M80">
            <v>15</v>
          </cell>
          <cell r="N80">
            <v>8</v>
          </cell>
          <cell r="O80">
            <v>0</v>
          </cell>
          <cell r="P80">
            <v>0</v>
          </cell>
          <cell r="Q80">
            <v>7</v>
          </cell>
          <cell r="R80">
            <v>30</v>
          </cell>
          <cell r="S80">
            <v>45</v>
          </cell>
        </row>
        <row r="81">
          <cell r="B81" t="str">
            <v>E022-01-1090/2020</v>
          </cell>
          <cell r="C81" t="str">
            <v>Ignatius Kiptoo RUTO</v>
          </cell>
          <cell r="D81">
            <v>20</v>
          </cell>
          <cell r="E81">
            <v>29</v>
          </cell>
          <cell r="F81">
            <v>16</v>
          </cell>
          <cell r="G81">
            <v>16.222222222222225</v>
          </cell>
          <cell r="H81">
            <v>6</v>
          </cell>
          <cell r="I81">
            <v>8</v>
          </cell>
          <cell r="J81">
            <v>7</v>
          </cell>
          <cell r="K81">
            <v>6.9999999999999991</v>
          </cell>
          <cell r="L81">
            <v>23.2</v>
          </cell>
          <cell r="M81">
            <v>26</v>
          </cell>
          <cell r="N81">
            <v>0</v>
          </cell>
          <cell r="O81">
            <v>19</v>
          </cell>
          <cell r="P81">
            <v>0</v>
          </cell>
          <cell r="Q81">
            <v>16</v>
          </cell>
          <cell r="R81">
            <v>61</v>
          </cell>
          <cell r="S81">
            <v>84</v>
          </cell>
        </row>
        <row r="82">
          <cell r="B82" t="str">
            <v>E022-01-1163/2020</v>
          </cell>
          <cell r="C82" t="str">
            <v>Caleb Luhombo</v>
          </cell>
          <cell r="D82">
            <v>13</v>
          </cell>
          <cell r="E82">
            <v>17</v>
          </cell>
          <cell r="F82">
            <v>12</v>
          </cell>
          <cell r="G82">
            <v>10.666666666666666</v>
          </cell>
          <cell r="H82">
            <v>8</v>
          </cell>
          <cell r="I82">
            <v>6</v>
          </cell>
          <cell r="J82">
            <v>6</v>
          </cell>
          <cell r="K82">
            <v>6.666666666666667</v>
          </cell>
          <cell r="L82">
            <v>17.3</v>
          </cell>
          <cell r="M82">
            <v>22</v>
          </cell>
          <cell r="N82">
            <v>0</v>
          </cell>
          <cell r="O82">
            <v>19</v>
          </cell>
          <cell r="P82">
            <v>0</v>
          </cell>
          <cell r="Q82">
            <v>8</v>
          </cell>
          <cell r="R82">
            <v>49</v>
          </cell>
          <cell r="S82">
            <v>66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18</v>
          </cell>
          <cell r="F83">
            <v>12</v>
          </cell>
          <cell r="G83">
            <v>11.555555555555557</v>
          </cell>
          <cell r="H83">
            <v>7</v>
          </cell>
          <cell r="I83">
            <v>6</v>
          </cell>
          <cell r="J83">
            <v>6</v>
          </cell>
          <cell r="K83">
            <v>6.333333333333333</v>
          </cell>
          <cell r="L83">
            <v>17.899999999999999</v>
          </cell>
          <cell r="M83">
            <v>25</v>
          </cell>
          <cell r="N83">
            <v>0</v>
          </cell>
          <cell r="O83">
            <v>13</v>
          </cell>
          <cell r="P83">
            <v>0</v>
          </cell>
          <cell r="Q83">
            <v>12</v>
          </cell>
          <cell r="R83">
            <v>50</v>
          </cell>
          <cell r="S83">
            <v>68</v>
          </cell>
        </row>
        <row r="84">
          <cell r="B84" t="str">
            <v>E022-01-1594/2020</v>
          </cell>
          <cell r="C84" t="str">
            <v>Joash KIPROTICH</v>
          </cell>
          <cell r="D84">
            <v>15</v>
          </cell>
          <cell r="E84">
            <v>11</v>
          </cell>
          <cell r="F84">
            <v>12</v>
          </cell>
          <cell r="G84">
            <v>9.7777777777777786</v>
          </cell>
          <cell r="H84">
            <v>5</v>
          </cell>
          <cell r="I84">
            <v>6</v>
          </cell>
          <cell r="J84">
            <v>7</v>
          </cell>
          <cell r="K84">
            <v>6</v>
          </cell>
          <cell r="L84">
            <v>15.8</v>
          </cell>
          <cell r="M84">
            <v>25</v>
          </cell>
          <cell r="N84">
            <v>0</v>
          </cell>
          <cell r="O84">
            <v>12</v>
          </cell>
          <cell r="P84">
            <v>0</v>
          </cell>
          <cell r="Q84">
            <v>10</v>
          </cell>
          <cell r="R84">
            <v>47</v>
          </cell>
          <cell r="S84">
            <v>63</v>
          </cell>
        </row>
        <row r="85">
          <cell r="B85" t="str">
            <v>E022-01-2101/2020</v>
          </cell>
          <cell r="C85" t="str">
            <v>Brian Mwangala AYEKHA</v>
          </cell>
          <cell r="D85">
            <v>9</v>
          </cell>
          <cell r="E85">
            <v>10</v>
          </cell>
          <cell r="F85">
            <v>10</v>
          </cell>
          <cell r="G85">
            <v>7.5555555555555545</v>
          </cell>
          <cell r="H85">
            <v>7</v>
          </cell>
          <cell r="I85">
            <v>6</v>
          </cell>
          <cell r="J85">
            <v>7</v>
          </cell>
          <cell r="K85">
            <v>6.6666666666666652</v>
          </cell>
          <cell r="L85">
            <v>14.2</v>
          </cell>
          <cell r="M85">
            <v>20</v>
          </cell>
          <cell r="N85">
            <v>0</v>
          </cell>
          <cell r="O85">
            <v>13</v>
          </cell>
          <cell r="P85">
            <v>0</v>
          </cell>
          <cell r="Q85">
            <v>5</v>
          </cell>
          <cell r="R85">
            <v>38</v>
          </cell>
          <cell r="S85">
            <v>52</v>
          </cell>
        </row>
        <row r="86">
          <cell r="B86" t="str">
            <v>E022-01-2108/2020</v>
          </cell>
          <cell r="C86" t="str">
            <v>Benson Mwendwa KILEI</v>
          </cell>
          <cell r="D86">
            <v>10</v>
          </cell>
          <cell r="E86">
            <v>13</v>
          </cell>
          <cell r="F86">
            <v>11</v>
          </cell>
          <cell r="G86">
            <v>8.7777777777777768</v>
          </cell>
          <cell r="H86">
            <v>7</v>
          </cell>
          <cell r="I86">
            <v>6</v>
          </cell>
          <cell r="J86">
            <v>6</v>
          </cell>
          <cell r="K86">
            <v>6.333333333333333</v>
          </cell>
          <cell r="L86">
            <v>15.1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/>
          </cell>
          <cell r="S86">
            <v>15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17</v>
          </cell>
          <cell r="E87">
            <v>24</v>
          </cell>
          <cell r="F87">
            <v>12</v>
          </cell>
          <cell r="G87">
            <v>13.111111111111112</v>
          </cell>
          <cell r="H87">
            <v>8</v>
          </cell>
          <cell r="I87">
            <v>6</v>
          </cell>
          <cell r="J87">
            <v>6</v>
          </cell>
          <cell r="K87">
            <v>6.666666666666667</v>
          </cell>
          <cell r="L87">
            <v>19.8</v>
          </cell>
          <cell r="M87">
            <v>25</v>
          </cell>
          <cell r="N87">
            <v>0</v>
          </cell>
          <cell r="O87">
            <v>15</v>
          </cell>
          <cell r="P87">
            <v>11</v>
          </cell>
          <cell r="Q87">
            <v>0</v>
          </cell>
          <cell r="R87">
            <v>51</v>
          </cell>
          <cell r="S87">
            <v>71</v>
          </cell>
        </row>
        <row r="88">
          <cell r="B88" t="str">
            <v>E022-01-2138/2020</v>
          </cell>
          <cell r="C88" t="str">
            <v>Dennis Mungai NDUNGU</v>
          </cell>
          <cell r="D88">
            <v>13</v>
          </cell>
          <cell r="E88">
            <v>8</v>
          </cell>
          <cell r="F88">
            <v>9</v>
          </cell>
          <cell r="G88">
            <v>7.666666666666667</v>
          </cell>
          <cell r="H88">
            <v>6</v>
          </cell>
          <cell r="I88">
            <v>6</v>
          </cell>
          <cell r="J88">
            <v>7</v>
          </cell>
          <cell r="K88">
            <v>6.333333333333333</v>
          </cell>
          <cell r="L88">
            <v>14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 t="str">
            <v/>
          </cell>
          <cell r="S88">
            <v>14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10</v>
          </cell>
          <cell r="E89">
            <v>12</v>
          </cell>
          <cell r="F89">
            <v>9</v>
          </cell>
          <cell r="G89">
            <v>7.8888888888888893</v>
          </cell>
          <cell r="H89">
            <v>5</v>
          </cell>
          <cell r="I89">
            <v>7</v>
          </cell>
          <cell r="J89">
            <v>7</v>
          </cell>
          <cell r="K89">
            <v>6.333333333333333</v>
          </cell>
          <cell r="L89">
            <v>14.2</v>
          </cell>
          <cell r="M89">
            <v>16</v>
          </cell>
          <cell r="N89">
            <v>0</v>
          </cell>
          <cell r="O89">
            <v>13</v>
          </cell>
          <cell r="P89">
            <v>4</v>
          </cell>
          <cell r="Q89">
            <v>0</v>
          </cell>
          <cell r="R89">
            <v>33</v>
          </cell>
          <cell r="S89">
            <v>47</v>
          </cell>
        </row>
        <row r="90">
          <cell r="B90" t="str">
            <v>E022-01-2151/2020</v>
          </cell>
          <cell r="C90" t="str">
            <v>Milton Kiai MWANGI</v>
          </cell>
          <cell r="D90">
            <v>11</v>
          </cell>
          <cell r="E90">
            <v>8</v>
          </cell>
          <cell r="F90">
            <v>9</v>
          </cell>
          <cell r="G90">
            <v>7.2222222222222214</v>
          </cell>
          <cell r="H90">
            <v>7</v>
          </cell>
          <cell r="I90">
            <v>6</v>
          </cell>
          <cell r="J90">
            <v>6</v>
          </cell>
          <cell r="K90">
            <v>6.333333333333333</v>
          </cell>
          <cell r="L90">
            <v>13.6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 t="str">
            <v/>
          </cell>
          <cell r="S90">
            <v>14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K91">
            <v>0</v>
          </cell>
          <cell r="L91" t="str">
            <v/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 t="str">
            <v/>
          </cell>
          <cell r="S91" t="str">
            <v/>
          </cell>
        </row>
        <row r="92">
          <cell r="B92" t="str">
            <v>E022-01-2174/2020</v>
          </cell>
          <cell r="C92" t="str">
            <v>Brendan Jesse Ochieng</v>
          </cell>
          <cell r="D92">
            <v>2</v>
          </cell>
          <cell r="E92">
            <v>3</v>
          </cell>
          <cell r="F92">
            <v>6</v>
          </cell>
          <cell r="G92">
            <v>3.1111111111111112</v>
          </cell>
          <cell r="H92">
            <v>5</v>
          </cell>
          <cell r="I92">
            <v>6</v>
          </cell>
          <cell r="J92">
            <v>7</v>
          </cell>
          <cell r="K92">
            <v>6</v>
          </cell>
          <cell r="L92">
            <v>9.1</v>
          </cell>
          <cell r="M92">
            <v>1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1</v>
          </cell>
          <cell r="S92">
            <v>10</v>
          </cell>
        </row>
        <row r="93">
          <cell r="B93" t="str">
            <v>E022-01-2192/2020</v>
          </cell>
          <cell r="C93" t="str">
            <v>Mark Waitiki THUO</v>
          </cell>
          <cell r="D93">
            <v>5</v>
          </cell>
          <cell r="E93">
            <v>5</v>
          </cell>
          <cell r="F93">
            <v>8</v>
          </cell>
          <cell r="G93">
            <v>4.8888888888888893</v>
          </cell>
          <cell r="H93">
            <v>7</v>
          </cell>
          <cell r="I93">
            <v>6</v>
          </cell>
          <cell r="J93">
            <v>7</v>
          </cell>
          <cell r="K93">
            <v>6.6666666666666652</v>
          </cell>
          <cell r="L93">
            <v>11.6</v>
          </cell>
          <cell r="M93">
            <v>10</v>
          </cell>
          <cell r="N93">
            <v>0</v>
          </cell>
          <cell r="O93">
            <v>2</v>
          </cell>
          <cell r="P93">
            <v>0</v>
          </cell>
          <cell r="Q93">
            <v>6</v>
          </cell>
          <cell r="R93">
            <v>18</v>
          </cell>
          <cell r="S93">
            <v>30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14</v>
          </cell>
          <cell r="E94">
            <v>17</v>
          </cell>
          <cell r="F94">
            <v>12</v>
          </cell>
          <cell r="G94">
            <v>10.888888888888888</v>
          </cell>
          <cell r="H94">
            <v>8</v>
          </cell>
          <cell r="I94">
            <v>6</v>
          </cell>
          <cell r="J94">
            <v>5</v>
          </cell>
          <cell r="K94">
            <v>6.333333333333333</v>
          </cell>
          <cell r="L94">
            <v>17.2</v>
          </cell>
          <cell r="M94">
            <v>17</v>
          </cell>
          <cell r="N94">
            <v>0</v>
          </cell>
          <cell r="O94">
            <v>0</v>
          </cell>
          <cell r="P94">
            <v>17</v>
          </cell>
          <cell r="Q94">
            <v>11</v>
          </cell>
          <cell r="R94">
            <v>45</v>
          </cell>
          <cell r="S94">
            <v>62</v>
          </cell>
        </row>
        <row r="95">
          <cell r="B95" t="str">
            <v>E022-01-2285/2020</v>
          </cell>
          <cell r="C95" t="str">
            <v>Victor Mwangi NDABA</v>
          </cell>
          <cell r="D95">
            <v>13</v>
          </cell>
          <cell r="E95">
            <v>8</v>
          </cell>
          <cell r="F95">
            <v>10</v>
          </cell>
          <cell r="G95">
            <v>8</v>
          </cell>
          <cell r="H95">
            <v>8</v>
          </cell>
          <cell r="I95">
            <v>6</v>
          </cell>
          <cell r="J95">
            <v>6</v>
          </cell>
          <cell r="K95">
            <v>6.666666666666667</v>
          </cell>
          <cell r="L95">
            <v>14.7</v>
          </cell>
          <cell r="M95">
            <v>15</v>
          </cell>
          <cell r="N95">
            <v>0</v>
          </cell>
          <cell r="O95">
            <v>8</v>
          </cell>
          <cell r="P95">
            <v>0</v>
          </cell>
          <cell r="Q95">
            <v>5</v>
          </cell>
          <cell r="R95">
            <v>28</v>
          </cell>
          <cell r="S95">
            <v>43</v>
          </cell>
        </row>
        <row r="96">
          <cell r="B96" t="str">
            <v>E022-01-2325/2020</v>
          </cell>
          <cell r="C96" t="str">
            <v>Elsie Sang CHEROP</v>
          </cell>
          <cell r="D96">
            <v>12</v>
          </cell>
          <cell r="E96">
            <v>14</v>
          </cell>
          <cell r="F96">
            <v>11</v>
          </cell>
          <cell r="G96">
            <v>9.4444444444444446</v>
          </cell>
          <cell r="H96">
            <v>6</v>
          </cell>
          <cell r="I96">
            <v>6</v>
          </cell>
          <cell r="J96">
            <v>7</v>
          </cell>
          <cell r="K96">
            <v>6.333333333333333</v>
          </cell>
          <cell r="L96">
            <v>15.8</v>
          </cell>
          <cell r="M96">
            <v>17</v>
          </cell>
          <cell r="N96">
            <v>0</v>
          </cell>
          <cell r="O96">
            <v>11</v>
          </cell>
          <cell r="P96">
            <v>7</v>
          </cell>
          <cell r="Q96">
            <v>0</v>
          </cell>
          <cell r="R96">
            <v>35</v>
          </cell>
          <cell r="S96">
            <v>51</v>
          </cell>
        </row>
        <row r="97">
          <cell r="B97" t="str">
            <v>E022-01-2347/2020</v>
          </cell>
          <cell r="C97" t="str">
            <v>Mbarak Mahmud BREK</v>
          </cell>
          <cell r="D97">
            <v>19</v>
          </cell>
          <cell r="E97">
            <v>16</v>
          </cell>
          <cell r="F97">
            <v>11</v>
          </cell>
          <cell r="G97">
            <v>11.444444444444443</v>
          </cell>
          <cell r="H97">
            <v>5</v>
          </cell>
          <cell r="I97">
            <v>7</v>
          </cell>
          <cell r="J97">
            <v>7</v>
          </cell>
          <cell r="K97">
            <v>6.333333333333333</v>
          </cell>
          <cell r="L97">
            <v>17.8</v>
          </cell>
          <cell r="M97">
            <v>22</v>
          </cell>
          <cell r="N97">
            <v>0</v>
          </cell>
          <cell r="O97">
            <v>13</v>
          </cell>
          <cell r="P97">
            <v>0</v>
          </cell>
          <cell r="Q97">
            <v>16</v>
          </cell>
          <cell r="R97">
            <v>51</v>
          </cell>
          <cell r="S97">
            <v>69</v>
          </cell>
        </row>
        <row r="98">
          <cell r="B98" t="str">
            <v>E022-01-2385/2019</v>
          </cell>
          <cell r="C98" t="str">
            <v>Bernard Kimani MUGWE</v>
          </cell>
          <cell r="D98">
            <v>14</v>
          </cell>
          <cell r="E98">
            <v>17</v>
          </cell>
          <cell r="F98">
            <v>11</v>
          </cell>
          <cell r="G98">
            <v>10.555555555555555</v>
          </cell>
          <cell r="H98">
            <v>7</v>
          </cell>
          <cell r="I98">
            <v>6</v>
          </cell>
          <cell r="J98">
            <v>6</v>
          </cell>
          <cell r="K98">
            <v>6.333333333333333</v>
          </cell>
          <cell r="L98">
            <v>16.899999999999999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 t="str">
            <v/>
          </cell>
          <cell r="S98">
            <v>17</v>
          </cell>
        </row>
        <row r="99">
          <cell r="B99" t="str">
            <v>E022-01-2454/2020</v>
          </cell>
          <cell r="C99" t="str">
            <v>Peter Ndiba MUIGAI</v>
          </cell>
          <cell r="D99">
            <v>13</v>
          </cell>
          <cell r="E99">
            <v>12</v>
          </cell>
          <cell r="F99">
            <v>10</v>
          </cell>
          <cell r="G99">
            <v>8.8888888888888911</v>
          </cell>
          <cell r="H99">
            <v>5</v>
          </cell>
          <cell r="I99">
            <v>6</v>
          </cell>
          <cell r="J99">
            <v>7</v>
          </cell>
          <cell r="K99">
            <v>6</v>
          </cell>
          <cell r="L99">
            <v>14.9</v>
          </cell>
          <cell r="M99">
            <v>22</v>
          </cell>
          <cell r="N99">
            <v>0</v>
          </cell>
          <cell r="O99">
            <v>13</v>
          </cell>
          <cell r="P99">
            <v>6</v>
          </cell>
          <cell r="Q99">
            <v>0</v>
          </cell>
          <cell r="R99">
            <v>41</v>
          </cell>
          <cell r="S99">
            <v>56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14</v>
          </cell>
          <cell r="E100">
            <v>21</v>
          </cell>
          <cell r="F100">
            <v>12</v>
          </cell>
          <cell r="G100">
            <v>11.777777777777777</v>
          </cell>
          <cell r="H100">
            <v>7</v>
          </cell>
          <cell r="I100">
            <v>6</v>
          </cell>
          <cell r="J100">
            <v>7</v>
          </cell>
          <cell r="K100">
            <v>6.6666666666666652</v>
          </cell>
          <cell r="L100">
            <v>18.399999999999999</v>
          </cell>
          <cell r="M100">
            <v>21</v>
          </cell>
          <cell r="N100">
            <v>10</v>
          </cell>
          <cell r="O100">
            <v>16</v>
          </cell>
          <cell r="P100">
            <v>0</v>
          </cell>
          <cell r="Q100">
            <v>0</v>
          </cell>
          <cell r="R100">
            <v>47</v>
          </cell>
          <cell r="S100">
            <v>65</v>
          </cell>
        </row>
        <row r="101">
          <cell r="B101" t="str">
            <v>E022-01-0754/2019</v>
          </cell>
          <cell r="C101" t="str">
            <v>John MATHAI</v>
          </cell>
          <cell r="D101">
            <v>15</v>
          </cell>
          <cell r="E101">
            <v>22</v>
          </cell>
          <cell r="F101">
            <v>13</v>
          </cell>
          <cell r="G101">
            <v>12.555555555555555</v>
          </cell>
          <cell r="H101">
            <v>8</v>
          </cell>
          <cell r="I101">
            <v>6</v>
          </cell>
          <cell r="J101">
            <v>5</v>
          </cell>
          <cell r="K101">
            <v>6.333333333333333</v>
          </cell>
          <cell r="L101">
            <v>18.899999999999999</v>
          </cell>
          <cell r="M101">
            <v>25</v>
          </cell>
          <cell r="N101">
            <v>0</v>
          </cell>
          <cell r="O101">
            <v>19</v>
          </cell>
          <cell r="P101">
            <v>10</v>
          </cell>
          <cell r="Q101">
            <v>0</v>
          </cell>
          <cell r="R101">
            <v>54</v>
          </cell>
          <cell r="S101">
            <v>73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13</v>
          </cell>
          <cell r="E102">
            <v>8</v>
          </cell>
          <cell r="F102">
            <v>11</v>
          </cell>
          <cell r="G102">
            <v>8.3333333333333339</v>
          </cell>
          <cell r="H102">
            <v>5</v>
          </cell>
          <cell r="I102">
            <v>6</v>
          </cell>
          <cell r="J102">
            <v>7</v>
          </cell>
          <cell r="K102">
            <v>6</v>
          </cell>
          <cell r="L102">
            <v>14.3</v>
          </cell>
          <cell r="M102">
            <v>15</v>
          </cell>
          <cell r="N102">
            <v>0</v>
          </cell>
          <cell r="O102">
            <v>15</v>
          </cell>
          <cell r="P102">
            <v>7</v>
          </cell>
          <cell r="Q102">
            <v>0</v>
          </cell>
          <cell r="R102">
            <v>37</v>
          </cell>
          <cell r="S102">
            <v>51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17</v>
          </cell>
          <cell r="E103">
            <v>13</v>
          </cell>
          <cell r="F103">
            <v>11</v>
          </cell>
          <cell r="G103">
            <v>10.333333333333334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16.3</v>
          </cell>
          <cell r="M103">
            <v>19</v>
          </cell>
          <cell r="N103">
            <v>0</v>
          </cell>
          <cell r="O103">
            <v>16</v>
          </cell>
          <cell r="P103">
            <v>0</v>
          </cell>
          <cell r="Q103">
            <v>9</v>
          </cell>
          <cell r="R103">
            <v>44</v>
          </cell>
          <cell r="S103">
            <v>60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20</v>
          </cell>
          <cell r="E104">
            <v>9</v>
          </cell>
          <cell r="F104">
            <v>10</v>
          </cell>
          <cell r="G104">
            <v>9.7777777777777768</v>
          </cell>
          <cell r="H104">
            <v>5</v>
          </cell>
          <cell r="I104">
            <v>7</v>
          </cell>
          <cell r="J104">
            <v>7</v>
          </cell>
          <cell r="K104">
            <v>6.333333333333333</v>
          </cell>
          <cell r="L104">
            <v>16.100000000000001</v>
          </cell>
          <cell r="M104">
            <v>17</v>
          </cell>
          <cell r="N104">
            <v>0</v>
          </cell>
          <cell r="O104">
            <v>18</v>
          </cell>
          <cell r="P104">
            <v>8</v>
          </cell>
          <cell r="Q104">
            <v>0</v>
          </cell>
          <cell r="R104">
            <v>43</v>
          </cell>
          <cell r="S104">
            <v>59</v>
          </cell>
        </row>
        <row r="105">
          <cell r="B105" t="str">
            <v>E022-01-0791/2019</v>
          </cell>
          <cell r="C105" t="str">
            <v>Precious Mumbi</v>
          </cell>
          <cell r="D105">
            <v>7</v>
          </cell>
          <cell r="E105">
            <v>13</v>
          </cell>
          <cell r="F105">
            <v>9</v>
          </cell>
          <cell r="G105">
            <v>7.4444444444444455</v>
          </cell>
          <cell r="H105">
            <v>7</v>
          </cell>
          <cell r="I105">
            <v>6</v>
          </cell>
          <cell r="J105">
            <v>6</v>
          </cell>
          <cell r="K105">
            <v>6.333333333333333</v>
          </cell>
          <cell r="L105">
            <v>13.8</v>
          </cell>
          <cell r="M105">
            <v>11</v>
          </cell>
          <cell r="N105">
            <v>0</v>
          </cell>
          <cell r="O105">
            <v>9</v>
          </cell>
          <cell r="P105">
            <v>7</v>
          </cell>
          <cell r="Q105">
            <v>0</v>
          </cell>
          <cell r="R105">
            <v>27</v>
          </cell>
          <cell r="S105">
            <v>41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27</v>
          </cell>
          <cell r="E106">
            <v>26</v>
          </cell>
          <cell r="F106">
            <v>15</v>
          </cell>
          <cell r="G106">
            <v>16.777777777777775</v>
          </cell>
          <cell r="H106">
            <v>7</v>
          </cell>
          <cell r="I106">
            <v>6</v>
          </cell>
          <cell r="J106">
            <v>6</v>
          </cell>
          <cell r="K106">
            <v>6.333333333333333</v>
          </cell>
          <cell r="L106">
            <v>23.1</v>
          </cell>
          <cell r="M106">
            <v>26</v>
          </cell>
          <cell r="N106">
            <v>0</v>
          </cell>
          <cell r="O106">
            <v>13</v>
          </cell>
          <cell r="P106">
            <v>17</v>
          </cell>
          <cell r="Q106">
            <v>0</v>
          </cell>
          <cell r="R106">
            <v>56</v>
          </cell>
          <cell r="S106">
            <v>79</v>
          </cell>
        </row>
        <row r="107">
          <cell r="B107" t="str">
            <v>E022-01-0804/2019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K107">
            <v>0</v>
          </cell>
          <cell r="L107" t="str">
            <v/>
          </cell>
          <cell r="M107">
            <v>13</v>
          </cell>
          <cell r="N107">
            <v>7</v>
          </cell>
          <cell r="O107">
            <v>1</v>
          </cell>
          <cell r="P107">
            <v>0</v>
          </cell>
          <cell r="Q107">
            <v>0</v>
          </cell>
          <cell r="R107">
            <v>21</v>
          </cell>
          <cell r="S107">
            <v>30</v>
          </cell>
        </row>
        <row r="108">
          <cell r="B108" t="str">
            <v>E022-01-0810/2019</v>
          </cell>
          <cell r="C108" t="str">
            <v>Wilson kisompe toroge</v>
          </cell>
          <cell r="D108">
            <v>22</v>
          </cell>
          <cell r="E108">
            <v>12</v>
          </cell>
          <cell r="F108">
            <v>10</v>
          </cell>
          <cell r="G108">
            <v>10.888888888888888</v>
          </cell>
          <cell r="H108">
            <v>7</v>
          </cell>
          <cell r="I108">
            <v>6</v>
          </cell>
          <cell r="J108">
            <v>7</v>
          </cell>
          <cell r="K108">
            <v>6.6666666666666652</v>
          </cell>
          <cell r="L108">
            <v>17.600000000000001</v>
          </cell>
          <cell r="M108">
            <v>27</v>
          </cell>
          <cell r="N108">
            <v>0</v>
          </cell>
          <cell r="O108">
            <v>18</v>
          </cell>
          <cell r="P108">
            <v>13</v>
          </cell>
          <cell r="Q108">
            <v>0</v>
          </cell>
          <cell r="R108">
            <v>58</v>
          </cell>
          <cell r="S108">
            <v>76</v>
          </cell>
        </row>
        <row r="109">
          <cell r="B109" t="str">
            <v>E022-01-0814/2019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 t="str">
            <v/>
          </cell>
          <cell r="M109">
            <v>14</v>
          </cell>
          <cell r="N109">
            <v>0</v>
          </cell>
          <cell r="O109">
            <v>10</v>
          </cell>
          <cell r="P109">
            <v>0</v>
          </cell>
          <cell r="Q109">
            <v>4</v>
          </cell>
          <cell r="R109">
            <v>28</v>
          </cell>
          <cell r="S109">
            <v>28</v>
          </cell>
        </row>
        <row r="110">
          <cell r="B110" t="str">
            <v>E022-01-0824/2019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 t="str">
            <v/>
          </cell>
          <cell r="M110">
            <v>16</v>
          </cell>
          <cell r="N110">
            <v>5</v>
          </cell>
          <cell r="O110">
            <v>9</v>
          </cell>
          <cell r="P110">
            <v>0</v>
          </cell>
          <cell r="Q110">
            <v>0</v>
          </cell>
          <cell r="R110">
            <v>30</v>
          </cell>
          <cell r="S110">
            <v>40</v>
          </cell>
        </row>
        <row r="111">
          <cell r="B111" t="str">
            <v>E022-01-0845/2019</v>
          </cell>
          <cell r="C111" t="str">
            <v>Maweu Bright Mambo</v>
          </cell>
          <cell r="D111">
            <v>14</v>
          </cell>
          <cell r="E111">
            <v>13</v>
          </cell>
          <cell r="F111">
            <v>11</v>
          </cell>
          <cell r="G111">
            <v>9.6666666666666679</v>
          </cell>
          <cell r="H111">
            <v>6</v>
          </cell>
          <cell r="I111">
            <v>6</v>
          </cell>
          <cell r="J111">
            <v>6</v>
          </cell>
          <cell r="K111">
            <v>6</v>
          </cell>
          <cell r="L111">
            <v>15.7</v>
          </cell>
          <cell r="M111">
            <v>18</v>
          </cell>
          <cell r="N111">
            <v>0</v>
          </cell>
          <cell r="O111">
            <v>19</v>
          </cell>
          <cell r="P111">
            <v>5</v>
          </cell>
          <cell r="Q111">
            <v>0</v>
          </cell>
          <cell r="R111">
            <v>42</v>
          </cell>
          <cell r="S111">
            <v>58</v>
          </cell>
        </row>
        <row r="112">
          <cell r="B112" t="str">
            <v>E022-01-0866/2019</v>
          </cell>
          <cell r="C112" t="str">
            <v>Edwin Kariuki MAINA</v>
          </cell>
          <cell r="D112">
            <v>16</v>
          </cell>
          <cell r="E112">
            <v>17</v>
          </cell>
          <cell r="F112">
            <v>11</v>
          </cell>
          <cell r="G112">
            <v>11</v>
          </cell>
          <cell r="H112">
            <v>5</v>
          </cell>
          <cell r="I112">
            <v>7</v>
          </cell>
          <cell r="J112">
            <v>7</v>
          </cell>
          <cell r="K112">
            <v>6.333333333333333</v>
          </cell>
          <cell r="L112">
            <v>17.3</v>
          </cell>
          <cell r="M112">
            <v>11</v>
          </cell>
          <cell r="N112">
            <v>0</v>
          </cell>
          <cell r="O112">
            <v>8</v>
          </cell>
          <cell r="P112">
            <v>8</v>
          </cell>
          <cell r="Q112">
            <v>0</v>
          </cell>
          <cell r="R112">
            <v>27</v>
          </cell>
          <cell r="S112">
            <v>44</v>
          </cell>
        </row>
        <row r="113">
          <cell r="B113" t="str">
            <v>E022-01-2007/2019</v>
          </cell>
          <cell r="C113" t="str">
            <v>Kabi John</v>
          </cell>
          <cell r="D113">
            <v>16</v>
          </cell>
          <cell r="E113">
            <v>15</v>
          </cell>
          <cell r="F113">
            <v>10</v>
          </cell>
          <cell r="G113">
            <v>10.222222222222221</v>
          </cell>
          <cell r="H113">
            <v>7</v>
          </cell>
          <cell r="I113">
            <v>6</v>
          </cell>
          <cell r="J113">
            <v>6</v>
          </cell>
          <cell r="K113">
            <v>6.333333333333333</v>
          </cell>
          <cell r="L113">
            <v>16.600000000000001</v>
          </cell>
          <cell r="M113">
            <v>17</v>
          </cell>
          <cell r="N113">
            <v>0</v>
          </cell>
          <cell r="O113">
            <v>9</v>
          </cell>
          <cell r="P113">
            <v>10</v>
          </cell>
          <cell r="Q113">
            <v>0</v>
          </cell>
          <cell r="R113">
            <v>36</v>
          </cell>
          <cell r="S113">
            <v>53</v>
          </cell>
        </row>
        <row r="114">
          <cell r="B114" t="str">
            <v>E022-01-2385/2019</v>
          </cell>
          <cell r="C114">
            <v>0</v>
          </cell>
          <cell r="D114">
            <v>18</v>
          </cell>
          <cell r="E114">
            <v>12</v>
          </cell>
          <cell r="F114">
            <v>10</v>
          </cell>
          <cell r="G114">
            <v>10</v>
          </cell>
          <cell r="H114">
            <v>7</v>
          </cell>
          <cell r="I114">
            <v>6</v>
          </cell>
          <cell r="J114">
            <v>6</v>
          </cell>
          <cell r="K114">
            <v>6.333333333333333</v>
          </cell>
          <cell r="L114">
            <v>16.3</v>
          </cell>
          <cell r="M114">
            <v>18</v>
          </cell>
          <cell r="N114">
            <v>0</v>
          </cell>
          <cell r="O114">
            <v>13</v>
          </cell>
          <cell r="P114">
            <v>0</v>
          </cell>
          <cell r="Q114">
            <v>13</v>
          </cell>
          <cell r="R114">
            <v>44</v>
          </cell>
          <cell r="S114">
            <v>60</v>
          </cell>
        </row>
        <row r="115">
          <cell r="B115" t="str">
            <v>E022-01-1087/2018</v>
          </cell>
          <cell r="C115">
            <v>0</v>
          </cell>
          <cell r="D115">
            <v>12</v>
          </cell>
          <cell r="E115">
            <v>8</v>
          </cell>
          <cell r="F115">
            <v>9</v>
          </cell>
          <cell r="G115">
            <v>7.4444444444444455</v>
          </cell>
          <cell r="H115">
            <v>5</v>
          </cell>
          <cell r="I115">
            <v>6</v>
          </cell>
          <cell r="J115">
            <v>7</v>
          </cell>
          <cell r="K115">
            <v>6</v>
          </cell>
          <cell r="L115">
            <v>13.4</v>
          </cell>
          <cell r="M115">
            <v>8</v>
          </cell>
          <cell r="N115">
            <v>0</v>
          </cell>
          <cell r="O115">
            <v>16</v>
          </cell>
          <cell r="P115">
            <v>3</v>
          </cell>
          <cell r="Q115">
            <v>0</v>
          </cell>
          <cell r="R115">
            <v>27</v>
          </cell>
          <cell r="S115">
            <v>40</v>
          </cell>
        </row>
        <row r="116">
          <cell r="B116" t="str">
            <v>E022-01-1097/2018</v>
          </cell>
          <cell r="C116">
            <v>0</v>
          </cell>
          <cell r="D116">
            <v>4</v>
          </cell>
          <cell r="E116">
            <v>9</v>
          </cell>
          <cell r="F116">
            <v>9</v>
          </cell>
          <cell r="G116">
            <v>5.8888888888888884</v>
          </cell>
          <cell r="H116">
            <v>7</v>
          </cell>
          <cell r="I116">
            <v>6</v>
          </cell>
          <cell r="J116">
            <v>7</v>
          </cell>
          <cell r="K116">
            <v>6.6666666666666652</v>
          </cell>
          <cell r="L116">
            <v>12.6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/>
          </cell>
          <cell r="S116">
            <v>13</v>
          </cell>
        </row>
        <row r="117">
          <cell r="B117" t="str">
            <v>E022-01-1755/2018</v>
          </cell>
          <cell r="C117" t="str">
            <v>Quinton Muriuki WANJOHI</v>
          </cell>
          <cell r="D117">
            <v>18</v>
          </cell>
          <cell r="E117">
            <v>9</v>
          </cell>
          <cell r="F117">
            <v>10</v>
          </cell>
          <cell r="G117">
            <v>9.3333333333333339</v>
          </cell>
          <cell r="H117">
            <v>7</v>
          </cell>
          <cell r="I117">
            <v>6</v>
          </cell>
          <cell r="J117">
            <v>7</v>
          </cell>
          <cell r="K117">
            <v>6.6666666666666652</v>
          </cell>
          <cell r="L117">
            <v>16</v>
          </cell>
          <cell r="M117">
            <v>17</v>
          </cell>
          <cell r="N117">
            <v>0</v>
          </cell>
          <cell r="O117">
            <v>14</v>
          </cell>
          <cell r="P117">
            <v>7</v>
          </cell>
          <cell r="Q117">
            <v>0</v>
          </cell>
          <cell r="R117">
            <v>38</v>
          </cell>
          <cell r="S117">
            <v>54</v>
          </cell>
        </row>
        <row r="118">
          <cell r="B118" t="str">
            <v>E022-01-1789/2018</v>
          </cell>
          <cell r="C118" t="str">
            <v>Kuria</v>
          </cell>
          <cell r="D118">
            <v>8</v>
          </cell>
          <cell r="E118">
            <v>10</v>
          </cell>
          <cell r="F118">
            <v>9</v>
          </cell>
          <cell r="G118">
            <v>7</v>
          </cell>
          <cell r="H118">
            <v>5</v>
          </cell>
          <cell r="I118">
            <v>6</v>
          </cell>
          <cell r="J118">
            <v>5</v>
          </cell>
          <cell r="K118">
            <v>5.333333333333333</v>
          </cell>
          <cell r="L118">
            <v>12.3</v>
          </cell>
          <cell r="M118">
            <v>18</v>
          </cell>
          <cell r="N118">
            <v>0</v>
          </cell>
          <cell r="O118">
            <v>8</v>
          </cell>
          <cell r="P118">
            <v>0</v>
          </cell>
          <cell r="Q118">
            <v>11</v>
          </cell>
          <cell r="R118">
            <v>37</v>
          </cell>
          <cell r="S118">
            <v>49</v>
          </cell>
        </row>
        <row r="119">
          <cell r="B119" t="str">
            <v>E022-01-1842/2018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 t="str">
            <v/>
          </cell>
          <cell r="M119">
            <v>21</v>
          </cell>
          <cell r="N119">
            <v>0</v>
          </cell>
          <cell r="O119">
            <v>13</v>
          </cell>
          <cell r="P119">
            <v>0</v>
          </cell>
          <cell r="Q119">
            <v>4</v>
          </cell>
          <cell r="R119">
            <v>38</v>
          </cell>
          <cell r="S119">
            <v>40</v>
          </cell>
        </row>
        <row r="120">
          <cell r="B120" t="str">
            <v>E022-01-1855/2018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/>
          </cell>
          <cell r="M120">
            <v>24</v>
          </cell>
          <cell r="N120">
            <v>0</v>
          </cell>
          <cell r="O120">
            <v>12</v>
          </cell>
          <cell r="P120">
            <v>0</v>
          </cell>
          <cell r="Q120">
            <v>9</v>
          </cell>
          <cell r="R120">
            <v>45</v>
          </cell>
          <cell r="S120">
            <v>40</v>
          </cell>
        </row>
        <row r="121">
          <cell r="B121" t="str">
            <v>E022-01-1887/2018</v>
          </cell>
          <cell r="C121" t="str">
            <v>Elias Ndumo NDERITU</v>
          </cell>
          <cell r="D121">
            <v>11</v>
          </cell>
          <cell r="E121">
            <v>15</v>
          </cell>
          <cell r="F121">
            <v>10</v>
          </cell>
          <cell r="G121">
            <v>9.1111111111111125</v>
          </cell>
          <cell r="H121">
            <v>5</v>
          </cell>
          <cell r="I121">
            <v>6</v>
          </cell>
          <cell r="J121">
            <v>5</v>
          </cell>
          <cell r="K121">
            <v>5.333333333333333</v>
          </cell>
          <cell r="L121">
            <v>14.4</v>
          </cell>
          <cell r="M121">
            <v>9</v>
          </cell>
          <cell r="N121">
            <v>8</v>
          </cell>
          <cell r="O121">
            <v>0</v>
          </cell>
          <cell r="P121">
            <v>5</v>
          </cell>
          <cell r="Q121">
            <v>0</v>
          </cell>
          <cell r="R121">
            <v>22</v>
          </cell>
          <cell r="S121">
            <v>36</v>
          </cell>
        </row>
        <row r="122">
          <cell r="B122" t="str">
            <v>E022-01-2069/2018</v>
          </cell>
          <cell r="C122" t="str">
            <v>Elizabeth Mugure MAINA</v>
          </cell>
          <cell r="D122">
            <v>10</v>
          </cell>
          <cell r="E122">
            <v>16</v>
          </cell>
          <cell r="F122">
            <v>9</v>
          </cell>
          <cell r="G122">
            <v>8.7777777777777768</v>
          </cell>
          <cell r="H122">
            <v>6</v>
          </cell>
          <cell r="I122">
            <v>6</v>
          </cell>
          <cell r="J122">
            <v>6</v>
          </cell>
          <cell r="K122">
            <v>6</v>
          </cell>
          <cell r="L122">
            <v>14.8</v>
          </cell>
          <cell r="M122">
            <v>10</v>
          </cell>
          <cell r="N122">
            <v>0</v>
          </cell>
          <cell r="O122">
            <v>2</v>
          </cell>
          <cell r="P122">
            <v>5</v>
          </cell>
          <cell r="Q122">
            <v>0</v>
          </cell>
          <cell r="R122">
            <v>17</v>
          </cell>
          <cell r="S122">
            <v>32</v>
          </cell>
        </row>
        <row r="123">
          <cell r="B123" t="str">
            <v>E022-01-0698/2017</v>
          </cell>
          <cell r="C123">
            <v>0</v>
          </cell>
          <cell r="D123">
            <v>4</v>
          </cell>
          <cell r="E123">
            <v>4</v>
          </cell>
          <cell r="F123">
            <v>8</v>
          </cell>
          <cell r="G123">
            <v>4.4444444444444455</v>
          </cell>
          <cell r="H123">
            <v>5</v>
          </cell>
          <cell r="I123">
            <v>6</v>
          </cell>
          <cell r="J123">
            <v>5</v>
          </cell>
          <cell r="K123">
            <v>5.333333333333333</v>
          </cell>
          <cell r="L123">
            <v>9.8000000000000007</v>
          </cell>
          <cell r="M123">
            <v>4</v>
          </cell>
          <cell r="N123">
            <v>6</v>
          </cell>
          <cell r="O123">
            <v>0</v>
          </cell>
          <cell r="P123">
            <v>0</v>
          </cell>
          <cell r="Q123">
            <v>6</v>
          </cell>
          <cell r="R123">
            <v>16</v>
          </cell>
          <cell r="S123">
            <v>26</v>
          </cell>
        </row>
        <row r="124">
          <cell r="B124" t="str">
            <v>E022-01-0710/2017</v>
          </cell>
          <cell r="C124" t="str">
            <v>Charles Karibu RIKA</v>
          </cell>
          <cell r="D124">
            <v>19</v>
          </cell>
          <cell r="E124">
            <v>16</v>
          </cell>
          <cell r="F124">
            <v>12</v>
          </cell>
          <cell r="G124">
            <v>11.777777777777777</v>
          </cell>
          <cell r="H124">
            <v>5</v>
          </cell>
          <cell r="I124">
            <v>6</v>
          </cell>
          <cell r="J124">
            <v>5</v>
          </cell>
          <cell r="K124">
            <v>5.333333333333333</v>
          </cell>
          <cell r="L124">
            <v>17.100000000000001</v>
          </cell>
          <cell r="M124">
            <v>19</v>
          </cell>
          <cell r="N124">
            <v>0</v>
          </cell>
          <cell r="O124">
            <v>11</v>
          </cell>
          <cell r="P124">
            <v>4</v>
          </cell>
          <cell r="Q124">
            <v>0</v>
          </cell>
          <cell r="R124">
            <v>34</v>
          </cell>
          <cell r="S124">
            <v>51</v>
          </cell>
        </row>
        <row r="125">
          <cell r="B125" t="str">
            <v>E022-01-0869/2016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 t="str">
            <v/>
          </cell>
          <cell r="M125">
            <v>14</v>
          </cell>
          <cell r="N125">
            <v>11</v>
          </cell>
          <cell r="O125">
            <v>13</v>
          </cell>
          <cell r="P125">
            <v>0</v>
          </cell>
          <cell r="Q125">
            <v>0</v>
          </cell>
          <cell r="R125">
            <v>38</v>
          </cell>
          <cell r="S125">
            <v>40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11</v>
          </cell>
          <cell r="E15">
            <v>15</v>
          </cell>
          <cell r="F15">
            <v>0</v>
          </cell>
          <cell r="G15">
            <v>4.3333333333333339</v>
          </cell>
          <cell r="H15">
            <v>6</v>
          </cell>
          <cell r="I15">
            <v>0</v>
          </cell>
          <cell r="J15">
            <v>3</v>
          </cell>
          <cell r="K15">
            <v>11</v>
          </cell>
          <cell r="L15">
            <v>11</v>
          </cell>
          <cell r="M15">
            <v>8</v>
          </cell>
          <cell r="N15">
            <v>10</v>
          </cell>
          <cell r="O15">
            <v>17.3</v>
          </cell>
          <cell r="P15">
            <v>19</v>
          </cell>
          <cell r="Q15">
            <v>0</v>
          </cell>
          <cell r="R15">
            <v>13.5</v>
          </cell>
          <cell r="S15">
            <v>0</v>
          </cell>
          <cell r="T15">
            <v>14</v>
          </cell>
          <cell r="U15">
            <v>46.5</v>
          </cell>
          <cell r="V15">
            <v>64</v>
          </cell>
        </row>
        <row r="16">
          <cell r="B16" t="str">
            <v>E022-01-1013/2020</v>
          </cell>
          <cell r="C16" t="str">
            <v>Stephen Mwangi MAINA</v>
          </cell>
          <cell r="D16">
            <v>13</v>
          </cell>
          <cell r="E16">
            <v>19</v>
          </cell>
          <cell r="F16">
            <v>0</v>
          </cell>
          <cell r="G16">
            <v>5.333333333333333</v>
          </cell>
          <cell r="H16">
            <v>5</v>
          </cell>
          <cell r="I16">
            <v>0</v>
          </cell>
          <cell r="J16">
            <v>2.5</v>
          </cell>
          <cell r="K16">
            <v>10</v>
          </cell>
          <cell r="L16">
            <v>9</v>
          </cell>
          <cell r="M16">
            <v>10</v>
          </cell>
          <cell r="N16">
            <v>9.6666666666666661</v>
          </cell>
          <cell r="O16">
            <v>17.5</v>
          </cell>
          <cell r="P16">
            <v>22</v>
          </cell>
          <cell r="Q16">
            <v>0</v>
          </cell>
          <cell r="R16">
            <v>13</v>
          </cell>
          <cell r="S16">
            <v>0</v>
          </cell>
          <cell r="T16">
            <v>10</v>
          </cell>
          <cell r="U16">
            <v>45</v>
          </cell>
          <cell r="V16">
            <v>63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12</v>
          </cell>
          <cell r="E17">
            <v>11</v>
          </cell>
          <cell r="F17">
            <v>0</v>
          </cell>
          <cell r="G17">
            <v>3.833333333333333</v>
          </cell>
          <cell r="H17">
            <v>5</v>
          </cell>
          <cell r="I17">
            <v>0</v>
          </cell>
          <cell r="J17">
            <v>2.5</v>
          </cell>
          <cell r="K17">
            <v>11</v>
          </cell>
          <cell r="L17">
            <v>9</v>
          </cell>
          <cell r="M17">
            <v>9</v>
          </cell>
          <cell r="N17">
            <v>9.6666666666666661</v>
          </cell>
          <cell r="O17">
            <v>16</v>
          </cell>
          <cell r="P17">
            <v>15</v>
          </cell>
          <cell r="Q17">
            <v>0</v>
          </cell>
          <cell r="R17">
            <v>8.5</v>
          </cell>
          <cell r="S17">
            <v>0</v>
          </cell>
          <cell r="T17">
            <v>5</v>
          </cell>
          <cell r="U17">
            <v>28.5</v>
          </cell>
          <cell r="V17">
            <v>45</v>
          </cell>
        </row>
        <row r="18">
          <cell r="B18" t="str">
            <v>E022-01-1015/2020</v>
          </cell>
          <cell r="C18" t="str">
            <v>Denis Wanyaga GITAU</v>
          </cell>
          <cell r="D18">
            <v>10</v>
          </cell>
          <cell r="E18">
            <v>12</v>
          </cell>
          <cell r="F18">
            <v>0</v>
          </cell>
          <cell r="G18">
            <v>3.666666666666667</v>
          </cell>
          <cell r="H18">
            <v>5</v>
          </cell>
          <cell r="I18">
            <v>0</v>
          </cell>
          <cell r="J18">
            <v>2.5</v>
          </cell>
          <cell r="K18">
            <v>10</v>
          </cell>
          <cell r="L18">
            <v>10</v>
          </cell>
          <cell r="M18">
            <v>9</v>
          </cell>
          <cell r="N18">
            <v>9.6666666666666661</v>
          </cell>
          <cell r="O18">
            <v>15.8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>
            <v>16</v>
          </cell>
        </row>
        <row r="19">
          <cell r="B19" t="str">
            <v>E022-01-1016/2020</v>
          </cell>
          <cell r="C19" t="str">
            <v>Moses Kimuhu WAITI</v>
          </cell>
          <cell r="D19">
            <v>13</v>
          </cell>
          <cell r="E19">
            <v>15</v>
          </cell>
          <cell r="F19">
            <v>0</v>
          </cell>
          <cell r="G19">
            <v>4.666666666666667</v>
          </cell>
          <cell r="H19">
            <v>5</v>
          </cell>
          <cell r="I19">
            <v>0</v>
          </cell>
          <cell r="J19">
            <v>2.5</v>
          </cell>
          <cell r="K19">
            <v>9</v>
          </cell>
          <cell r="L19">
            <v>8</v>
          </cell>
          <cell r="M19">
            <v>10</v>
          </cell>
          <cell r="N19">
            <v>8.9999999999999982</v>
          </cell>
          <cell r="O19">
            <v>16.2</v>
          </cell>
          <cell r="P19">
            <v>19</v>
          </cell>
          <cell r="Q19">
            <v>0</v>
          </cell>
          <cell r="R19">
            <v>14.5</v>
          </cell>
          <cell r="S19">
            <v>0</v>
          </cell>
          <cell r="T19">
            <v>12</v>
          </cell>
          <cell r="U19">
            <v>45.5</v>
          </cell>
          <cell r="V19">
            <v>62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16</v>
          </cell>
          <cell r="E20">
            <v>19</v>
          </cell>
          <cell r="F20">
            <v>0</v>
          </cell>
          <cell r="G20">
            <v>5.8333333333333321</v>
          </cell>
          <cell r="H20">
            <v>4</v>
          </cell>
          <cell r="I20">
            <v>0</v>
          </cell>
          <cell r="J20">
            <v>2</v>
          </cell>
          <cell r="K20">
            <v>11</v>
          </cell>
          <cell r="L20">
            <v>8</v>
          </cell>
          <cell r="M20">
            <v>11</v>
          </cell>
          <cell r="N20">
            <v>10</v>
          </cell>
          <cell r="O20">
            <v>17.8</v>
          </cell>
          <cell r="P20">
            <v>22</v>
          </cell>
          <cell r="Q20">
            <v>15</v>
          </cell>
          <cell r="R20">
            <v>0</v>
          </cell>
          <cell r="S20">
            <v>0</v>
          </cell>
          <cell r="T20">
            <v>11</v>
          </cell>
          <cell r="U20">
            <v>48</v>
          </cell>
          <cell r="V20">
            <v>66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11</v>
          </cell>
          <cell r="E21">
            <v>10</v>
          </cell>
          <cell r="F21">
            <v>0</v>
          </cell>
          <cell r="G21">
            <v>3.5</v>
          </cell>
          <cell r="H21">
            <v>4</v>
          </cell>
          <cell r="I21">
            <v>0</v>
          </cell>
          <cell r="J21">
            <v>2</v>
          </cell>
          <cell r="K21">
            <v>11</v>
          </cell>
          <cell r="L21">
            <v>10</v>
          </cell>
          <cell r="M21">
            <v>10</v>
          </cell>
          <cell r="N21">
            <v>10.333333333333332</v>
          </cell>
          <cell r="O21">
            <v>15.8</v>
          </cell>
          <cell r="P21">
            <v>19</v>
          </cell>
          <cell r="Q21">
            <v>7</v>
          </cell>
          <cell r="R21">
            <v>0</v>
          </cell>
          <cell r="S21">
            <v>7</v>
          </cell>
          <cell r="T21">
            <v>0</v>
          </cell>
          <cell r="U21">
            <v>33</v>
          </cell>
          <cell r="V21">
            <v>49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14</v>
          </cell>
          <cell r="E22">
            <v>19</v>
          </cell>
          <cell r="F22">
            <v>0</v>
          </cell>
          <cell r="G22">
            <v>5.5</v>
          </cell>
          <cell r="H22">
            <v>5</v>
          </cell>
          <cell r="I22">
            <v>0</v>
          </cell>
          <cell r="J22">
            <v>2.5</v>
          </cell>
          <cell r="K22">
            <v>9</v>
          </cell>
          <cell r="L22">
            <v>10</v>
          </cell>
          <cell r="M22">
            <v>8</v>
          </cell>
          <cell r="N22">
            <v>8.9999999999999982</v>
          </cell>
          <cell r="O22">
            <v>17</v>
          </cell>
          <cell r="P22">
            <v>19</v>
          </cell>
          <cell r="Q22">
            <v>6</v>
          </cell>
          <cell r="R22">
            <v>6</v>
          </cell>
          <cell r="S22">
            <v>0</v>
          </cell>
          <cell r="T22">
            <v>0</v>
          </cell>
          <cell r="U22">
            <v>31</v>
          </cell>
          <cell r="V22">
            <v>48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13</v>
          </cell>
          <cell r="E23">
            <v>12</v>
          </cell>
          <cell r="F23">
            <v>0</v>
          </cell>
          <cell r="G23">
            <v>4.166666666666667</v>
          </cell>
          <cell r="H23">
            <v>6</v>
          </cell>
          <cell r="I23">
            <v>0</v>
          </cell>
          <cell r="J23">
            <v>3</v>
          </cell>
          <cell r="K23">
            <v>11</v>
          </cell>
          <cell r="L23">
            <v>10</v>
          </cell>
          <cell r="M23">
            <v>8</v>
          </cell>
          <cell r="N23">
            <v>9.6666666666666661</v>
          </cell>
          <cell r="O23">
            <v>16.8</v>
          </cell>
          <cell r="P23">
            <v>15</v>
          </cell>
          <cell r="Q23">
            <v>0</v>
          </cell>
          <cell r="R23">
            <v>11.5</v>
          </cell>
          <cell r="S23">
            <v>0</v>
          </cell>
          <cell r="T23">
            <v>5</v>
          </cell>
          <cell r="U23">
            <v>31.5</v>
          </cell>
          <cell r="V23">
            <v>48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15</v>
          </cell>
          <cell r="E24">
            <v>12</v>
          </cell>
          <cell r="F24">
            <v>0</v>
          </cell>
          <cell r="G24">
            <v>4.5</v>
          </cell>
          <cell r="H24">
            <v>6</v>
          </cell>
          <cell r="I24">
            <v>0</v>
          </cell>
          <cell r="J24">
            <v>3</v>
          </cell>
          <cell r="K24">
            <v>9</v>
          </cell>
          <cell r="L24">
            <v>8</v>
          </cell>
          <cell r="M24">
            <v>10</v>
          </cell>
          <cell r="N24">
            <v>8.9999999999999982</v>
          </cell>
          <cell r="O24">
            <v>16.5</v>
          </cell>
          <cell r="P24">
            <v>18</v>
          </cell>
          <cell r="Q24">
            <v>9</v>
          </cell>
          <cell r="R24">
            <v>9.5</v>
          </cell>
          <cell r="S24">
            <v>0</v>
          </cell>
          <cell r="T24">
            <v>0</v>
          </cell>
          <cell r="U24">
            <v>36.5</v>
          </cell>
          <cell r="V24">
            <v>53</v>
          </cell>
        </row>
        <row r="25">
          <cell r="B25" t="str">
            <v>E022-01-1024/2020</v>
          </cell>
          <cell r="C25" t="str">
            <v>John Kabue MUMBI</v>
          </cell>
          <cell r="D25">
            <v>10</v>
          </cell>
          <cell r="E25">
            <v>17</v>
          </cell>
          <cell r="F25">
            <v>0</v>
          </cell>
          <cell r="G25">
            <v>4.5</v>
          </cell>
          <cell r="H25">
            <v>5</v>
          </cell>
          <cell r="I25">
            <v>0</v>
          </cell>
          <cell r="J25">
            <v>2.5</v>
          </cell>
          <cell r="K25">
            <v>11</v>
          </cell>
          <cell r="L25">
            <v>9</v>
          </cell>
          <cell r="M25">
            <v>11</v>
          </cell>
          <cell r="N25">
            <v>10.333333333333332</v>
          </cell>
          <cell r="O25">
            <v>17.3</v>
          </cell>
          <cell r="P25">
            <v>15</v>
          </cell>
          <cell r="Q25">
            <v>17</v>
          </cell>
          <cell r="R25">
            <v>0</v>
          </cell>
          <cell r="S25">
            <v>0</v>
          </cell>
          <cell r="T25">
            <v>11</v>
          </cell>
          <cell r="U25">
            <v>43</v>
          </cell>
          <cell r="V25">
            <v>60</v>
          </cell>
        </row>
        <row r="26">
          <cell r="B26" t="str">
            <v>E022-01-1025/2020</v>
          </cell>
          <cell r="C26" t="str">
            <v>David Bundi WAWERU</v>
          </cell>
          <cell r="D26">
            <v>15</v>
          </cell>
          <cell r="E26">
            <v>19</v>
          </cell>
          <cell r="F26">
            <v>0</v>
          </cell>
          <cell r="G26">
            <v>5.6666666666666661</v>
          </cell>
          <cell r="H26">
            <v>5</v>
          </cell>
          <cell r="I26">
            <v>0</v>
          </cell>
          <cell r="J26">
            <v>2.5</v>
          </cell>
          <cell r="K26">
            <v>9</v>
          </cell>
          <cell r="L26">
            <v>8</v>
          </cell>
          <cell r="M26">
            <v>11</v>
          </cell>
          <cell r="N26">
            <v>9.3333333333333339</v>
          </cell>
          <cell r="O26">
            <v>17.5</v>
          </cell>
          <cell r="P26">
            <v>17</v>
          </cell>
          <cell r="Q26">
            <v>15</v>
          </cell>
          <cell r="R26">
            <v>0</v>
          </cell>
          <cell r="S26">
            <v>0</v>
          </cell>
          <cell r="T26">
            <v>8</v>
          </cell>
          <cell r="U26">
            <v>40</v>
          </cell>
          <cell r="V26">
            <v>58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10</v>
          </cell>
          <cell r="E27">
            <v>13</v>
          </cell>
          <cell r="F27">
            <v>0</v>
          </cell>
          <cell r="G27">
            <v>3.833333333333333</v>
          </cell>
          <cell r="H27">
            <v>5</v>
          </cell>
          <cell r="I27">
            <v>0</v>
          </cell>
          <cell r="J27">
            <v>2.5</v>
          </cell>
          <cell r="K27">
            <v>11</v>
          </cell>
          <cell r="L27">
            <v>8</v>
          </cell>
          <cell r="M27">
            <v>11</v>
          </cell>
          <cell r="N27">
            <v>10</v>
          </cell>
          <cell r="O27">
            <v>16.3</v>
          </cell>
          <cell r="P27">
            <v>11</v>
          </cell>
          <cell r="Q27">
            <v>15</v>
          </cell>
          <cell r="R27">
            <v>0</v>
          </cell>
          <cell r="S27">
            <v>0</v>
          </cell>
          <cell r="T27">
            <v>3</v>
          </cell>
          <cell r="U27">
            <v>29</v>
          </cell>
          <cell r="V27">
            <v>45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15</v>
          </cell>
          <cell r="E28">
            <v>10</v>
          </cell>
          <cell r="F28">
            <v>0</v>
          </cell>
          <cell r="G28">
            <v>4.1666666666666661</v>
          </cell>
          <cell r="H28">
            <v>6</v>
          </cell>
          <cell r="I28">
            <v>0</v>
          </cell>
          <cell r="J28">
            <v>3</v>
          </cell>
          <cell r="K28">
            <v>9</v>
          </cell>
          <cell r="L28">
            <v>8</v>
          </cell>
          <cell r="M28">
            <v>8</v>
          </cell>
          <cell r="N28">
            <v>8.3333333333333321</v>
          </cell>
          <cell r="O28">
            <v>15.5</v>
          </cell>
          <cell r="P28">
            <v>15</v>
          </cell>
          <cell r="Q28">
            <v>0</v>
          </cell>
          <cell r="R28">
            <v>10</v>
          </cell>
          <cell r="S28">
            <v>0</v>
          </cell>
          <cell r="T28">
            <v>11</v>
          </cell>
          <cell r="U28">
            <v>36</v>
          </cell>
          <cell r="V28">
            <v>52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14</v>
          </cell>
          <cell r="E29">
            <v>11</v>
          </cell>
          <cell r="F29">
            <v>0</v>
          </cell>
          <cell r="G29">
            <v>4.1666666666666661</v>
          </cell>
          <cell r="H29">
            <v>4</v>
          </cell>
          <cell r="I29">
            <v>0</v>
          </cell>
          <cell r="J29">
            <v>2</v>
          </cell>
          <cell r="K29">
            <v>10</v>
          </cell>
          <cell r="L29">
            <v>11</v>
          </cell>
          <cell r="M29">
            <v>10</v>
          </cell>
          <cell r="N29">
            <v>10.333333333333332</v>
          </cell>
          <cell r="O29">
            <v>16.5</v>
          </cell>
          <cell r="P29">
            <v>16</v>
          </cell>
          <cell r="Q29">
            <v>9</v>
          </cell>
          <cell r="R29">
            <v>8</v>
          </cell>
          <cell r="S29">
            <v>0</v>
          </cell>
          <cell r="T29">
            <v>0</v>
          </cell>
          <cell r="U29">
            <v>33</v>
          </cell>
          <cell r="V29">
            <v>50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16</v>
          </cell>
          <cell r="F30">
            <v>0</v>
          </cell>
          <cell r="G30">
            <v>4.5</v>
          </cell>
          <cell r="H30">
            <v>4</v>
          </cell>
          <cell r="I30">
            <v>0</v>
          </cell>
          <cell r="J30">
            <v>2</v>
          </cell>
          <cell r="K30">
            <v>9</v>
          </cell>
          <cell r="L30">
            <v>8</v>
          </cell>
          <cell r="M30">
            <v>10</v>
          </cell>
          <cell r="N30">
            <v>8.9999999999999982</v>
          </cell>
          <cell r="O30">
            <v>15.5</v>
          </cell>
          <cell r="P30">
            <v>13</v>
          </cell>
          <cell r="Q30">
            <v>15</v>
          </cell>
          <cell r="R30">
            <v>9.5</v>
          </cell>
          <cell r="S30">
            <v>0</v>
          </cell>
          <cell r="T30">
            <v>0</v>
          </cell>
          <cell r="U30">
            <v>37.5</v>
          </cell>
          <cell r="V30">
            <v>53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11</v>
          </cell>
          <cell r="E31">
            <v>14</v>
          </cell>
          <cell r="F31">
            <v>0</v>
          </cell>
          <cell r="G31">
            <v>4.1666666666666661</v>
          </cell>
          <cell r="H31">
            <v>5</v>
          </cell>
          <cell r="I31">
            <v>0</v>
          </cell>
          <cell r="J31">
            <v>2.5</v>
          </cell>
          <cell r="K31">
            <v>9</v>
          </cell>
          <cell r="L31">
            <v>8</v>
          </cell>
          <cell r="M31">
            <v>9</v>
          </cell>
          <cell r="N31">
            <v>8.6666666666666661</v>
          </cell>
          <cell r="O31">
            <v>15.3</v>
          </cell>
          <cell r="P31">
            <v>20</v>
          </cell>
          <cell r="Q31">
            <v>0</v>
          </cell>
          <cell r="R31">
            <v>13</v>
          </cell>
          <cell r="S31">
            <v>0</v>
          </cell>
          <cell r="T31">
            <v>13</v>
          </cell>
          <cell r="U31">
            <v>46</v>
          </cell>
          <cell r="V31">
            <v>61</v>
          </cell>
        </row>
        <row r="32">
          <cell r="B32" t="str">
            <v>E022-01-1031/2020</v>
          </cell>
          <cell r="C32" t="str">
            <v>Alex Kamau WANGARI</v>
          </cell>
          <cell r="D32">
            <v>10</v>
          </cell>
          <cell r="E32">
            <v>11</v>
          </cell>
          <cell r="F32">
            <v>0</v>
          </cell>
          <cell r="G32">
            <v>3.5</v>
          </cell>
          <cell r="H32">
            <v>6</v>
          </cell>
          <cell r="I32">
            <v>0</v>
          </cell>
          <cell r="J32">
            <v>3</v>
          </cell>
          <cell r="K32">
            <v>11</v>
          </cell>
          <cell r="L32">
            <v>9</v>
          </cell>
          <cell r="M32">
            <v>11</v>
          </cell>
          <cell r="N32">
            <v>10.333333333333332</v>
          </cell>
          <cell r="O32">
            <v>16.8</v>
          </cell>
          <cell r="P32">
            <v>19</v>
          </cell>
          <cell r="Q32">
            <v>15</v>
          </cell>
          <cell r="R32">
            <v>12.5</v>
          </cell>
          <cell r="S32">
            <v>0</v>
          </cell>
          <cell r="T32">
            <v>0</v>
          </cell>
          <cell r="U32">
            <v>46.5</v>
          </cell>
          <cell r="V32">
            <v>63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20</v>
          </cell>
          <cell r="E33">
            <v>14</v>
          </cell>
          <cell r="F33">
            <v>0</v>
          </cell>
          <cell r="G33">
            <v>5.6666666666666661</v>
          </cell>
          <cell r="H33">
            <v>6</v>
          </cell>
          <cell r="I33">
            <v>0</v>
          </cell>
          <cell r="J33">
            <v>3</v>
          </cell>
          <cell r="K33">
            <v>9</v>
          </cell>
          <cell r="L33">
            <v>9</v>
          </cell>
          <cell r="M33">
            <v>8</v>
          </cell>
          <cell r="N33">
            <v>8.6666666666666661</v>
          </cell>
          <cell r="O33">
            <v>17.3</v>
          </cell>
          <cell r="P33">
            <v>24</v>
          </cell>
          <cell r="Q33">
            <v>0</v>
          </cell>
          <cell r="R33">
            <v>0</v>
          </cell>
          <cell r="S33">
            <v>14</v>
          </cell>
          <cell r="T33">
            <v>12</v>
          </cell>
          <cell r="U33">
            <v>50</v>
          </cell>
          <cell r="V33">
            <v>67</v>
          </cell>
        </row>
        <row r="34">
          <cell r="B34" t="str">
            <v>E022-01-1033/2020</v>
          </cell>
          <cell r="C34" t="str">
            <v>Simon Mwaura GICHIRI</v>
          </cell>
          <cell r="D34">
            <v>17</v>
          </cell>
          <cell r="E34">
            <v>12</v>
          </cell>
          <cell r="F34">
            <v>0</v>
          </cell>
          <cell r="G34">
            <v>4.833333333333333</v>
          </cell>
          <cell r="H34">
            <v>6</v>
          </cell>
          <cell r="I34">
            <v>0</v>
          </cell>
          <cell r="J34">
            <v>3</v>
          </cell>
          <cell r="K34">
            <v>11</v>
          </cell>
          <cell r="L34">
            <v>9</v>
          </cell>
          <cell r="M34">
            <v>9</v>
          </cell>
          <cell r="N34">
            <v>9.6666666666666661</v>
          </cell>
          <cell r="O34">
            <v>17.5</v>
          </cell>
          <cell r="P34">
            <v>21</v>
          </cell>
          <cell r="Q34">
            <v>0</v>
          </cell>
          <cell r="R34">
            <v>13.5</v>
          </cell>
          <cell r="S34">
            <v>0</v>
          </cell>
          <cell r="T34">
            <v>13</v>
          </cell>
          <cell r="U34">
            <v>47.5</v>
          </cell>
          <cell r="V34">
            <v>65</v>
          </cell>
        </row>
        <row r="35">
          <cell r="B35" t="str">
            <v>E022-01-1035/2020</v>
          </cell>
          <cell r="C35" t="str">
            <v>Agnes Mulekye MUTEMI</v>
          </cell>
          <cell r="D35">
            <v>10</v>
          </cell>
          <cell r="E35">
            <v>15</v>
          </cell>
          <cell r="F35">
            <v>0</v>
          </cell>
          <cell r="G35">
            <v>4.1666666666666661</v>
          </cell>
          <cell r="H35">
            <v>5</v>
          </cell>
          <cell r="I35">
            <v>0</v>
          </cell>
          <cell r="J35">
            <v>2.5</v>
          </cell>
          <cell r="K35">
            <v>10</v>
          </cell>
          <cell r="L35">
            <v>10</v>
          </cell>
          <cell r="M35">
            <v>10</v>
          </cell>
          <cell r="N35">
            <v>10</v>
          </cell>
          <cell r="O35">
            <v>16.7</v>
          </cell>
          <cell r="P35">
            <v>21</v>
          </cell>
          <cell r="Q35">
            <v>0</v>
          </cell>
          <cell r="R35">
            <v>0</v>
          </cell>
          <cell r="S35">
            <v>13</v>
          </cell>
          <cell r="T35">
            <v>8</v>
          </cell>
          <cell r="U35">
            <v>42</v>
          </cell>
          <cell r="V35">
            <v>59</v>
          </cell>
        </row>
        <row r="36">
          <cell r="B36" t="str">
            <v>E022-01-1038/2020</v>
          </cell>
          <cell r="C36" t="str">
            <v>Ian Kamau NJUGUNA</v>
          </cell>
          <cell r="D36">
            <v>10</v>
          </cell>
          <cell r="E36">
            <v>13</v>
          </cell>
          <cell r="F36">
            <v>0</v>
          </cell>
          <cell r="G36">
            <v>3.833333333333333</v>
          </cell>
          <cell r="H36">
            <v>4</v>
          </cell>
          <cell r="I36">
            <v>0</v>
          </cell>
          <cell r="J36">
            <v>2</v>
          </cell>
          <cell r="K36">
            <v>11</v>
          </cell>
          <cell r="L36">
            <v>9</v>
          </cell>
          <cell r="M36">
            <v>8</v>
          </cell>
          <cell r="N36">
            <v>9.3333333333333339</v>
          </cell>
          <cell r="O36">
            <v>15.2</v>
          </cell>
          <cell r="P36">
            <v>12</v>
          </cell>
          <cell r="Q36">
            <v>0</v>
          </cell>
          <cell r="R36">
            <v>5.5</v>
          </cell>
          <cell r="S36">
            <v>0</v>
          </cell>
          <cell r="T36">
            <v>7</v>
          </cell>
          <cell r="U36">
            <v>24.5</v>
          </cell>
          <cell r="V36">
            <v>40</v>
          </cell>
        </row>
        <row r="37">
          <cell r="B37" t="str">
            <v>E022-01-1040/2020</v>
          </cell>
          <cell r="C37" t="str">
            <v>Salome Mukuhi KIIRIA</v>
          </cell>
          <cell r="D37">
            <v>21</v>
          </cell>
          <cell r="E37">
            <v>19</v>
          </cell>
          <cell r="F37">
            <v>0</v>
          </cell>
          <cell r="G37">
            <v>6.6666666666666661</v>
          </cell>
          <cell r="H37">
            <v>6</v>
          </cell>
          <cell r="I37">
            <v>0</v>
          </cell>
          <cell r="J37">
            <v>3</v>
          </cell>
          <cell r="K37">
            <v>10</v>
          </cell>
          <cell r="L37">
            <v>8</v>
          </cell>
          <cell r="M37">
            <v>10</v>
          </cell>
          <cell r="N37">
            <v>9.3333333333333339</v>
          </cell>
          <cell r="O37">
            <v>19</v>
          </cell>
          <cell r="P37">
            <v>24</v>
          </cell>
          <cell r="Q37">
            <v>0</v>
          </cell>
          <cell r="R37">
            <v>15</v>
          </cell>
          <cell r="S37">
            <v>0</v>
          </cell>
          <cell r="T37">
            <v>16</v>
          </cell>
          <cell r="U37">
            <v>55</v>
          </cell>
          <cell r="V37">
            <v>74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10</v>
          </cell>
          <cell r="E38">
            <v>13</v>
          </cell>
          <cell r="F38">
            <v>0</v>
          </cell>
          <cell r="G38">
            <v>3.833333333333333</v>
          </cell>
          <cell r="H38">
            <v>4</v>
          </cell>
          <cell r="I38">
            <v>0</v>
          </cell>
          <cell r="J38">
            <v>2</v>
          </cell>
          <cell r="K38">
            <v>11</v>
          </cell>
          <cell r="L38">
            <v>11</v>
          </cell>
          <cell r="M38">
            <v>11</v>
          </cell>
          <cell r="N38">
            <v>10.999999999999998</v>
          </cell>
          <cell r="O38">
            <v>16.8</v>
          </cell>
          <cell r="P38">
            <v>16</v>
          </cell>
          <cell r="Q38">
            <v>8</v>
          </cell>
          <cell r="R38">
            <v>0</v>
          </cell>
          <cell r="S38">
            <v>10</v>
          </cell>
          <cell r="T38">
            <v>0</v>
          </cell>
          <cell r="U38">
            <v>34</v>
          </cell>
          <cell r="V38">
            <v>51</v>
          </cell>
        </row>
        <row r="39">
          <cell r="B39" t="str">
            <v>E022-01-1042/2020</v>
          </cell>
          <cell r="C39" t="str">
            <v>Stephen Munzyu MAINGI</v>
          </cell>
          <cell r="D39">
            <v>20</v>
          </cell>
          <cell r="E39">
            <v>14</v>
          </cell>
          <cell r="F39">
            <v>0</v>
          </cell>
          <cell r="G39">
            <v>5.6666666666666661</v>
          </cell>
          <cell r="H39">
            <v>4</v>
          </cell>
          <cell r="I39">
            <v>0</v>
          </cell>
          <cell r="J39">
            <v>2</v>
          </cell>
          <cell r="K39">
            <v>9</v>
          </cell>
          <cell r="L39">
            <v>10</v>
          </cell>
          <cell r="M39">
            <v>10</v>
          </cell>
          <cell r="N39">
            <v>9.6666666666666661</v>
          </cell>
          <cell r="O39">
            <v>17.3</v>
          </cell>
          <cell r="P39">
            <v>19</v>
          </cell>
          <cell r="Q39">
            <v>13</v>
          </cell>
          <cell r="R39">
            <v>13</v>
          </cell>
          <cell r="S39">
            <v>0</v>
          </cell>
          <cell r="T39">
            <v>0</v>
          </cell>
          <cell r="U39">
            <v>45</v>
          </cell>
          <cell r="V39">
            <v>62</v>
          </cell>
        </row>
        <row r="40">
          <cell r="B40" t="str">
            <v>E022-01-1043/2020</v>
          </cell>
          <cell r="C40" t="str">
            <v>Amos Sila MULWA</v>
          </cell>
          <cell r="D40">
            <v>19</v>
          </cell>
          <cell r="E40">
            <v>15</v>
          </cell>
          <cell r="F40">
            <v>0</v>
          </cell>
          <cell r="G40">
            <v>5.6666666666666661</v>
          </cell>
          <cell r="H40">
            <v>6</v>
          </cell>
          <cell r="I40">
            <v>0</v>
          </cell>
          <cell r="J40">
            <v>3</v>
          </cell>
          <cell r="K40">
            <v>10</v>
          </cell>
          <cell r="L40">
            <v>11</v>
          </cell>
          <cell r="M40">
            <v>8</v>
          </cell>
          <cell r="N40">
            <v>9.6666666666666661</v>
          </cell>
          <cell r="O40">
            <v>18.3</v>
          </cell>
          <cell r="P40">
            <v>20</v>
          </cell>
          <cell r="Q40">
            <v>15</v>
          </cell>
          <cell r="R40">
            <v>0</v>
          </cell>
          <cell r="S40">
            <v>0</v>
          </cell>
          <cell r="T40">
            <v>12</v>
          </cell>
          <cell r="U40">
            <v>47</v>
          </cell>
          <cell r="V40">
            <v>65</v>
          </cell>
        </row>
        <row r="41">
          <cell r="B41" t="str">
            <v>E022-01-1044/2020</v>
          </cell>
          <cell r="C41" t="str">
            <v>Muthawa KIVAA</v>
          </cell>
          <cell r="D41">
            <v>13</v>
          </cell>
          <cell r="E41">
            <v>12</v>
          </cell>
          <cell r="F41">
            <v>0</v>
          </cell>
          <cell r="G41">
            <v>4.166666666666667</v>
          </cell>
          <cell r="H41">
            <v>6</v>
          </cell>
          <cell r="I41">
            <v>0</v>
          </cell>
          <cell r="J41">
            <v>3</v>
          </cell>
          <cell r="K41">
            <v>9</v>
          </cell>
          <cell r="L41">
            <v>11</v>
          </cell>
          <cell r="M41">
            <v>11</v>
          </cell>
          <cell r="N41">
            <v>10.333333333333332</v>
          </cell>
          <cell r="O41">
            <v>17.5</v>
          </cell>
          <cell r="P41">
            <v>21</v>
          </cell>
          <cell r="Q41">
            <v>0</v>
          </cell>
          <cell r="R41">
            <v>10</v>
          </cell>
          <cell r="S41">
            <v>12</v>
          </cell>
          <cell r="T41">
            <v>0</v>
          </cell>
          <cell r="U41">
            <v>43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19</v>
          </cell>
          <cell r="E42">
            <v>12</v>
          </cell>
          <cell r="F42">
            <v>0</v>
          </cell>
          <cell r="G42">
            <v>5.1666666666666661</v>
          </cell>
          <cell r="H42">
            <v>4</v>
          </cell>
          <cell r="I42">
            <v>0</v>
          </cell>
          <cell r="J42">
            <v>2</v>
          </cell>
          <cell r="K42">
            <v>11</v>
          </cell>
          <cell r="L42">
            <v>9</v>
          </cell>
          <cell r="M42">
            <v>8</v>
          </cell>
          <cell r="N42">
            <v>9.3333333333333339</v>
          </cell>
          <cell r="O42">
            <v>16.5</v>
          </cell>
          <cell r="P42">
            <v>20</v>
          </cell>
          <cell r="Q42">
            <v>10</v>
          </cell>
          <cell r="R42">
            <v>0</v>
          </cell>
          <cell r="S42">
            <v>0</v>
          </cell>
          <cell r="T42">
            <v>3</v>
          </cell>
          <cell r="U42">
            <v>33</v>
          </cell>
          <cell r="V42">
            <v>50</v>
          </cell>
        </row>
        <row r="43">
          <cell r="B43" t="str">
            <v>E022-01-1046/2020</v>
          </cell>
          <cell r="C43" t="str">
            <v>Sally Kinya KIMATHI</v>
          </cell>
          <cell r="D43">
            <v>19</v>
          </cell>
          <cell r="E43">
            <v>18</v>
          </cell>
          <cell r="F43">
            <v>0</v>
          </cell>
          <cell r="G43">
            <v>6.166666666666667</v>
          </cell>
          <cell r="H43">
            <v>5</v>
          </cell>
          <cell r="I43">
            <v>0</v>
          </cell>
          <cell r="J43">
            <v>2.5</v>
          </cell>
          <cell r="K43">
            <v>11</v>
          </cell>
          <cell r="L43">
            <v>8</v>
          </cell>
          <cell r="M43">
            <v>11</v>
          </cell>
          <cell r="N43">
            <v>10</v>
          </cell>
          <cell r="O43">
            <v>18.7</v>
          </cell>
          <cell r="P43">
            <v>22</v>
          </cell>
          <cell r="Q43">
            <v>18</v>
          </cell>
          <cell r="R43">
            <v>0</v>
          </cell>
          <cell r="S43">
            <v>16</v>
          </cell>
          <cell r="T43">
            <v>0</v>
          </cell>
          <cell r="U43">
            <v>56</v>
          </cell>
          <cell r="V43">
            <v>75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11</v>
          </cell>
          <cell r="E44">
            <v>12</v>
          </cell>
          <cell r="F44">
            <v>0</v>
          </cell>
          <cell r="G44">
            <v>3.833333333333333</v>
          </cell>
          <cell r="H44">
            <v>5</v>
          </cell>
          <cell r="I44">
            <v>0</v>
          </cell>
          <cell r="J44">
            <v>2.5</v>
          </cell>
          <cell r="K44">
            <v>9</v>
          </cell>
          <cell r="L44">
            <v>9</v>
          </cell>
          <cell r="M44">
            <v>11</v>
          </cell>
          <cell r="N44">
            <v>9.6666666666666661</v>
          </cell>
          <cell r="O44">
            <v>16</v>
          </cell>
          <cell r="P44">
            <v>13</v>
          </cell>
          <cell r="Q44">
            <v>12</v>
          </cell>
          <cell r="R44">
            <v>0</v>
          </cell>
          <cell r="S44">
            <v>4</v>
          </cell>
          <cell r="T44">
            <v>0</v>
          </cell>
          <cell r="U44">
            <v>29</v>
          </cell>
          <cell r="V44">
            <v>45</v>
          </cell>
        </row>
        <row r="45">
          <cell r="B45" t="str">
            <v>E022-01-1048/2020</v>
          </cell>
          <cell r="C45" t="str">
            <v>Tony Clinton MUTUMA</v>
          </cell>
          <cell r="D45">
            <v>14</v>
          </cell>
          <cell r="E45">
            <v>16</v>
          </cell>
          <cell r="F45">
            <v>0</v>
          </cell>
          <cell r="G45">
            <v>5</v>
          </cell>
          <cell r="H45">
            <v>4</v>
          </cell>
          <cell r="I45">
            <v>0</v>
          </cell>
          <cell r="J45">
            <v>2</v>
          </cell>
          <cell r="K45">
            <v>10</v>
          </cell>
          <cell r="L45">
            <v>8</v>
          </cell>
          <cell r="M45">
            <v>11</v>
          </cell>
          <cell r="N45">
            <v>9.6666666666666661</v>
          </cell>
          <cell r="O45">
            <v>16.7</v>
          </cell>
          <cell r="P45">
            <v>19</v>
          </cell>
          <cell r="Q45">
            <v>13</v>
          </cell>
          <cell r="R45">
            <v>7.5</v>
          </cell>
          <cell r="S45">
            <v>0</v>
          </cell>
          <cell r="T45">
            <v>0</v>
          </cell>
          <cell r="U45">
            <v>39.5</v>
          </cell>
          <cell r="V45">
            <v>56</v>
          </cell>
        </row>
        <row r="46">
          <cell r="B46" t="str">
            <v>E022-01-1050/2020</v>
          </cell>
          <cell r="C46" t="str">
            <v>Lewis Murithi MWENDA</v>
          </cell>
          <cell r="D46">
            <v>24</v>
          </cell>
          <cell r="E46">
            <v>20</v>
          </cell>
          <cell r="F46">
            <v>0</v>
          </cell>
          <cell r="G46">
            <v>7.3333333333333339</v>
          </cell>
          <cell r="H46">
            <v>4</v>
          </cell>
          <cell r="I46">
            <v>0</v>
          </cell>
          <cell r="J46">
            <v>2</v>
          </cell>
          <cell r="K46">
            <v>9</v>
          </cell>
          <cell r="L46">
            <v>8</v>
          </cell>
          <cell r="M46">
            <v>11</v>
          </cell>
          <cell r="N46">
            <v>9.3333333333333339</v>
          </cell>
          <cell r="O46">
            <v>18.7</v>
          </cell>
          <cell r="P46">
            <v>27</v>
          </cell>
          <cell r="Q46">
            <v>0</v>
          </cell>
          <cell r="R46">
            <v>0</v>
          </cell>
          <cell r="S46">
            <v>15</v>
          </cell>
          <cell r="T46">
            <v>16</v>
          </cell>
          <cell r="U46">
            <v>58</v>
          </cell>
          <cell r="V46">
            <v>77</v>
          </cell>
        </row>
        <row r="47">
          <cell r="B47" t="str">
            <v>E022-01-1052/2020</v>
          </cell>
          <cell r="C47" t="str">
            <v>Victor MWIRIGI</v>
          </cell>
          <cell r="D47">
            <v>12</v>
          </cell>
          <cell r="E47">
            <v>14</v>
          </cell>
          <cell r="F47">
            <v>0</v>
          </cell>
          <cell r="G47">
            <v>4.3333333333333339</v>
          </cell>
          <cell r="H47">
            <v>5</v>
          </cell>
          <cell r="I47">
            <v>0</v>
          </cell>
          <cell r="J47">
            <v>2.5</v>
          </cell>
          <cell r="K47">
            <v>9</v>
          </cell>
          <cell r="L47">
            <v>11</v>
          </cell>
          <cell r="M47">
            <v>9</v>
          </cell>
          <cell r="N47">
            <v>9.6666666666666661</v>
          </cell>
          <cell r="O47">
            <v>16.5</v>
          </cell>
          <cell r="P47">
            <v>21</v>
          </cell>
          <cell r="Q47">
            <v>0</v>
          </cell>
          <cell r="R47">
            <v>7.5</v>
          </cell>
          <cell r="S47">
            <v>10</v>
          </cell>
          <cell r="T47">
            <v>0</v>
          </cell>
          <cell r="U47">
            <v>38.5</v>
          </cell>
          <cell r="V47">
            <v>55</v>
          </cell>
        </row>
        <row r="48">
          <cell r="B48" t="str">
            <v>E022-01-1054/2020</v>
          </cell>
          <cell r="C48" t="str">
            <v>Julius Righa MGHANGA</v>
          </cell>
          <cell r="D48">
            <v>14</v>
          </cell>
          <cell r="E48">
            <v>12</v>
          </cell>
          <cell r="F48">
            <v>0</v>
          </cell>
          <cell r="G48">
            <v>4.3333333333333339</v>
          </cell>
          <cell r="H48">
            <v>5</v>
          </cell>
          <cell r="I48">
            <v>0</v>
          </cell>
          <cell r="J48">
            <v>2.5</v>
          </cell>
          <cell r="K48">
            <v>11</v>
          </cell>
          <cell r="L48">
            <v>8</v>
          </cell>
          <cell r="M48">
            <v>9</v>
          </cell>
          <cell r="N48">
            <v>9.3333333333333339</v>
          </cell>
          <cell r="O48">
            <v>16.2</v>
          </cell>
          <cell r="P48">
            <v>23</v>
          </cell>
          <cell r="Q48">
            <v>14</v>
          </cell>
          <cell r="R48">
            <v>0</v>
          </cell>
          <cell r="S48">
            <v>0</v>
          </cell>
          <cell r="T48">
            <v>10</v>
          </cell>
          <cell r="U48">
            <v>47</v>
          </cell>
          <cell r="V48">
            <v>63</v>
          </cell>
        </row>
        <row r="49">
          <cell r="B49" t="str">
            <v>E022-01-1055/2020</v>
          </cell>
          <cell r="C49" t="str">
            <v>Joe Albert NGIGI</v>
          </cell>
          <cell r="D49">
            <v>15</v>
          </cell>
          <cell r="E49">
            <v>16</v>
          </cell>
          <cell r="F49">
            <v>0</v>
          </cell>
          <cell r="G49">
            <v>5.1666666666666661</v>
          </cell>
          <cell r="H49">
            <v>4</v>
          </cell>
          <cell r="I49">
            <v>0</v>
          </cell>
          <cell r="J49">
            <v>2</v>
          </cell>
          <cell r="K49">
            <v>9</v>
          </cell>
          <cell r="L49">
            <v>11</v>
          </cell>
          <cell r="M49">
            <v>9</v>
          </cell>
          <cell r="N49">
            <v>9.6666666666666661</v>
          </cell>
          <cell r="O49">
            <v>16.8</v>
          </cell>
          <cell r="P49">
            <v>28</v>
          </cell>
          <cell r="Q49">
            <v>0</v>
          </cell>
          <cell r="R49">
            <v>0</v>
          </cell>
          <cell r="S49">
            <v>14</v>
          </cell>
          <cell r="T49">
            <v>10</v>
          </cell>
          <cell r="U49">
            <v>52</v>
          </cell>
          <cell r="V49">
            <v>69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3.833333333333333</v>
          </cell>
          <cell r="H50">
            <v>4</v>
          </cell>
          <cell r="I50">
            <v>0</v>
          </cell>
          <cell r="J50">
            <v>2</v>
          </cell>
          <cell r="K50">
            <v>10</v>
          </cell>
          <cell r="L50">
            <v>11</v>
          </cell>
          <cell r="M50">
            <v>9</v>
          </cell>
          <cell r="N50">
            <v>10</v>
          </cell>
          <cell r="O50">
            <v>15.8</v>
          </cell>
          <cell r="P50">
            <v>13</v>
          </cell>
          <cell r="Q50">
            <v>11</v>
          </cell>
          <cell r="R50">
            <v>0</v>
          </cell>
          <cell r="S50">
            <v>0</v>
          </cell>
          <cell r="T50">
            <v>8</v>
          </cell>
          <cell r="U50">
            <v>32</v>
          </cell>
          <cell r="V50">
            <v>48</v>
          </cell>
        </row>
        <row r="51">
          <cell r="B51" t="str">
            <v>E022-01-1057/2020</v>
          </cell>
          <cell r="C51" t="str">
            <v>Gad Kimathi MURITHI</v>
          </cell>
          <cell r="D51">
            <v>13</v>
          </cell>
          <cell r="E51">
            <v>12</v>
          </cell>
          <cell r="F51">
            <v>0</v>
          </cell>
          <cell r="G51">
            <v>4.166666666666667</v>
          </cell>
          <cell r="H51">
            <v>5</v>
          </cell>
          <cell r="I51">
            <v>0</v>
          </cell>
          <cell r="J51">
            <v>2.5</v>
          </cell>
          <cell r="K51">
            <v>11</v>
          </cell>
          <cell r="L51">
            <v>9</v>
          </cell>
          <cell r="M51">
            <v>10</v>
          </cell>
          <cell r="N51">
            <v>10</v>
          </cell>
          <cell r="O51">
            <v>16.7</v>
          </cell>
          <cell r="P51">
            <v>21</v>
          </cell>
          <cell r="Q51">
            <v>0</v>
          </cell>
          <cell r="R51">
            <v>13</v>
          </cell>
          <cell r="S51">
            <v>0</v>
          </cell>
          <cell r="T51">
            <v>10</v>
          </cell>
          <cell r="U51">
            <v>44</v>
          </cell>
          <cell r="V51">
            <v>61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11</v>
          </cell>
          <cell r="E52">
            <v>12</v>
          </cell>
          <cell r="F52">
            <v>0</v>
          </cell>
          <cell r="G52">
            <v>3.833333333333333</v>
          </cell>
          <cell r="H52">
            <v>5</v>
          </cell>
          <cell r="I52">
            <v>0</v>
          </cell>
          <cell r="J52">
            <v>2.5</v>
          </cell>
          <cell r="K52">
            <v>9</v>
          </cell>
          <cell r="L52">
            <v>10</v>
          </cell>
          <cell r="M52">
            <v>10</v>
          </cell>
          <cell r="N52">
            <v>9.6666666666666661</v>
          </cell>
          <cell r="O52">
            <v>16</v>
          </cell>
          <cell r="P52">
            <v>24</v>
          </cell>
          <cell r="Q52">
            <v>0</v>
          </cell>
          <cell r="R52">
            <v>11</v>
          </cell>
          <cell r="S52">
            <v>0</v>
          </cell>
          <cell r="T52">
            <v>11</v>
          </cell>
          <cell r="U52">
            <v>46</v>
          </cell>
          <cell r="V52">
            <v>62</v>
          </cell>
        </row>
        <row r="53">
          <cell r="B53" t="str">
            <v>E022-01-1060/2020</v>
          </cell>
          <cell r="C53" t="str">
            <v>Joshua NYANDWAKI</v>
          </cell>
          <cell r="D53">
            <v>15</v>
          </cell>
          <cell r="E53">
            <v>14</v>
          </cell>
          <cell r="F53">
            <v>0</v>
          </cell>
          <cell r="G53">
            <v>4.833333333333333</v>
          </cell>
          <cell r="H53">
            <v>6</v>
          </cell>
          <cell r="I53">
            <v>0</v>
          </cell>
          <cell r="J53">
            <v>3</v>
          </cell>
          <cell r="K53">
            <v>10</v>
          </cell>
          <cell r="L53">
            <v>9</v>
          </cell>
          <cell r="M53">
            <v>10</v>
          </cell>
          <cell r="N53">
            <v>9.6666666666666661</v>
          </cell>
          <cell r="O53">
            <v>17.5</v>
          </cell>
          <cell r="P53">
            <v>11</v>
          </cell>
          <cell r="Q53">
            <v>0</v>
          </cell>
          <cell r="R53">
            <v>0</v>
          </cell>
          <cell r="S53">
            <v>4</v>
          </cell>
          <cell r="T53">
            <v>9</v>
          </cell>
          <cell r="U53">
            <v>24</v>
          </cell>
          <cell r="V53">
            <v>42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13</v>
          </cell>
          <cell r="E54">
            <v>14</v>
          </cell>
          <cell r="F54">
            <v>0</v>
          </cell>
          <cell r="G54">
            <v>4.5</v>
          </cell>
          <cell r="H54">
            <v>5</v>
          </cell>
          <cell r="I54">
            <v>0</v>
          </cell>
          <cell r="J54">
            <v>2.5</v>
          </cell>
          <cell r="K54">
            <v>9</v>
          </cell>
          <cell r="L54">
            <v>10</v>
          </cell>
          <cell r="M54">
            <v>8</v>
          </cell>
          <cell r="N54">
            <v>8.9999999999999982</v>
          </cell>
          <cell r="O54">
            <v>16</v>
          </cell>
          <cell r="P54">
            <v>17</v>
          </cell>
          <cell r="Q54">
            <v>10</v>
          </cell>
          <cell r="R54">
            <v>0</v>
          </cell>
          <cell r="S54">
            <v>5</v>
          </cell>
          <cell r="T54">
            <v>0</v>
          </cell>
          <cell r="U54">
            <v>32</v>
          </cell>
          <cell r="V54">
            <v>48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14</v>
          </cell>
          <cell r="E55">
            <v>10</v>
          </cell>
          <cell r="F55">
            <v>0</v>
          </cell>
          <cell r="G55">
            <v>4</v>
          </cell>
          <cell r="H55">
            <v>5</v>
          </cell>
          <cell r="I55">
            <v>0</v>
          </cell>
          <cell r="J55">
            <v>2.5</v>
          </cell>
          <cell r="K55">
            <v>9</v>
          </cell>
          <cell r="L55">
            <v>11</v>
          </cell>
          <cell r="M55">
            <v>10</v>
          </cell>
          <cell r="N55">
            <v>10</v>
          </cell>
          <cell r="O55">
            <v>16.5</v>
          </cell>
          <cell r="P55">
            <v>21</v>
          </cell>
          <cell r="Q55">
            <v>0</v>
          </cell>
          <cell r="R55">
            <v>8</v>
          </cell>
          <cell r="S55">
            <v>14</v>
          </cell>
          <cell r="T55">
            <v>0</v>
          </cell>
          <cell r="U55">
            <v>43</v>
          </cell>
          <cell r="V55">
            <v>60</v>
          </cell>
        </row>
        <row r="56">
          <cell r="B56" t="str">
            <v>E022-01-1063/2020</v>
          </cell>
          <cell r="C56" t="str">
            <v>Tracy Atieno OCHIENG</v>
          </cell>
          <cell r="D56">
            <v>10</v>
          </cell>
          <cell r="E56">
            <v>20</v>
          </cell>
          <cell r="F56">
            <v>0</v>
          </cell>
          <cell r="G56">
            <v>5</v>
          </cell>
          <cell r="H56">
            <v>6</v>
          </cell>
          <cell r="I56">
            <v>0</v>
          </cell>
          <cell r="J56">
            <v>3</v>
          </cell>
          <cell r="K56">
            <v>11</v>
          </cell>
          <cell r="L56">
            <v>9</v>
          </cell>
          <cell r="M56">
            <v>9</v>
          </cell>
          <cell r="N56">
            <v>9.6666666666666661</v>
          </cell>
          <cell r="O56">
            <v>17.7</v>
          </cell>
          <cell r="P56">
            <v>17</v>
          </cell>
          <cell r="Q56">
            <v>10</v>
          </cell>
          <cell r="R56">
            <v>0</v>
          </cell>
          <cell r="S56">
            <v>0</v>
          </cell>
          <cell r="T56">
            <v>9</v>
          </cell>
          <cell r="U56">
            <v>36</v>
          </cell>
          <cell r="V56">
            <v>54</v>
          </cell>
        </row>
        <row r="57">
          <cell r="B57" t="str">
            <v>E022-01-1064/2020</v>
          </cell>
          <cell r="C57" t="str">
            <v>Michael OMOLO</v>
          </cell>
          <cell r="D57">
            <v>14</v>
          </cell>
          <cell r="E57">
            <v>12</v>
          </cell>
          <cell r="F57">
            <v>0</v>
          </cell>
          <cell r="G57">
            <v>4.3333333333333339</v>
          </cell>
          <cell r="H57">
            <v>5</v>
          </cell>
          <cell r="I57">
            <v>0</v>
          </cell>
          <cell r="J57">
            <v>2.5</v>
          </cell>
          <cell r="K57">
            <v>10</v>
          </cell>
          <cell r="L57">
            <v>9</v>
          </cell>
          <cell r="M57">
            <v>9</v>
          </cell>
          <cell r="N57">
            <v>9.3333333333333339</v>
          </cell>
          <cell r="O57">
            <v>16.2</v>
          </cell>
          <cell r="P57">
            <v>20</v>
          </cell>
          <cell r="Q57">
            <v>9</v>
          </cell>
          <cell r="R57">
            <v>0</v>
          </cell>
          <cell r="S57">
            <v>10</v>
          </cell>
          <cell r="T57">
            <v>0</v>
          </cell>
          <cell r="U57">
            <v>39</v>
          </cell>
          <cell r="V57">
            <v>55</v>
          </cell>
        </row>
        <row r="58">
          <cell r="B58" t="str">
            <v>E022-01-1065/2020</v>
          </cell>
          <cell r="C58" t="str">
            <v>Brian Kiprono KOTON</v>
          </cell>
          <cell r="D58">
            <v>14</v>
          </cell>
          <cell r="E58">
            <v>10</v>
          </cell>
          <cell r="F58">
            <v>0</v>
          </cell>
          <cell r="G58">
            <v>4</v>
          </cell>
          <cell r="H58">
            <v>5</v>
          </cell>
          <cell r="I58">
            <v>0</v>
          </cell>
          <cell r="J58">
            <v>2.5</v>
          </cell>
          <cell r="K58">
            <v>11</v>
          </cell>
          <cell r="L58">
            <v>11</v>
          </cell>
          <cell r="M58">
            <v>8</v>
          </cell>
          <cell r="N58">
            <v>10</v>
          </cell>
          <cell r="O58">
            <v>16.5</v>
          </cell>
          <cell r="P58">
            <v>17</v>
          </cell>
          <cell r="Q58">
            <v>0</v>
          </cell>
          <cell r="R58">
            <v>7</v>
          </cell>
          <cell r="S58">
            <v>11</v>
          </cell>
          <cell r="T58">
            <v>0</v>
          </cell>
          <cell r="U58">
            <v>35</v>
          </cell>
          <cell r="V58">
            <v>52</v>
          </cell>
        </row>
        <row r="59">
          <cell r="B59" t="str">
            <v>E022-01-1066/2020</v>
          </cell>
          <cell r="C59" t="str">
            <v>Christopher GITAU</v>
          </cell>
          <cell r="D59">
            <v>10</v>
          </cell>
          <cell r="E59">
            <v>12</v>
          </cell>
          <cell r="F59">
            <v>0</v>
          </cell>
          <cell r="G59">
            <v>3.666666666666667</v>
          </cell>
          <cell r="H59">
            <v>6</v>
          </cell>
          <cell r="I59">
            <v>0</v>
          </cell>
          <cell r="J59">
            <v>3</v>
          </cell>
          <cell r="K59">
            <v>10</v>
          </cell>
          <cell r="L59">
            <v>9</v>
          </cell>
          <cell r="M59">
            <v>9</v>
          </cell>
          <cell r="N59">
            <v>9.3333333333333339</v>
          </cell>
          <cell r="O59">
            <v>16</v>
          </cell>
          <cell r="P59">
            <v>21</v>
          </cell>
          <cell r="Q59">
            <v>11</v>
          </cell>
          <cell r="R59">
            <v>9.5</v>
          </cell>
          <cell r="S59">
            <v>0</v>
          </cell>
          <cell r="T59">
            <v>0</v>
          </cell>
          <cell r="U59">
            <v>41.5</v>
          </cell>
          <cell r="V59">
            <v>58</v>
          </cell>
        </row>
        <row r="60">
          <cell r="B60" t="str">
            <v>E022-01-1067/2020</v>
          </cell>
          <cell r="C60" t="str">
            <v>Florence Auma ODERO</v>
          </cell>
          <cell r="D60">
            <v>16</v>
          </cell>
          <cell r="E60">
            <v>10</v>
          </cell>
          <cell r="F60">
            <v>0</v>
          </cell>
          <cell r="G60">
            <v>4.3333333333333339</v>
          </cell>
          <cell r="H60">
            <v>5</v>
          </cell>
          <cell r="I60">
            <v>0</v>
          </cell>
          <cell r="J60">
            <v>2.5</v>
          </cell>
          <cell r="K60">
            <v>11</v>
          </cell>
          <cell r="L60">
            <v>10</v>
          </cell>
          <cell r="M60">
            <v>11</v>
          </cell>
          <cell r="N60">
            <v>10.666666666666666</v>
          </cell>
          <cell r="O60">
            <v>17.5</v>
          </cell>
          <cell r="P60">
            <v>16</v>
          </cell>
          <cell r="Q60">
            <v>0</v>
          </cell>
          <cell r="R60">
            <v>8</v>
          </cell>
          <cell r="S60">
            <v>0</v>
          </cell>
          <cell r="T60">
            <v>11</v>
          </cell>
          <cell r="U60">
            <v>35</v>
          </cell>
          <cell r="V60">
            <v>53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15</v>
          </cell>
          <cell r="E61">
            <v>12</v>
          </cell>
          <cell r="F61">
            <v>0</v>
          </cell>
          <cell r="G61">
            <v>4.5</v>
          </cell>
          <cell r="H61">
            <v>5</v>
          </cell>
          <cell r="I61">
            <v>0</v>
          </cell>
          <cell r="J61">
            <v>2.5</v>
          </cell>
          <cell r="K61">
            <v>9</v>
          </cell>
          <cell r="L61">
            <v>9</v>
          </cell>
          <cell r="M61">
            <v>8</v>
          </cell>
          <cell r="N61">
            <v>8.6666666666666661</v>
          </cell>
          <cell r="O61">
            <v>15.7</v>
          </cell>
          <cell r="P61">
            <v>9</v>
          </cell>
          <cell r="Q61">
            <v>10</v>
          </cell>
          <cell r="R61">
            <v>6</v>
          </cell>
          <cell r="S61">
            <v>0</v>
          </cell>
          <cell r="T61">
            <v>0</v>
          </cell>
          <cell r="U61">
            <v>25</v>
          </cell>
          <cell r="V61">
            <v>41</v>
          </cell>
        </row>
        <row r="62">
          <cell r="B62" t="str">
            <v>E022-01-1069/2020</v>
          </cell>
          <cell r="C62" t="str">
            <v>Raymond KILONZO</v>
          </cell>
          <cell r="D62">
            <v>14</v>
          </cell>
          <cell r="E62">
            <v>10</v>
          </cell>
          <cell r="F62">
            <v>0</v>
          </cell>
          <cell r="G62">
            <v>4</v>
          </cell>
          <cell r="H62">
            <v>6</v>
          </cell>
          <cell r="I62">
            <v>0</v>
          </cell>
          <cell r="J62">
            <v>3</v>
          </cell>
          <cell r="K62">
            <v>11</v>
          </cell>
          <cell r="L62">
            <v>11</v>
          </cell>
          <cell r="M62">
            <v>11</v>
          </cell>
          <cell r="N62">
            <v>10.999999999999998</v>
          </cell>
          <cell r="O62">
            <v>18</v>
          </cell>
          <cell r="P62">
            <v>19</v>
          </cell>
          <cell r="Q62">
            <v>3</v>
          </cell>
          <cell r="R62">
            <v>0</v>
          </cell>
          <cell r="S62">
            <v>0</v>
          </cell>
          <cell r="T62">
            <v>4</v>
          </cell>
          <cell r="U62">
            <v>26</v>
          </cell>
          <cell r="V62">
            <v>44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19</v>
          </cell>
          <cell r="E63">
            <v>15</v>
          </cell>
          <cell r="F63">
            <v>0</v>
          </cell>
          <cell r="G63">
            <v>5.6666666666666661</v>
          </cell>
          <cell r="H63">
            <v>6</v>
          </cell>
          <cell r="I63">
            <v>0</v>
          </cell>
          <cell r="J63">
            <v>3</v>
          </cell>
          <cell r="K63">
            <v>10</v>
          </cell>
          <cell r="L63">
            <v>9</v>
          </cell>
          <cell r="M63">
            <v>11</v>
          </cell>
          <cell r="N63">
            <v>10</v>
          </cell>
          <cell r="O63">
            <v>18.7</v>
          </cell>
          <cell r="P63">
            <v>19</v>
          </cell>
          <cell r="Q63">
            <v>0</v>
          </cell>
          <cell r="R63">
            <v>11</v>
          </cell>
          <cell r="S63">
            <v>0</v>
          </cell>
          <cell r="T63">
            <v>9</v>
          </cell>
          <cell r="U63">
            <v>39</v>
          </cell>
          <cell r="V63">
            <v>58</v>
          </cell>
        </row>
        <row r="64">
          <cell r="B64" t="str">
            <v>E022-01-1071/2020</v>
          </cell>
          <cell r="C64" t="str">
            <v>David Karanja MWANGI</v>
          </cell>
          <cell r="D64">
            <v>19</v>
          </cell>
          <cell r="E64">
            <v>11</v>
          </cell>
          <cell r="F64">
            <v>0</v>
          </cell>
          <cell r="G64">
            <v>5</v>
          </cell>
          <cell r="H64">
            <v>4</v>
          </cell>
          <cell r="I64">
            <v>0</v>
          </cell>
          <cell r="J64">
            <v>2</v>
          </cell>
          <cell r="K64">
            <v>11</v>
          </cell>
          <cell r="L64">
            <v>10</v>
          </cell>
          <cell r="M64">
            <v>8</v>
          </cell>
          <cell r="N64">
            <v>9.6666666666666661</v>
          </cell>
          <cell r="O64">
            <v>16.7</v>
          </cell>
          <cell r="P64">
            <v>14</v>
          </cell>
          <cell r="Q64">
            <v>5</v>
          </cell>
          <cell r="R64">
            <v>0</v>
          </cell>
          <cell r="S64">
            <v>0</v>
          </cell>
          <cell r="T64">
            <v>8</v>
          </cell>
          <cell r="U64">
            <v>27</v>
          </cell>
          <cell r="V64">
            <v>44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15</v>
          </cell>
          <cell r="E65">
            <v>14</v>
          </cell>
          <cell r="F65">
            <v>0</v>
          </cell>
          <cell r="G65">
            <v>4.833333333333333</v>
          </cell>
          <cell r="H65">
            <v>4</v>
          </cell>
          <cell r="I65">
            <v>0</v>
          </cell>
          <cell r="J65">
            <v>2</v>
          </cell>
          <cell r="K65">
            <v>10</v>
          </cell>
          <cell r="L65">
            <v>9</v>
          </cell>
          <cell r="M65">
            <v>10</v>
          </cell>
          <cell r="N65">
            <v>9.6666666666666661</v>
          </cell>
          <cell r="O65">
            <v>16.5</v>
          </cell>
          <cell r="P65">
            <v>20</v>
          </cell>
          <cell r="Q65">
            <v>14</v>
          </cell>
          <cell r="R65">
            <v>14</v>
          </cell>
          <cell r="S65">
            <v>0</v>
          </cell>
          <cell r="T65">
            <v>0</v>
          </cell>
          <cell r="U65">
            <v>48</v>
          </cell>
          <cell r="V65">
            <v>65</v>
          </cell>
        </row>
        <row r="66">
          <cell r="B66" t="str">
            <v>E022-01-1074/2020</v>
          </cell>
          <cell r="C66" t="str">
            <v>Ian Kiptoo ROTICH</v>
          </cell>
          <cell r="D66">
            <v>14</v>
          </cell>
          <cell r="E66">
            <v>17</v>
          </cell>
          <cell r="F66">
            <v>0</v>
          </cell>
          <cell r="G66">
            <v>5.1666666666666661</v>
          </cell>
          <cell r="H66">
            <v>6</v>
          </cell>
          <cell r="I66">
            <v>0</v>
          </cell>
          <cell r="J66">
            <v>3</v>
          </cell>
          <cell r="K66">
            <v>10</v>
          </cell>
          <cell r="L66">
            <v>11</v>
          </cell>
          <cell r="M66">
            <v>11</v>
          </cell>
          <cell r="N66">
            <v>10.666666666666666</v>
          </cell>
          <cell r="O66">
            <v>18.8</v>
          </cell>
          <cell r="P66">
            <v>18</v>
          </cell>
          <cell r="Q66">
            <v>0</v>
          </cell>
          <cell r="R66">
            <v>10.5</v>
          </cell>
          <cell r="S66">
            <v>9</v>
          </cell>
          <cell r="T66">
            <v>0</v>
          </cell>
          <cell r="U66">
            <v>37.5</v>
          </cell>
          <cell r="V66">
            <v>56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10</v>
          </cell>
          <cell r="E67">
            <v>13</v>
          </cell>
          <cell r="F67">
            <v>0</v>
          </cell>
          <cell r="G67">
            <v>3.833333333333333</v>
          </cell>
          <cell r="H67">
            <v>4</v>
          </cell>
          <cell r="I67">
            <v>0</v>
          </cell>
          <cell r="J67">
            <v>2</v>
          </cell>
          <cell r="K67">
            <v>11</v>
          </cell>
          <cell r="L67">
            <v>8</v>
          </cell>
          <cell r="M67">
            <v>10</v>
          </cell>
          <cell r="N67">
            <v>9.6666666666666661</v>
          </cell>
          <cell r="O67">
            <v>15.5</v>
          </cell>
          <cell r="P67">
            <v>16</v>
          </cell>
          <cell r="Q67">
            <v>12</v>
          </cell>
          <cell r="R67">
            <v>0</v>
          </cell>
          <cell r="S67">
            <v>0</v>
          </cell>
          <cell r="T67">
            <v>10</v>
          </cell>
          <cell r="U67">
            <v>38</v>
          </cell>
          <cell r="V67">
            <v>54</v>
          </cell>
        </row>
        <row r="68">
          <cell r="B68" t="str">
            <v>E022-01-1076/2020</v>
          </cell>
          <cell r="C68" t="str">
            <v>Victory Ayuma SITATI</v>
          </cell>
          <cell r="D68">
            <v>16</v>
          </cell>
          <cell r="E68">
            <v>12</v>
          </cell>
          <cell r="F68">
            <v>0</v>
          </cell>
          <cell r="G68">
            <v>4.666666666666667</v>
          </cell>
          <cell r="H68">
            <v>5</v>
          </cell>
          <cell r="I68">
            <v>0</v>
          </cell>
          <cell r="J68">
            <v>2.5</v>
          </cell>
          <cell r="K68">
            <v>11</v>
          </cell>
          <cell r="L68">
            <v>10</v>
          </cell>
          <cell r="M68">
            <v>9</v>
          </cell>
          <cell r="N68">
            <v>10</v>
          </cell>
          <cell r="O68">
            <v>17.2</v>
          </cell>
          <cell r="P68">
            <v>16</v>
          </cell>
          <cell r="Q68">
            <v>9</v>
          </cell>
          <cell r="R68">
            <v>3</v>
          </cell>
          <cell r="S68">
            <v>0</v>
          </cell>
          <cell r="T68">
            <v>0</v>
          </cell>
          <cell r="U68">
            <v>28</v>
          </cell>
          <cell r="V68">
            <v>45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10</v>
          </cell>
          <cell r="F69">
            <v>0</v>
          </cell>
          <cell r="G69">
            <v>3.666666666666667</v>
          </cell>
          <cell r="H69">
            <v>4</v>
          </cell>
          <cell r="I69">
            <v>0</v>
          </cell>
          <cell r="J69">
            <v>2</v>
          </cell>
          <cell r="K69">
            <v>11</v>
          </cell>
          <cell r="L69">
            <v>11</v>
          </cell>
          <cell r="M69">
            <v>11</v>
          </cell>
          <cell r="N69">
            <v>10.999999999999998</v>
          </cell>
          <cell r="O69">
            <v>16.7</v>
          </cell>
          <cell r="P69">
            <v>16</v>
          </cell>
          <cell r="Q69">
            <v>11</v>
          </cell>
          <cell r="R69">
            <v>0</v>
          </cell>
          <cell r="S69">
            <v>11</v>
          </cell>
          <cell r="T69">
            <v>0</v>
          </cell>
          <cell r="U69">
            <v>38</v>
          </cell>
          <cell r="V69">
            <v>55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15</v>
          </cell>
          <cell r="E70">
            <v>20</v>
          </cell>
          <cell r="F70">
            <v>0</v>
          </cell>
          <cell r="G70">
            <v>5.8333333333333321</v>
          </cell>
          <cell r="H70">
            <v>5</v>
          </cell>
          <cell r="I70">
            <v>0</v>
          </cell>
          <cell r="J70">
            <v>2.5</v>
          </cell>
          <cell r="K70">
            <v>10</v>
          </cell>
          <cell r="L70">
            <v>9</v>
          </cell>
          <cell r="M70">
            <v>10</v>
          </cell>
          <cell r="N70">
            <v>9.6666666666666661</v>
          </cell>
          <cell r="O70">
            <v>18</v>
          </cell>
          <cell r="P70">
            <v>20</v>
          </cell>
          <cell r="Q70">
            <v>11</v>
          </cell>
          <cell r="R70">
            <v>0</v>
          </cell>
          <cell r="S70">
            <v>13</v>
          </cell>
          <cell r="T70">
            <v>0</v>
          </cell>
          <cell r="U70">
            <v>44</v>
          </cell>
          <cell r="V70">
            <v>62</v>
          </cell>
        </row>
        <row r="71">
          <cell r="B71" t="str">
            <v>E022-01-1079/2020</v>
          </cell>
          <cell r="C71" t="str">
            <v>Seth Baraka WEKESA</v>
          </cell>
          <cell r="D71">
            <v>17</v>
          </cell>
          <cell r="E71">
            <v>13</v>
          </cell>
          <cell r="F71">
            <v>0</v>
          </cell>
          <cell r="G71">
            <v>5</v>
          </cell>
          <cell r="H71">
            <v>5</v>
          </cell>
          <cell r="I71">
            <v>0</v>
          </cell>
          <cell r="J71">
            <v>2.5</v>
          </cell>
          <cell r="K71">
            <v>10</v>
          </cell>
          <cell r="L71">
            <v>10</v>
          </cell>
          <cell r="M71">
            <v>11</v>
          </cell>
          <cell r="N71">
            <v>10.333333333333332</v>
          </cell>
          <cell r="O71">
            <v>17.8</v>
          </cell>
          <cell r="P71">
            <v>24</v>
          </cell>
          <cell r="Q71">
            <v>14</v>
          </cell>
          <cell r="R71">
            <v>10.5</v>
          </cell>
          <cell r="S71">
            <v>0</v>
          </cell>
          <cell r="T71">
            <v>0</v>
          </cell>
          <cell r="U71">
            <v>48.5</v>
          </cell>
          <cell r="V71">
            <v>66</v>
          </cell>
        </row>
        <row r="72">
          <cell r="B72" t="str">
            <v>E022-01-1080/2020</v>
          </cell>
          <cell r="C72" t="str">
            <v>Collins Mumo MANTHI</v>
          </cell>
          <cell r="D72">
            <v>15</v>
          </cell>
          <cell r="E72">
            <v>19</v>
          </cell>
          <cell r="F72">
            <v>0</v>
          </cell>
          <cell r="G72">
            <v>5.6666666666666661</v>
          </cell>
          <cell r="H72">
            <v>5</v>
          </cell>
          <cell r="I72">
            <v>0</v>
          </cell>
          <cell r="J72">
            <v>2.5</v>
          </cell>
          <cell r="K72">
            <v>11</v>
          </cell>
          <cell r="L72">
            <v>8</v>
          </cell>
          <cell r="M72">
            <v>9</v>
          </cell>
          <cell r="N72">
            <v>9.3333333333333339</v>
          </cell>
          <cell r="O72">
            <v>17.5</v>
          </cell>
          <cell r="P72">
            <v>18</v>
          </cell>
          <cell r="Q72">
            <v>0</v>
          </cell>
          <cell r="R72">
            <v>12</v>
          </cell>
          <cell r="S72">
            <v>0</v>
          </cell>
          <cell r="T72">
            <v>6</v>
          </cell>
          <cell r="U72">
            <v>36</v>
          </cell>
          <cell r="V72">
            <v>54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11</v>
          </cell>
          <cell r="E73">
            <v>16</v>
          </cell>
          <cell r="F73">
            <v>0</v>
          </cell>
          <cell r="G73">
            <v>4.5</v>
          </cell>
          <cell r="H73">
            <v>4</v>
          </cell>
          <cell r="I73">
            <v>0</v>
          </cell>
          <cell r="J73">
            <v>2</v>
          </cell>
          <cell r="K73">
            <v>10</v>
          </cell>
          <cell r="L73">
            <v>8</v>
          </cell>
          <cell r="M73">
            <v>8</v>
          </cell>
          <cell r="N73">
            <v>8.6666666666666661</v>
          </cell>
          <cell r="O73">
            <v>15.2</v>
          </cell>
          <cell r="P73">
            <v>14</v>
          </cell>
          <cell r="Q73">
            <v>12</v>
          </cell>
          <cell r="R73">
            <v>11</v>
          </cell>
          <cell r="S73">
            <v>0</v>
          </cell>
          <cell r="T73">
            <v>0</v>
          </cell>
          <cell r="U73">
            <v>37</v>
          </cell>
          <cell r="V73">
            <v>52</v>
          </cell>
        </row>
        <row r="74">
          <cell r="B74" t="str">
            <v>E022-01-1082/2020</v>
          </cell>
          <cell r="C74" t="str">
            <v>Ray Wafula WEKESA</v>
          </cell>
          <cell r="D74">
            <v>14</v>
          </cell>
          <cell r="E74">
            <v>17</v>
          </cell>
          <cell r="F74">
            <v>0</v>
          </cell>
          <cell r="G74">
            <v>5.1666666666666661</v>
          </cell>
          <cell r="H74">
            <v>5</v>
          </cell>
          <cell r="I74">
            <v>0</v>
          </cell>
          <cell r="J74">
            <v>2.5</v>
          </cell>
          <cell r="K74">
            <v>10</v>
          </cell>
          <cell r="L74">
            <v>9</v>
          </cell>
          <cell r="M74">
            <v>8</v>
          </cell>
          <cell r="N74">
            <v>8.9999999999999982</v>
          </cell>
          <cell r="O74">
            <v>16.7</v>
          </cell>
          <cell r="P74">
            <v>24</v>
          </cell>
          <cell r="Q74">
            <v>13</v>
          </cell>
          <cell r="R74">
            <v>0</v>
          </cell>
          <cell r="S74">
            <v>13</v>
          </cell>
          <cell r="T74">
            <v>0</v>
          </cell>
          <cell r="U74">
            <v>50</v>
          </cell>
          <cell r="V74">
            <v>67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12</v>
          </cell>
          <cell r="E75">
            <v>11</v>
          </cell>
          <cell r="F75">
            <v>0</v>
          </cell>
          <cell r="G75">
            <v>3.833333333333333</v>
          </cell>
          <cell r="H75">
            <v>4</v>
          </cell>
          <cell r="I75">
            <v>0</v>
          </cell>
          <cell r="J75">
            <v>2</v>
          </cell>
          <cell r="K75">
            <v>10</v>
          </cell>
          <cell r="L75">
            <v>9</v>
          </cell>
          <cell r="M75">
            <v>8</v>
          </cell>
          <cell r="N75">
            <v>8.9999999999999982</v>
          </cell>
          <cell r="O75">
            <v>14.8</v>
          </cell>
          <cell r="P75">
            <v>23</v>
          </cell>
          <cell r="Q75">
            <v>13</v>
          </cell>
          <cell r="R75">
            <v>0</v>
          </cell>
          <cell r="S75">
            <v>0</v>
          </cell>
          <cell r="T75">
            <v>11</v>
          </cell>
          <cell r="U75">
            <v>47</v>
          </cell>
          <cell r="V75">
            <v>62</v>
          </cell>
        </row>
        <row r="76">
          <cell r="B76" t="str">
            <v>E022-01-1084/2020</v>
          </cell>
          <cell r="C76" t="str">
            <v>Farries Ngai SEDA</v>
          </cell>
          <cell r="D76">
            <v>16</v>
          </cell>
          <cell r="E76">
            <v>13</v>
          </cell>
          <cell r="F76">
            <v>0</v>
          </cell>
          <cell r="G76">
            <v>4.833333333333333</v>
          </cell>
          <cell r="H76">
            <v>5</v>
          </cell>
          <cell r="I76">
            <v>0</v>
          </cell>
          <cell r="J76">
            <v>2.5</v>
          </cell>
          <cell r="K76">
            <v>9</v>
          </cell>
          <cell r="L76">
            <v>11</v>
          </cell>
          <cell r="M76">
            <v>10</v>
          </cell>
          <cell r="N76">
            <v>10</v>
          </cell>
          <cell r="O76">
            <v>17.3</v>
          </cell>
          <cell r="P76">
            <v>18</v>
          </cell>
          <cell r="Q76">
            <v>0</v>
          </cell>
          <cell r="R76">
            <v>12</v>
          </cell>
          <cell r="S76">
            <v>0</v>
          </cell>
          <cell r="T76">
            <v>11</v>
          </cell>
          <cell r="U76">
            <v>41</v>
          </cell>
          <cell r="V76">
            <v>58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12</v>
          </cell>
          <cell r="E77">
            <v>17</v>
          </cell>
          <cell r="F77">
            <v>0</v>
          </cell>
          <cell r="G77">
            <v>4.833333333333333</v>
          </cell>
          <cell r="H77">
            <v>4</v>
          </cell>
          <cell r="I77">
            <v>0</v>
          </cell>
          <cell r="J77">
            <v>2</v>
          </cell>
          <cell r="K77">
            <v>10</v>
          </cell>
          <cell r="L77">
            <v>10</v>
          </cell>
          <cell r="M77">
            <v>11</v>
          </cell>
          <cell r="N77">
            <v>10.333333333333332</v>
          </cell>
          <cell r="O77">
            <v>17.2</v>
          </cell>
          <cell r="P77">
            <v>22</v>
          </cell>
          <cell r="Q77">
            <v>13</v>
          </cell>
          <cell r="R77">
            <v>14</v>
          </cell>
          <cell r="S77">
            <v>0</v>
          </cell>
          <cell r="T77">
            <v>0</v>
          </cell>
          <cell r="U77">
            <v>49</v>
          </cell>
          <cell r="V77">
            <v>66</v>
          </cell>
        </row>
        <row r="78">
          <cell r="B78" t="str">
            <v>E022-01-1086/2020</v>
          </cell>
          <cell r="C78" t="str">
            <v>Rony Oronje ONYANGO</v>
          </cell>
          <cell r="D78">
            <v>10</v>
          </cell>
          <cell r="E78">
            <v>15</v>
          </cell>
          <cell r="F78">
            <v>0</v>
          </cell>
          <cell r="G78">
            <v>4.1666666666666661</v>
          </cell>
          <cell r="H78">
            <v>4</v>
          </cell>
          <cell r="I78">
            <v>0</v>
          </cell>
          <cell r="J78">
            <v>2</v>
          </cell>
          <cell r="K78">
            <v>10</v>
          </cell>
          <cell r="L78">
            <v>9</v>
          </cell>
          <cell r="M78">
            <v>8</v>
          </cell>
          <cell r="N78">
            <v>8.9999999999999982</v>
          </cell>
          <cell r="O78">
            <v>15.2</v>
          </cell>
          <cell r="P78">
            <v>16</v>
          </cell>
          <cell r="Q78">
            <v>9</v>
          </cell>
          <cell r="R78">
            <v>0</v>
          </cell>
          <cell r="S78">
            <v>0</v>
          </cell>
          <cell r="T78">
            <v>2</v>
          </cell>
          <cell r="U78">
            <v>27</v>
          </cell>
          <cell r="V78">
            <v>42</v>
          </cell>
        </row>
        <row r="79">
          <cell r="B79" t="str">
            <v>E022-01-1087/2020</v>
          </cell>
          <cell r="C79" t="str">
            <v>Geoffrey Elly NISSI</v>
          </cell>
          <cell r="D79">
            <v>19</v>
          </cell>
          <cell r="E79">
            <v>15</v>
          </cell>
          <cell r="F79">
            <v>0</v>
          </cell>
          <cell r="G79">
            <v>5.6666666666666661</v>
          </cell>
          <cell r="H79">
            <v>4</v>
          </cell>
          <cell r="I79">
            <v>0</v>
          </cell>
          <cell r="J79">
            <v>2</v>
          </cell>
          <cell r="K79">
            <v>9</v>
          </cell>
          <cell r="L79">
            <v>9</v>
          </cell>
          <cell r="M79">
            <v>11</v>
          </cell>
          <cell r="N79">
            <v>9.6666666666666661</v>
          </cell>
          <cell r="O79">
            <v>17.3</v>
          </cell>
          <cell r="P79">
            <v>22</v>
          </cell>
          <cell r="Q79">
            <v>14</v>
          </cell>
          <cell r="R79">
            <v>12</v>
          </cell>
          <cell r="S79">
            <v>0</v>
          </cell>
          <cell r="T79">
            <v>0</v>
          </cell>
          <cell r="U79">
            <v>48</v>
          </cell>
          <cell r="V79">
            <v>65</v>
          </cell>
        </row>
        <row r="80">
          <cell r="B80" t="str">
            <v>E022-01-1089/2020</v>
          </cell>
          <cell r="C80" t="str">
            <v>David MISANGO</v>
          </cell>
          <cell r="D80">
            <v>10</v>
          </cell>
          <cell r="E80">
            <v>11</v>
          </cell>
          <cell r="F80">
            <v>0</v>
          </cell>
          <cell r="G80">
            <v>3.5</v>
          </cell>
          <cell r="H80">
            <v>4</v>
          </cell>
          <cell r="I80">
            <v>0</v>
          </cell>
          <cell r="J80">
            <v>2</v>
          </cell>
          <cell r="K80">
            <v>10</v>
          </cell>
          <cell r="L80">
            <v>11</v>
          </cell>
          <cell r="M80">
            <v>11</v>
          </cell>
          <cell r="N80">
            <v>10.666666666666666</v>
          </cell>
          <cell r="O80">
            <v>16.2</v>
          </cell>
          <cell r="P80">
            <v>13</v>
          </cell>
          <cell r="Q80">
            <v>7</v>
          </cell>
          <cell r="R80">
            <v>10.5</v>
          </cell>
          <cell r="S80">
            <v>0</v>
          </cell>
          <cell r="T80">
            <v>0</v>
          </cell>
          <cell r="U80">
            <v>30.5</v>
          </cell>
          <cell r="V80">
            <v>47</v>
          </cell>
        </row>
        <row r="81">
          <cell r="B81" t="str">
            <v>E022-01-1090/2020</v>
          </cell>
          <cell r="C81" t="str">
            <v>Ignatius Kiptoo RUTO</v>
          </cell>
          <cell r="D81">
            <v>12</v>
          </cell>
          <cell r="E81">
            <v>14</v>
          </cell>
          <cell r="F81">
            <v>0</v>
          </cell>
          <cell r="G81">
            <v>4.3333333333333339</v>
          </cell>
          <cell r="H81">
            <v>5</v>
          </cell>
          <cell r="I81">
            <v>0</v>
          </cell>
          <cell r="J81">
            <v>2.5</v>
          </cell>
          <cell r="K81">
            <v>10</v>
          </cell>
          <cell r="L81">
            <v>10</v>
          </cell>
          <cell r="M81">
            <v>10</v>
          </cell>
          <cell r="N81">
            <v>10</v>
          </cell>
          <cell r="O81">
            <v>16.8</v>
          </cell>
          <cell r="P81">
            <v>28</v>
          </cell>
          <cell r="Q81">
            <v>0</v>
          </cell>
          <cell r="R81">
            <v>0</v>
          </cell>
          <cell r="S81">
            <v>15</v>
          </cell>
          <cell r="T81">
            <v>9</v>
          </cell>
          <cell r="U81">
            <v>52</v>
          </cell>
          <cell r="V81">
            <v>69</v>
          </cell>
        </row>
        <row r="82">
          <cell r="B82" t="str">
            <v>E022-01-1163/2020</v>
          </cell>
          <cell r="C82" t="str">
            <v>Caleb Luhombo</v>
          </cell>
          <cell r="D82">
            <v>15</v>
          </cell>
          <cell r="E82">
            <v>11</v>
          </cell>
          <cell r="F82">
            <v>0</v>
          </cell>
          <cell r="G82">
            <v>4.3333333333333339</v>
          </cell>
          <cell r="H82">
            <v>5</v>
          </cell>
          <cell r="I82">
            <v>0</v>
          </cell>
          <cell r="J82">
            <v>2.5</v>
          </cell>
          <cell r="K82">
            <v>9</v>
          </cell>
          <cell r="L82">
            <v>8</v>
          </cell>
          <cell r="M82">
            <v>8</v>
          </cell>
          <cell r="N82">
            <v>8.3333333333333321</v>
          </cell>
          <cell r="O82">
            <v>15.2</v>
          </cell>
          <cell r="P82">
            <v>21</v>
          </cell>
          <cell r="Q82">
            <v>11</v>
          </cell>
          <cell r="R82">
            <v>0</v>
          </cell>
          <cell r="S82">
            <v>0</v>
          </cell>
          <cell r="T82">
            <v>9</v>
          </cell>
          <cell r="U82">
            <v>41</v>
          </cell>
          <cell r="V82">
            <v>56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13</v>
          </cell>
          <cell r="F83">
            <v>0</v>
          </cell>
          <cell r="G83">
            <v>4.833333333333333</v>
          </cell>
          <cell r="H83">
            <v>6</v>
          </cell>
          <cell r="I83">
            <v>0</v>
          </cell>
          <cell r="J83">
            <v>3</v>
          </cell>
          <cell r="K83">
            <v>9</v>
          </cell>
          <cell r="L83">
            <v>11</v>
          </cell>
          <cell r="M83">
            <v>8</v>
          </cell>
          <cell r="N83">
            <v>9.3333333333333339</v>
          </cell>
          <cell r="O83">
            <v>17.2</v>
          </cell>
          <cell r="P83">
            <v>19</v>
          </cell>
          <cell r="Q83">
            <v>15</v>
          </cell>
          <cell r="R83">
            <v>0</v>
          </cell>
          <cell r="S83">
            <v>9</v>
          </cell>
          <cell r="T83">
            <v>0</v>
          </cell>
          <cell r="U83">
            <v>43</v>
          </cell>
          <cell r="V83">
            <v>60</v>
          </cell>
        </row>
        <row r="84">
          <cell r="B84" t="str">
            <v>E022-01-1594/2020</v>
          </cell>
          <cell r="C84" t="str">
            <v>Joash KIPROTICH</v>
          </cell>
          <cell r="D84">
            <v>15</v>
          </cell>
          <cell r="E84">
            <v>12</v>
          </cell>
          <cell r="F84">
            <v>0</v>
          </cell>
          <cell r="G84">
            <v>4.5</v>
          </cell>
          <cell r="H84">
            <v>4</v>
          </cell>
          <cell r="I84">
            <v>0</v>
          </cell>
          <cell r="J84">
            <v>2</v>
          </cell>
          <cell r="K84">
            <v>10</v>
          </cell>
          <cell r="L84">
            <v>11</v>
          </cell>
          <cell r="M84">
            <v>10</v>
          </cell>
          <cell r="N84">
            <v>10.333333333333332</v>
          </cell>
          <cell r="O84">
            <v>16.8</v>
          </cell>
          <cell r="P84">
            <v>23</v>
          </cell>
          <cell r="Q84">
            <v>9</v>
          </cell>
          <cell r="R84">
            <v>0</v>
          </cell>
          <cell r="S84">
            <v>0</v>
          </cell>
          <cell r="T84">
            <v>7</v>
          </cell>
          <cell r="U84">
            <v>39</v>
          </cell>
          <cell r="V84">
            <v>56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17</v>
          </cell>
          <cell r="E85">
            <v>16</v>
          </cell>
          <cell r="F85">
            <v>0</v>
          </cell>
          <cell r="G85">
            <v>5.5</v>
          </cell>
          <cell r="H85">
            <v>6</v>
          </cell>
          <cell r="I85">
            <v>0</v>
          </cell>
          <cell r="J85">
            <v>3</v>
          </cell>
          <cell r="K85">
            <v>10</v>
          </cell>
          <cell r="L85">
            <v>10</v>
          </cell>
          <cell r="M85">
            <v>9</v>
          </cell>
          <cell r="N85">
            <v>9.6666666666666661</v>
          </cell>
          <cell r="O85">
            <v>18.2</v>
          </cell>
          <cell r="P85">
            <v>19</v>
          </cell>
          <cell r="Q85">
            <v>0</v>
          </cell>
          <cell r="R85">
            <v>7.5</v>
          </cell>
          <cell r="S85">
            <v>0</v>
          </cell>
          <cell r="T85">
            <v>10</v>
          </cell>
          <cell r="U85">
            <v>36.5</v>
          </cell>
          <cell r="V85">
            <v>55</v>
          </cell>
        </row>
        <row r="86">
          <cell r="B86" t="str">
            <v>E022-01-2108/2020</v>
          </cell>
          <cell r="C86" t="str">
            <v>Benson Mwendwa KILEI</v>
          </cell>
          <cell r="D86">
            <v>14</v>
          </cell>
          <cell r="E86">
            <v>12</v>
          </cell>
          <cell r="F86">
            <v>0</v>
          </cell>
          <cell r="G86">
            <v>4.3333333333333339</v>
          </cell>
          <cell r="H86">
            <v>6</v>
          </cell>
          <cell r="I86">
            <v>0</v>
          </cell>
          <cell r="J86">
            <v>3</v>
          </cell>
          <cell r="K86">
            <v>10</v>
          </cell>
          <cell r="L86">
            <v>11</v>
          </cell>
          <cell r="M86">
            <v>8</v>
          </cell>
          <cell r="N86">
            <v>9.6666666666666661</v>
          </cell>
          <cell r="O86">
            <v>17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17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15</v>
          </cell>
          <cell r="E87">
            <v>13</v>
          </cell>
          <cell r="F87">
            <v>0</v>
          </cell>
          <cell r="G87">
            <v>4.666666666666667</v>
          </cell>
          <cell r="H87">
            <v>4</v>
          </cell>
          <cell r="I87">
            <v>0</v>
          </cell>
          <cell r="J87">
            <v>2</v>
          </cell>
          <cell r="K87">
            <v>9</v>
          </cell>
          <cell r="L87">
            <v>11</v>
          </cell>
          <cell r="M87">
            <v>8</v>
          </cell>
          <cell r="N87">
            <v>9.3333333333333339</v>
          </cell>
          <cell r="O87">
            <v>16</v>
          </cell>
          <cell r="P87">
            <v>21</v>
          </cell>
          <cell r="Q87">
            <v>12</v>
          </cell>
          <cell r="R87">
            <v>10</v>
          </cell>
          <cell r="S87">
            <v>0</v>
          </cell>
          <cell r="T87">
            <v>12</v>
          </cell>
          <cell r="U87">
            <v>45</v>
          </cell>
          <cell r="V87">
            <v>61</v>
          </cell>
        </row>
        <row r="88">
          <cell r="B88" t="str">
            <v>E022-01-2138/2020</v>
          </cell>
          <cell r="C88" t="str">
            <v>Dennis Mungai NDUNGU</v>
          </cell>
          <cell r="D88">
            <v>14</v>
          </cell>
          <cell r="E88">
            <v>11</v>
          </cell>
          <cell r="F88">
            <v>0</v>
          </cell>
          <cell r="G88">
            <v>4.1666666666666661</v>
          </cell>
          <cell r="H88">
            <v>5</v>
          </cell>
          <cell r="I88">
            <v>0</v>
          </cell>
          <cell r="J88">
            <v>2.5</v>
          </cell>
          <cell r="K88">
            <v>10</v>
          </cell>
          <cell r="L88">
            <v>9</v>
          </cell>
          <cell r="M88">
            <v>11</v>
          </cell>
          <cell r="N88">
            <v>10</v>
          </cell>
          <cell r="O88">
            <v>16.7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>
            <v>17</v>
          </cell>
        </row>
        <row r="89">
          <cell r="B89" t="str">
            <v>E022-01-2140/2020</v>
          </cell>
          <cell r="C89" t="str">
            <v>Dennis Mwangi KAMATHIRO</v>
          </cell>
          <cell r="D89">
            <v>16</v>
          </cell>
          <cell r="E89">
            <v>19</v>
          </cell>
          <cell r="F89">
            <v>0</v>
          </cell>
          <cell r="G89">
            <v>5.8333333333333321</v>
          </cell>
          <cell r="H89">
            <v>6</v>
          </cell>
          <cell r="I89">
            <v>0</v>
          </cell>
          <cell r="J89">
            <v>3</v>
          </cell>
          <cell r="K89">
            <v>11</v>
          </cell>
          <cell r="L89">
            <v>10</v>
          </cell>
          <cell r="M89">
            <v>10</v>
          </cell>
          <cell r="N89">
            <v>10.333333333333332</v>
          </cell>
          <cell r="O89">
            <v>19.2</v>
          </cell>
          <cell r="P89">
            <v>19</v>
          </cell>
          <cell r="Q89">
            <v>13</v>
          </cell>
          <cell r="R89">
            <v>0</v>
          </cell>
          <cell r="S89">
            <v>0</v>
          </cell>
          <cell r="T89">
            <v>13</v>
          </cell>
          <cell r="U89">
            <v>45</v>
          </cell>
          <cell r="V89">
            <v>64</v>
          </cell>
        </row>
        <row r="90">
          <cell r="B90" t="str">
            <v>E022-01-2151/2020</v>
          </cell>
          <cell r="C90" t="str">
            <v>Milton Kiai MWANGI</v>
          </cell>
          <cell r="D90">
            <v>12</v>
          </cell>
          <cell r="E90">
            <v>10</v>
          </cell>
          <cell r="F90">
            <v>0</v>
          </cell>
          <cell r="G90">
            <v>3.666666666666667</v>
          </cell>
          <cell r="H90">
            <v>6</v>
          </cell>
          <cell r="I90">
            <v>0</v>
          </cell>
          <cell r="J90">
            <v>3</v>
          </cell>
          <cell r="K90">
            <v>10</v>
          </cell>
          <cell r="L90">
            <v>11</v>
          </cell>
          <cell r="M90">
            <v>8</v>
          </cell>
          <cell r="N90">
            <v>9.6666666666666661</v>
          </cell>
          <cell r="O90">
            <v>16.3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 t="str">
            <v/>
          </cell>
          <cell r="V90">
            <v>16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11</v>
          </cell>
          <cell r="M91">
            <v>11</v>
          </cell>
          <cell r="N91">
            <v>11</v>
          </cell>
          <cell r="O91">
            <v>11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 t="str">
            <v/>
          </cell>
          <cell r="V91">
            <v>11</v>
          </cell>
        </row>
        <row r="92">
          <cell r="B92" t="str">
            <v>E022-01-2174/2020</v>
          </cell>
          <cell r="C92" t="str">
            <v>Brendan Jesse Ochieng</v>
          </cell>
          <cell r="D92">
            <v>8</v>
          </cell>
          <cell r="E92">
            <v>10</v>
          </cell>
          <cell r="F92">
            <v>0</v>
          </cell>
          <cell r="G92">
            <v>3</v>
          </cell>
          <cell r="H92">
            <v>4</v>
          </cell>
          <cell r="I92">
            <v>0</v>
          </cell>
          <cell r="J92">
            <v>2</v>
          </cell>
          <cell r="K92">
            <v>9</v>
          </cell>
          <cell r="L92">
            <v>10</v>
          </cell>
          <cell r="M92">
            <v>11</v>
          </cell>
          <cell r="N92">
            <v>10</v>
          </cell>
          <cell r="O92">
            <v>15</v>
          </cell>
          <cell r="P92">
            <v>2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2</v>
          </cell>
          <cell r="V92">
            <v>17</v>
          </cell>
        </row>
        <row r="93">
          <cell r="B93" t="str">
            <v>E022-01-2192/2020</v>
          </cell>
          <cell r="C93" t="str">
            <v>Mark Waitiki THUO</v>
          </cell>
          <cell r="D93">
            <v>10</v>
          </cell>
          <cell r="E93">
            <v>15</v>
          </cell>
          <cell r="F93">
            <v>0</v>
          </cell>
          <cell r="G93">
            <v>4.1666666666666661</v>
          </cell>
          <cell r="H93">
            <v>5</v>
          </cell>
          <cell r="I93">
            <v>0</v>
          </cell>
          <cell r="J93">
            <v>2.5</v>
          </cell>
          <cell r="K93">
            <v>10</v>
          </cell>
          <cell r="L93">
            <v>9</v>
          </cell>
          <cell r="M93">
            <v>11</v>
          </cell>
          <cell r="N93">
            <v>10</v>
          </cell>
          <cell r="O93">
            <v>16.7</v>
          </cell>
          <cell r="P93">
            <v>12</v>
          </cell>
          <cell r="Q93">
            <v>6</v>
          </cell>
          <cell r="R93">
            <v>0</v>
          </cell>
          <cell r="S93">
            <v>0</v>
          </cell>
          <cell r="T93">
            <v>6</v>
          </cell>
          <cell r="U93">
            <v>24</v>
          </cell>
          <cell r="V93">
            <v>41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16</v>
          </cell>
          <cell r="E94">
            <v>17</v>
          </cell>
          <cell r="F94">
            <v>0</v>
          </cell>
          <cell r="G94">
            <v>5.5</v>
          </cell>
          <cell r="H94">
            <v>4</v>
          </cell>
          <cell r="I94">
            <v>0</v>
          </cell>
          <cell r="J94">
            <v>2</v>
          </cell>
          <cell r="K94">
            <v>11</v>
          </cell>
          <cell r="L94">
            <v>11</v>
          </cell>
          <cell r="M94">
            <v>10</v>
          </cell>
          <cell r="N94">
            <v>10.666666666666666</v>
          </cell>
          <cell r="O94">
            <v>18.2</v>
          </cell>
          <cell r="P94">
            <v>19</v>
          </cell>
          <cell r="Q94">
            <v>12</v>
          </cell>
          <cell r="R94">
            <v>0</v>
          </cell>
          <cell r="S94">
            <v>0</v>
          </cell>
          <cell r="T94">
            <v>8</v>
          </cell>
          <cell r="U94">
            <v>39</v>
          </cell>
          <cell r="V94">
            <v>57</v>
          </cell>
        </row>
        <row r="95">
          <cell r="B95" t="str">
            <v>E022-01-2285/2020</v>
          </cell>
          <cell r="C95" t="str">
            <v>Victor Mwangi NDABA</v>
          </cell>
          <cell r="D95">
            <v>12</v>
          </cell>
          <cell r="E95">
            <v>11</v>
          </cell>
          <cell r="F95">
            <v>0</v>
          </cell>
          <cell r="G95">
            <v>3.833333333333333</v>
          </cell>
          <cell r="H95">
            <v>6</v>
          </cell>
          <cell r="I95">
            <v>0</v>
          </cell>
          <cell r="J95">
            <v>3</v>
          </cell>
          <cell r="K95">
            <v>11</v>
          </cell>
          <cell r="L95">
            <v>11</v>
          </cell>
          <cell r="M95">
            <v>10</v>
          </cell>
          <cell r="N95">
            <v>10.666666666666666</v>
          </cell>
          <cell r="O95">
            <v>17.5</v>
          </cell>
          <cell r="P95">
            <v>11</v>
          </cell>
          <cell r="Q95">
            <v>10</v>
          </cell>
          <cell r="R95">
            <v>0</v>
          </cell>
          <cell r="S95">
            <v>0</v>
          </cell>
          <cell r="T95">
            <v>2</v>
          </cell>
          <cell r="U95">
            <v>23</v>
          </cell>
          <cell r="V95">
            <v>41</v>
          </cell>
        </row>
        <row r="96">
          <cell r="B96" t="str">
            <v>E022-01-2325/2020</v>
          </cell>
          <cell r="C96" t="str">
            <v>Elsie Sang CHEROP</v>
          </cell>
          <cell r="D96">
            <v>18</v>
          </cell>
          <cell r="E96">
            <v>14</v>
          </cell>
          <cell r="F96">
            <v>0</v>
          </cell>
          <cell r="G96">
            <v>5.333333333333333</v>
          </cell>
          <cell r="H96">
            <v>5</v>
          </cell>
          <cell r="I96">
            <v>0</v>
          </cell>
          <cell r="J96">
            <v>2.5</v>
          </cell>
          <cell r="K96">
            <v>11</v>
          </cell>
          <cell r="L96">
            <v>10</v>
          </cell>
          <cell r="M96">
            <v>11</v>
          </cell>
          <cell r="N96">
            <v>10.666666666666666</v>
          </cell>
          <cell r="O96">
            <v>18.5</v>
          </cell>
          <cell r="P96">
            <v>13</v>
          </cell>
          <cell r="Q96">
            <v>8</v>
          </cell>
          <cell r="R96">
            <v>0</v>
          </cell>
          <cell r="S96">
            <v>7</v>
          </cell>
          <cell r="T96">
            <v>0</v>
          </cell>
          <cell r="U96">
            <v>28</v>
          </cell>
          <cell r="V96">
            <v>47</v>
          </cell>
        </row>
        <row r="97">
          <cell r="B97" t="str">
            <v>E022-01-2347/2020</v>
          </cell>
          <cell r="C97" t="str">
            <v>Mbarak Mahmud BREK</v>
          </cell>
          <cell r="D97">
            <v>11</v>
          </cell>
          <cell r="E97">
            <v>14</v>
          </cell>
          <cell r="F97">
            <v>0</v>
          </cell>
          <cell r="G97">
            <v>4.1666666666666661</v>
          </cell>
          <cell r="H97">
            <v>4</v>
          </cell>
          <cell r="I97">
            <v>0</v>
          </cell>
          <cell r="J97">
            <v>2</v>
          </cell>
          <cell r="K97">
            <v>9</v>
          </cell>
          <cell r="L97">
            <v>9</v>
          </cell>
          <cell r="M97">
            <v>10</v>
          </cell>
          <cell r="N97">
            <v>9.3333333333333339</v>
          </cell>
          <cell r="O97">
            <v>15.5</v>
          </cell>
          <cell r="P97">
            <v>17</v>
          </cell>
          <cell r="Q97">
            <v>15</v>
          </cell>
          <cell r="R97">
            <v>0</v>
          </cell>
          <cell r="S97">
            <v>0</v>
          </cell>
          <cell r="T97">
            <v>10</v>
          </cell>
          <cell r="U97">
            <v>42</v>
          </cell>
          <cell r="V97">
            <v>58</v>
          </cell>
        </row>
        <row r="98">
          <cell r="B98" t="str">
            <v>E022-01-2385/2019</v>
          </cell>
          <cell r="C98" t="str">
            <v>Bernard Kimani MUGWE</v>
          </cell>
          <cell r="D98">
            <v>16</v>
          </cell>
          <cell r="E98">
            <v>15</v>
          </cell>
          <cell r="F98">
            <v>0</v>
          </cell>
          <cell r="G98">
            <v>5.1666666666666661</v>
          </cell>
          <cell r="H98">
            <v>6</v>
          </cell>
          <cell r="I98">
            <v>0</v>
          </cell>
          <cell r="J98">
            <v>3</v>
          </cell>
          <cell r="K98">
            <v>10</v>
          </cell>
          <cell r="L98">
            <v>11</v>
          </cell>
          <cell r="M98">
            <v>9</v>
          </cell>
          <cell r="N98">
            <v>10</v>
          </cell>
          <cell r="O98">
            <v>18.2</v>
          </cell>
          <cell r="P98">
            <v>21</v>
          </cell>
          <cell r="Q98">
            <v>0</v>
          </cell>
          <cell r="R98">
            <v>11</v>
          </cell>
          <cell r="S98">
            <v>0</v>
          </cell>
          <cell r="T98">
            <v>15</v>
          </cell>
          <cell r="U98">
            <v>47</v>
          </cell>
          <cell r="V98">
            <v>65</v>
          </cell>
        </row>
        <row r="99">
          <cell r="B99" t="str">
            <v>E022-01-2454/2020</v>
          </cell>
          <cell r="C99" t="str">
            <v>Peter Ndiba MUIGAI</v>
          </cell>
          <cell r="D99">
            <v>13</v>
          </cell>
          <cell r="E99">
            <v>11</v>
          </cell>
          <cell r="F99">
            <v>0</v>
          </cell>
          <cell r="G99">
            <v>4</v>
          </cell>
          <cell r="H99">
            <v>5</v>
          </cell>
          <cell r="I99">
            <v>0</v>
          </cell>
          <cell r="J99">
            <v>2.5</v>
          </cell>
          <cell r="K99">
            <v>10</v>
          </cell>
          <cell r="L99">
            <v>10</v>
          </cell>
          <cell r="M99">
            <v>11</v>
          </cell>
          <cell r="N99">
            <v>10.333333333333332</v>
          </cell>
          <cell r="O99">
            <v>16.8</v>
          </cell>
          <cell r="P99">
            <v>15</v>
          </cell>
          <cell r="Q99">
            <v>14</v>
          </cell>
          <cell r="R99">
            <v>0</v>
          </cell>
          <cell r="S99">
            <v>9</v>
          </cell>
          <cell r="T99">
            <v>0</v>
          </cell>
          <cell r="U99">
            <v>38</v>
          </cell>
          <cell r="V99">
            <v>55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11</v>
          </cell>
          <cell r="E100">
            <v>15</v>
          </cell>
          <cell r="F100">
            <v>0</v>
          </cell>
          <cell r="G100">
            <v>4.3333333333333339</v>
          </cell>
          <cell r="H100">
            <v>6</v>
          </cell>
          <cell r="I100">
            <v>0</v>
          </cell>
          <cell r="J100">
            <v>3</v>
          </cell>
          <cell r="K100">
            <v>10</v>
          </cell>
          <cell r="L100">
            <v>9</v>
          </cell>
          <cell r="M100">
            <v>8</v>
          </cell>
          <cell r="N100">
            <v>8.9999999999999982</v>
          </cell>
          <cell r="O100">
            <v>16.3</v>
          </cell>
          <cell r="P100">
            <v>22</v>
          </cell>
          <cell r="Q100">
            <v>12</v>
          </cell>
          <cell r="R100">
            <v>0</v>
          </cell>
          <cell r="S100">
            <v>15</v>
          </cell>
          <cell r="T100">
            <v>0</v>
          </cell>
          <cell r="U100">
            <v>49</v>
          </cell>
          <cell r="V100">
            <v>65</v>
          </cell>
        </row>
        <row r="101">
          <cell r="B101" t="str">
            <v>E022-01-0754/2019</v>
          </cell>
          <cell r="C101" t="str">
            <v>John MATHAI</v>
          </cell>
          <cell r="D101">
            <v>12</v>
          </cell>
          <cell r="E101">
            <v>10</v>
          </cell>
          <cell r="F101">
            <v>0</v>
          </cell>
          <cell r="G101">
            <v>3.666666666666667</v>
          </cell>
          <cell r="H101">
            <v>5</v>
          </cell>
          <cell r="I101">
            <v>0</v>
          </cell>
          <cell r="J101">
            <v>2.5</v>
          </cell>
          <cell r="K101">
            <v>11</v>
          </cell>
          <cell r="L101">
            <v>11</v>
          </cell>
          <cell r="M101">
            <v>11</v>
          </cell>
          <cell r="N101">
            <v>10.999999999999998</v>
          </cell>
          <cell r="O101">
            <v>17.2</v>
          </cell>
          <cell r="P101">
            <v>16</v>
          </cell>
          <cell r="Q101">
            <v>0</v>
          </cell>
          <cell r="R101">
            <v>10</v>
          </cell>
          <cell r="S101">
            <v>0</v>
          </cell>
          <cell r="T101">
            <v>11</v>
          </cell>
          <cell r="U101">
            <v>37</v>
          </cell>
          <cell r="V101">
            <v>54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11</v>
          </cell>
          <cell r="E102">
            <v>13</v>
          </cell>
          <cell r="F102">
            <v>0</v>
          </cell>
          <cell r="G102">
            <v>4</v>
          </cell>
          <cell r="H102">
            <v>6</v>
          </cell>
          <cell r="I102">
            <v>0</v>
          </cell>
          <cell r="J102">
            <v>3</v>
          </cell>
          <cell r="K102">
            <v>10</v>
          </cell>
          <cell r="L102">
            <v>10</v>
          </cell>
          <cell r="M102">
            <v>10</v>
          </cell>
          <cell r="N102">
            <v>10</v>
          </cell>
          <cell r="O102">
            <v>17</v>
          </cell>
          <cell r="P102">
            <v>14</v>
          </cell>
          <cell r="Q102">
            <v>3</v>
          </cell>
          <cell r="R102">
            <v>8.5</v>
          </cell>
          <cell r="S102">
            <v>0</v>
          </cell>
          <cell r="T102">
            <v>10</v>
          </cell>
          <cell r="U102">
            <v>32.5</v>
          </cell>
          <cell r="V102">
            <v>50</v>
          </cell>
        </row>
        <row r="103">
          <cell r="B103" t="str">
            <v>E022-01-0776/2019</v>
          </cell>
          <cell r="C103" t="str">
            <v>George Gichuki THUKU</v>
          </cell>
          <cell r="D103">
            <v>12</v>
          </cell>
          <cell r="E103">
            <v>13</v>
          </cell>
          <cell r="F103">
            <v>0</v>
          </cell>
          <cell r="G103">
            <v>4.166666666666667</v>
          </cell>
          <cell r="H103">
            <v>6</v>
          </cell>
          <cell r="I103">
            <v>0</v>
          </cell>
          <cell r="J103">
            <v>3</v>
          </cell>
          <cell r="K103">
            <v>11</v>
          </cell>
          <cell r="L103">
            <v>9</v>
          </cell>
          <cell r="M103">
            <v>8</v>
          </cell>
          <cell r="N103">
            <v>9.3333333333333339</v>
          </cell>
          <cell r="O103">
            <v>16.5</v>
          </cell>
          <cell r="P103">
            <v>21</v>
          </cell>
          <cell r="Q103">
            <v>9</v>
          </cell>
          <cell r="R103">
            <v>0</v>
          </cell>
          <cell r="S103">
            <v>9</v>
          </cell>
          <cell r="T103">
            <v>0</v>
          </cell>
          <cell r="U103">
            <v>39</v>
          </cell>
          <cell r="V103">
            <v>56</v>
          </cell>
        </row>
        <row r="104">
          <cell r="B104" t="str">
            <v>E022-01-0783/2019</v>
          </cell>
          <cell r="C104" t="str">
            <v>Mwaniki Fredrick NJAGI</v>
          </cell>
          <cell r="D104">
            <v>15</v>
          </cell>
          <cell r="E104">
            <v>13</v>
          </cell>
          <cell r="F104">
            <v>0</v>
          </cell>
          <cell r="G104">
            <v>4.666666666666667</v>
          </cell>
          <cell r="H104">
            <v>4</v>
          </cell>
          <cell r="I104">
            <v>0</v>
          </cell>
          <cell r="J104">
            <v>2</v>
          </cell>
          <cell r="K104">
            <v>11</v>
          </cell>
          <cell r="L104">
            <v>10</v>
          </cell>
          <cell r="M104">
            <v>9</v>
          </cell>
          <cell r="N104">
            <v>10</v>
          </cell>
          <cell r="O104">
            <v>16.7</v>
          </cell>
          <cell r="P104">
            <v>15</v>
          </cell>
          <cell r="Q104">
            <v>12</v>
          </cell>
          <cell r="R104">
            <v>12</v>
          </cell>
          <cell r="S104">
            <v>0</v>
          </cell>
          <cell r="T104">
            <v>0</v>
          </cell>
          <cell r="U104">
            <v>39</v>
          </cell>
          <cell r="V104">
            <v>56</v>
          </cell>
        </row>
        <row r="105">
          <cell r="B105" t="str">
            <v>E022-01-0791/2019</v>
          </cell>
          <cell r="C105" t="str">
            <v>Precious Mumbi</v>
          </cell>
          <cell r="D105">
            <v>12</v>
          </cell>
          <cell r="E105">
            <v>14</v>
          </cell>
          <cell r="F105">
            <v>0</v>
          </cell>
          <cell r="G105">
            <v>4.3333333333333339</v>
          </cell>
          <cell r="H105">
            <v>4</v>
          </cell>
          <cell r="I105">
            <v>0</v>
          </cell>
          <cell r="J105">
            <v>2</v>
          </cell>
          <cell r="K105">
            <v>11</v>
          </cell>
          <cell r="L105">
            <v>8</v>
          </cell>
          <cell r="M105">
            <v>11</v>
          </cell>
          <cell r="N105">
            <v>10</v>
          </cell>
          <cell r="O105">
            <v>16.3</v>
          </cell>
          <cell r="P105">
            <v>11</v>
          </cell>
          <cell r="Q105">
            <v>6</v>
          </cell>
          <cell r="R105">
            <v>0</v>
          </cell>
          <cell r="S105">
            <v>0</v>
          </cell>
          <cell r="T105">
            <v>7</v>
          </cell>
          <cell r="U105">
            <v>24</v>
          </cell>
          <cell r="V105">
            <v>40</v>
          </cell>
        </row>
        <row r="106">
          <cell r="B106" t="str">
            <v>E022-01-0798/2019</v>
          </cell>
          <cell r="C106" t="str">
            <v>Peter Kinyanjui KAMAU</v>
          </cell>
          <cell r="D106">
            <v>14</v>
          </cell>
          <cell r="E106">
            <v>17</v>
          </cell>
          <cell r="F106">
            <v>0</v>
          </cell>
          <cell r="G106">
            <v>5.1666666666666661</v>
          </cell>
          <cell r="H106">
            <v>6</v>
          </cell>
          <cell r="I106">
            <v>0</v>
          </cell>
          <cell r="J106">
            <v>3</v>
          </cell>
          <cell r="K106">
            <v>9</v>
          </cell>
          <cell r="L106">
            <v>11</v>
          </cell>
          <cell r="M106">
            <v>9</v>
          </cell>
          <cell r="N106">
            <v>9.6666666666666661</v>
          </cell>
          <cell r="O106">
            <v>17.8</v>
          </cell>
          <cell r="P106">
            <v>20</v>
          </cell>
          <cell r="Q106">
            <v>11</v>
          </cell>
          <cell r="R106">
            <v>0</v>
          </cell>
          <cell r="S106">
            <v>15</v>
          </cell>
          <cell r="T106">
            <v>0</v>
          </cell>
          <cell r="U106">
            <v>46</v>
          </cell>
          <cell r="V106">
            <v>64</v>
          </cell>
        </row>
        <row r="107">
          <cell r="B107" t="str">
            <v>E022-01-0810/2019</v>
          </cell>
          <cell r="C107" t="str">
            <v>Wilson kisompe toroge</v>
          </cell>
          <cell r="D107">
            <v>13</v>
          </cell>
          <cell r="E107">
            <v>14</v>
          </cell>
          <cell r="F107">
            <v>0</v>
          </cell>
          <cell r="G107">
            <v>4.5</v>
          </cell>
          <cell r="H107">
            <v>5</v>
          </cell>
          <cell r="I107">
            <v>0</v>
          </cell>
          <cell r="J107">
            <v>2.5</v>
          </cell>
          <cell r="K107">
            <v>10</v>
          </cell>
          <cell r="L107">
            <v>10</v>
          </cell>
          <cell r="M107">
            <v>11</v>
          </cell>
          <cell r="N107">
            <v>10.333333333333332</v>
          </cell>
          <cell r="O107">
            <v>17.3</v>
          </cell>
          <cell r="P107">
            <v>19</v>
          </cell>
          <cell r="Q107">
            <v>9</v>
          </cell>
          <cell r="R107">
            <v>7</v>
          </cell>
          <cell r="S107">
            <v>0</v>
          </cell>
          <cell r="T107">
            <v>0</v>
          </cell>
          <cell r="U107">
            <v>35</v>
          </cell>
          <cell r="V107">
            <v>52</v>
          </cell>
        </row>
        <row r="108">
          <cell r="B108" t="str">
            <v>E022-01-0845/2019</v>
          </cell>
          <cell r="C108" t="str">
            <v>Maweu Bright Mambo</v>
          </cell>
          <cell r="D108">
            <v>12</v>
          </cell>
          <cell r="E108">
            <v>10</v>
          </cell>
          <cell r="F108">
            <v>0</v>
          </cell>
          <cell r="G108">
            <v>3.666666666666667</v>
          </cell>
          <cell r="H108">
            <v>6</v>
          </cell>
          <cell r="I108">
            <v>0</v>
          </cell>
          <cell r="J108">
            <v>3</v>
          </cell>
          <cell r="K108">
            <v>10</v>
          </cell>
          <cell r="L108">
            <v>9</v>
          </cell>
          <cell r="M108">
            <v>8</v>
          </cell>
          <cell r="N108">
            <v>8.9999999999999982</v>
          </cell>
          <cell r="O108">
            <v>15.7</v>
          </cell>
          <cell r="P108">
            <v>13</v>
          </cell>
          <cell r="Q108">
            <v>8</v>
          </cell>
          <cell r="R108">
            <v>0</v>
          </cell>
          <cell r="S108">
            <v>0</v>
          </cell>
          <cell r="T108">
            <v>8</v>
          </cell>
          <cell r="U108">
            <v>29</v>
          </cell>
          <cell r="V108">
            <v>45</v>
          </cell>
        </row>
        <row r="109">
          <cell r="B109" t="str">
            <v>E022-01-0866/2019</v>
          </cell>
          <cell r="C109" t="str">
            <v>Edwin Kariuki MAINA</v>
          </cell>
          <cell r="D109">
            <v>16</v>
          </cell>
          <cell r="E109">
            <v>13</v>
          </cell>
          <cell r="F109">
            <v>0</v>
          </cell>
          <cell r="G109">
            <v>4.833333333333333</v>
          </cell>
          <cell r="H109">
            <v>6</v>
          </cell>
          <cell r="I109">
            <v>0</v>
          </cell>
          <cell r="J109">
            <v>3</v>
          </cell>
          <cell r="K109">
            <v>9</v>
          </cell>
          <cell r="L109">
            <v>11</v>
          </cell>
          <cell r="M109">
            <v>11</v>
          </cell>
          <cell r="N109">
            <v>10.333333333333332</v>
          </cell>
          <cell r="O109">
            <v>18.2</v>
          </cell>
          <cell r="P109">
            <v>15</v>
          </cell>
          <cell r="Q109">
            <v>0</v>
          </cell>
          <cell r="R109">
            <v>12</v>
          </cell>
          <cell r="S109">
            <v>0</v>
          </cell>
          <cell r="T109">
            <v>10</v>
          </cell>
          <cell r="U109">
            <v>37</v>
          </cell>
          <cell r="V109">
            <v>55</v>
          </cell>
        </row>
        <row r="110">
          <cell r="B110" t="str">
            <v>E022-01-2007/2019</v>
          </cell>
          <cell r="C110" t="str">
            <v>Kabi John</v>
          </cell>
          <cell r="D110">
            <v>12</v>
          </cell>
          <cell r="E110">
            <v>15</v>
          </cell>
          <cell r="F110">
            <v>0</v>
          </cell>
          <cell r="G110">
            <v>4.5</v>
          </cell>
          <cell r="H110">
            <v>4</v>
          </cell>
          <cell r="I110">
            <v>0</v>
          </cell>
          <cell r="J110">
            <v>2</v>
          </cell>
          <cell r="K110">
            <v>9</v>
          </cell>
          <cell r="L110">
            <v>10</v>
          </cell>
          <cell r="M110">
            <v>8</v>
          </cell>
          <cell r="N110">
            <v>8.9999999999999982</v>
          </cell>
          <cell r="O110">
            <v>15.5</v>
          </cell>
          <cell r="P110">
            <v>11</v>
          </cell>
          <cell r="Q110">
            <v>10</v>
          </cell>
          <cell r="R110">
            <v>11</v>
          </cell>
          <cell r="S110">
            <v>0</v>
          </cell>
          <cell r="T110">
            <v>0</v>
          </cell>
          <cell r="U110">
            <v>32</v>
          </cell>
          <cell r="V110">
            <v>48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12</v>
          </cell>
          <cell r="E111">
            <v>16</v>
          </cell>
          <cell r="F111">
            <v>0</v>
          </cell>
          <cell r="G111">
            <v>4.666666666666667</v>
          </cell>
          <cell r="H111">
            <v>6</v>
          </cell>
          <cell r="I111">
            <v>0</v>
          </cell>
          <cell r="J111">
            <v>3</v>
          </cell>
          <cell r="K111">
            <v>10</v>
          </cell>
          <cell r="L111">
            <v>11</v>
          </cell>
          <cell r="M111">
            <v>11</v>
          </cell>
          <cell r="N111">
            <v>10.666666666666666</v>
          </cell>
          <cell r="O111">
            <v>18.3</v>
          </cell>
          <cell r="P111">
            <v>11</v>
          </cell>
          <cell r="Q111">
            <v>7</v>
          </cell>
          <cell r="R111">
            <v>0</v>
          </cell>
          <cell r="S111">
            <v>0</v>
          </cell>
          <cell r="T111">
            <v>4</v>
          </cell>
          <cell r="U111">
            <v>22</v>
          </cell>
          <cell r="V111">
            <v>40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14</v>
          </cell>
          <cell r="E112">
            <v>16</v>
          </cell>
          <cell r="F112">
            <v>0</v>
          </cell>
          <cell r="G112">
            <v>5</v>
          </cell>
          <cell r="H112">
            <v>5</v>
          </cell>
          <cell r="I112">
            <v>0</v>
          </cell>
          <cell r="J112">
            <v>2.5</v>
          </cell>
          <cell r="K112">
            <v>10</v>
          </cell>
          <cell r="L112">
            <v>9</v>
          </cell>
          <cell r="M112">
            <v>10</v>
          </cell>
          <cell r="N112">
            <v>9.6666666666666661</v>
          </cell>
          <cell r="O112">
            <v>17.2</v>
          </cell>
          <cell r="P112">
            <v>12</v>
          </cell>
          <cell r="Q112">
            <v>7</v>
          </cell>
          <cell r="R112">
            <v>0</v>
          </cell>
          <cell r="S112">
            <v>0</v>
          </cell>
          <cell r="T112">
            <v>9.5</v>
          </cell>
          <cell r="U112">
            <v>28.5</v>
          </cell>
          <cell r="V112">
            <v>46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14</v>
          </cell>
          <cell r="E113">
            <v>10</v>
          </cell>
          <cell r="F113">
            <v>0</v>
          </cell>
          <cell r="G113">
            <v>4</v>
          </cell>
          <cell r="H113">
            <v>5</v>
          </cell>
          <cell r="I113">
            <v>0</v>
          </cell>
          <cell r="J113">
            <v>2.5</v>
          </cell>
          <cell r="K113">
            <v>11</v>
          </cell>
          <cell r="L113">
            <v>11</v>
          </cell>
          <cell r="M113">
            <v>8</v>
          </cell>
          <cell r="N113">
            <v>10</v>
          </cell>
          <cell r="O113">
            <v>16.5</v>
          </cell>
          <cell r="P113">
            <v>17</v>
          </cell>
          <cell r="Q113">
            <v>6</v>
          </cell>
          <cell r="R113">
            <v>15</v>
          </cell>
          <cell r="S113">
            <v>0</v>
          </cell>
          <cell r="T113">
            <v>0</v>
          </cell>
          <cell r="U113">
            <v>38</v>
          </cell>
          <cell r="V113">
            <v>55</v>
          </cell>
        </row>
        <row r="114">
          <cell r="B114" t="str">
            <v>E022-01-1097/2018</v>
          </cell>
          <cell r="C114" t="str">
            <v>Johnstone Gakonya KUNG'U</v>
          </cell>
          <cell r="D114">
            <v>12</v>
          </cell>
          <cell r="E114">
            <v>11</v>
          </cell>
          <cell r="F114">
            <v>0</v>
          </cell>
          <cell r="G114">
            <v>3.833333333333333</v>
          </cell>
          <cell r="H114">
            <v>5</v>
          </cell>
          <cell r="I114">
            <v>0</v>
          </cell>
          <cell r="J114">
            <v>2.5</v>
          </cell>
          <cell r="K114">
            <v>10</v>
          </cell>
          <cell r="L114">
            <v>9</v>
          </cell>
          <cell r="M114">
            <v>11</v>
          </cell>
          <cell r="N114">
            <v>10</v>
          </cell>
          <cell r="O114">
            <v>16.3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>
            <v>16</v>
          </cell>
        </row>
        <row r="115">
          <cell r="B115" t="str">
            <v>E022-01-1755/2018</v>
          </cell>
          <cell r="C115" t="str">
            <v>Quinton Muriuki WANJOHI</v>
          </cell>
          <cell r="D115">
            <v>14</v>
          </cell>
          <cell r="E115">
            <v>12</v>
          </cell>
          <cell r="F115">
            <v>0</v>
          </cell>
          <cell r="G115">
            <v>4.3333333333333339</v>
          </cell>
          <cell r="H115">
            <v>6</v>
          </cell>
          <cell r="I115">
            <v>0</v>
          </cell>
          <cell r="J115">
            <v>3</v>
          </cell>
          <cell r="K115">
            <v>11</v>
          </cell>
          <cell r="L115">
            <v>9</v>
          </cell>
          <cell r="M115">
            <v>8</v>
          </cell>
          <cell r="N115">
            <v>9.3333333333333339</v>
          </cell>
          <cell r="O115">
            <v>16.7</v>
          </cell>
          <cell r="P115">
            <v>19</v>
          </cell>
          <cell r="Q115">
            <v>8</v>
          </cell>
          <cell r="R115">
            <v>7.5</v>
          </cell>
          <cell r="S115">
            <v>0</v>
          </cell>
          <cell r="T115">
            <v>0</v>
          </cell>
          <cell r="U115">
            <v>34.5</v>
          </cell>
          <cell r="V115">
            <v>51</v>
          </cell>
        </row>
        <row r="116">
          <cell r="B116" t="str">
            <v>E022-01-1087/2018</v>
          </cell>
          <cell r="C116" t="str">
            <v>Humphrey MUTUA</v>
          </cell>
          <cell r="D116">
            <v>10</v>
          </cell>
          <cell r="E116">
            <v>13</v>
          </cell>
          <cell r="F116">
            <v>0</v>
          </cell>
          <cell r="G116">
            <v>3.833333333333333</v>
          </cell>
          <cell r="H116">
            <v>5</v>
          </cell>
          <cell r="I116">
            <v>0</v>
          </cell>
          <cell r="J116">
            <v>2.5</v>
          </cell>
          <cell r="K116">
            <v>9</v>
          </cell>
          <cell r="L116">
            <v>10</v>
          </cell>
          <cell r="M116">
            <v>9</v>
          </cell>
          <cell r="N116">
            <v>9.3333333333333339</v>
          </cell>
          <cell r="O116">
            <v>15.7</v>
          </cell>
          <cell r="P116">
            <v>13</v>
          </cell>
          <cell r="Q116">
            <v>0</v>
          </cell>
          <cell r="R116">
            <v>10.5</v>
          </cell>
          <cell r="S116">
            <v>0</v>
          </cell>
          <cell r="T116">
            <v>9</v>
          </cell>
          <cell r="U116">
            <v>32.5</v>
          </cell>
          <cell r="V116">
            <v>48</v>
          </cell>
        </row>
        <row r="117">
          <cell r="B117" t="str">
            <v>E022-01-0698/2017</v>
          </cell>
          <cell r="C117" t="str">
            <v>Simon MWANGI</v>
          </cell>
          <cell r="D117">
            <v>13</v>
          </cell>
          <cell r="E117">
            <v>10</v>
          </cell>
          <cell r="F117">
            <v>0</v>
          </cell>
          <cell r="G117">
            <v>3.833333333333333</v>
          </cell>
          <cell r="H117">
            <v>6</v>
          </cell>
          <cell r="I117">
            <v>0</v>
          </cell>
          <cell r="J117">
            <v>3</v>
          </cell>
          <cell r="K117">
            <v>10</v>
          </cell>
          <cell r="L117">
            <v>11</v>
          </cell>
          <cell r="M117">
            <v>9</v>
          </cell>
          <cell r="N117">
            <v>10</v>
          </cell>
          <cell r="O117">
            <v>16.8</v>
          </cell>
          <cell r="P117">
            <v>9</v>
          </cell>
          <cell r="Q117">
            <v>8</v>
          </cell>
          <cell r="R117">
            <v>0</v>
          </cell>
          <cell r="S117">
            <v>0</v>
          </cell>
          <cell r="T117">
            <v>7</v>
          </cell>
          <cell r="U117">
            <v>24</v>
          </cell>
          <cell r="V117">
            <v>41</v>
          </cell>
        </row>
        <row r="118">
          <cell r="B118" t="str">
            <v>E022-01-2109/2016</v>
          </cell>
          <cell r="C118" t="str">
            <v>Amos CHEMWENO</v>
          </cell>
          <cell r="D118">
            <v>13</v>
          </cell>
          <cell r="E118">
            <v>17</v>
          </cell>
          <cell r="F118">
            <v>0</v>
          </cell>
          <cell r="G118">
            <v>5</v>
          </cell>
          <cell r="H118">
            <v>5</v>
          </cell>
          <cell r="I118">
            <v>0</v>
          </cell>
          <cell r="J118">
            <v>2.5</v>
          </cell>
          <cell r="K118">
            <v>10</v>
          </cell>
          <cell r="L118">
            <v>9</v>
          </cell>
          <cell r="M118">
            <v>8</v>
          </cell>
          <cell r="N118">
            <v>8.9999999999999982</v>
          </cell>
          <cell r="O118">
            <v>16.5</v>
          </cell>
          <cell r="P118">
            <v>20</v>
          </cell>
          <cell r="Q118">
            <v>0</v>
          </cell>
          <cell r="R118">
            <v>14</v>
          </cell>
          <cell r="S118">
            <v>0</v>
          </cell>
          <cell r="T118">
            <v>11</v>
          </cell>
          <cell r="U118">
            <v>45</v>
          </cell>
          <cell r="V118">
            <v>62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 t="str">
            <v/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/>
          </cell>
          <cell r="V119" t="str">
            <v/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2">
          <cell r="C12" t="str">
            <v>E034-01-1142/2019</v>
          </cell>
          <cell r="D12" t="str">
            <v>-</v>
          </cell>
          <cell r="E12" t="str">
            <v>-</v>
          </cell>
          <cell r="F12" t="e">
            <v>#VALUE!</v>
          </cell>
          <cell r="G12" t="e">
            <v>#VALUE!</v>
          </cell>
          <cell r="H12" t="e">
            <v>#VALUE!</v>
          </cell>
        </row>
        <row r="13">
          <cell r="C13" t="str">
            <v>E022-01-1035/2020</v>
          </cell>
          <cell r="D13">
            <v>95.92</v>
          </cell>
          <cell r="E13">
            <v>86</v>
          </cell>
          <cell r="F13">
            <v>88</v>
          </cell>
          <cell r="G13">
            <v>67</v>
          </cell>
          <cell r="H13">
            <v>84.23</v>
          </cell>
        </row>
        <row r="14">
          <cell r="C14" t="str">
            <v>E022-01-1027/2020</v>
          </cell>
          <cell r="D14">
            <v>95.92</v>
          </cell>
          <cell r="E14">
            <v>86</v>
          </cell>
          <cell r="F14">
            <v>90</v>
          </cell>
          <cell r="G14">
            <v>65</v>
          </cell>
          <cell r="H14">
            <v>84.23</v>
          </cell>
        </row>
        <row r="15">
          <cell r="C15" t="str">
            <v>E022-01-2113/2020</v>
          </cell>
          <cell r="D15">
            <v>92.86</v>
          </cell>
          <cell r="E15">
            <v>87</v>
          </cell>
          <cell r="F15">
            <v>85</v>
          </cell>
          <cell r="G15">
            <v>74</v>
          </cell>
          <cell r="H15">
            <v>84.715000000000003</v>
          </cell>
        </row>
        <row r="16">
          <cell r="C16">
            <v>0</v>
          </cell>
          <cell r="D16" t="str">
            <v>-</v>
          </cell>
          <cell r="E16" t="str">
            <v>-</v>
          </cell>
          <cell r="F16" t="e">
            <v>#VALUE!</v>
          </cell>
          <cell r="G16" t="e">
            <v>#VALUE!</v>
          </cell>
          <cell r="H16" t="e">
            <v>#VALUE!</v>
          </cell>
        </row>
        <row r="17">
          <cell r="C17" t="str">
            <v>E022-01-1089/2020</v>
          </cell>
          <cell r="D17">
            <v>94.9</v>
          </cell>
          <cell r="E17">
            <v>86</v>
          </cell>
          <cell r="F17">
            <v>88</v>
          </cell>
          <cell r="G17">
            <v>62</v>
          </cell>
          <cell r="H17">
            <v>82.724999999999994</v>
          </cell>
        </row>
        <row r="18">
          <cell r="C18" t="str">
            <v>E022-01-1043/2020</v>
          </cell>
          <cell r="D18">
            <v>91.84</v>
          </cell>
          <cell r="E18">
            <v>85</v>
          </cell>
          <cell r="F18">
            <v>90</v>
          </cell>
          <cell r="G18">
            <v>73</v>
          </cell>
          <cell r="H18">
            <v>84.960000000000008</v>
          </cell>
        </row>
        <row r="19">
          <cell r="C19" t="str">
            <v>E022-01-1047/2020</v>
          </cell>
          <cell r="D19">
            <v>82.65</v>
          </cell>
          <cell r="E19" t="str">
            <v>-</v>
          </cell>
          <cell r="F19">
            <v>91</v>
          </cell>
          <cell r="G19">
            <v>64</v>
          </cell>
          <cell r="H19">
            <v>59.412500000000001</v>
          </cell>
        </row>
        <row r="20">
          <cell r="C20" t="str">
            <v>E022-01-1072/2020</v>
          </cell>
          <cell r="D20">
            <v>89.8</v>
          </cell>
          <cell r="E20">
            <v>76</v>
          </cell>
          <cell r="F20">
            <v>93</v>
          </cell>
          <cell r="G20">
            <v>67</v>
          </cell>
          <cell r="H20">
            <v>81.45</v>
          </cell>
        </row>
        <row r="21">
          <cell r="C21">
            <v>0</v>
          </cell>
          <cell r="D21" t="str">
            <v>-</v>
          </cell>
          <cell r="E21" t="str">
            <v>-</v>
          </cell>
          <cell r="F21" t="e">
            <v>#VALUE!</v>
          </cell>
          <cell r="G21" t="e">
            <v>#VALUE!</v>
          </cell>
          <cell r="H21" t="e">
            <v>#VALUE!</v>
          </cell>
        </row>
        <row r="22">
          <cell r="C22" t="str">
            <v>E022-01-1070/2020</v>
          </cell>
          <cell r="D22">
            <v>89.8</v>
          </cell>
          <cell r="E22">
            <v>8.6</v>
          </cell>
          <cell r="F22">
            <v>84</v>
          </cell>
          <cell r="G22">
            <v>63</v>
          </cell>
          <cell r="H22">
            <v>61.349999999999994</v>
          </cell>
        </row>
        <row r="23">
          <cell r="C23" t="str">
            <v>E022-01-1049/2020</v>
          </cell>
          <cell r="D23" t="str">
            <v>-</v>
          </cell>
          <cell r="E23" t="str">
            <v>-</v>
          </cell>
          <cell r="F23" t="e">
            <v>#VALUE!</v>
          </cell>
          <cell r="G23" t="e">
            <v>#VALUE!</v>
          </cell>
          <cell r="H23" t="e">
            <v>#VALUE!</v>
          </cell>
        </row>
        <row r="24">
          <cell r="C24" t="str">
            <v>E022-01-1065/2020</v>
          </cell>
          <cell r="D24">
            <v>94.9</v>
          </cell>
          <cell r="E24">
            <v>87</v>
          </cell>
          <cell r="F24">
            <v>88</v>
          </cell>
          <cell r="G24">
            <v>66</v>
          </cell>
          <cell r="H24">
            <v>83.974999999999994</v>
          </cell>
        </row>
        <row r="25">
          <cell r="C25" t="str">
            <v>E022-01-1058/2020</v>
          </cell>
          <cell r="D25">
            <v>78.569999999999993</v>
          </cell>
          <cell r="E25">
            <v>89</v>
          </cell>
          <cell r="F25">
            <v>84</v>
          </cell>
          <cell r="G25">
            <v>70</v>
          </cell>
          <cell r="H25">
            <v>80.392499999999998</v>
          </cell>
        </row>
        <row r="26">
          <cell r="C26" t="str">
            <v>E022-01-1053/2020</v>
          </cell>
          <cell r="D26" t="str">
            <v>-</v>
          </cell>
          <cell r="E26" t="str">
            <v>-</v>
          </cell>
          <cell r="F26" t="e">
            <v>#VALUE!</v>
          </cell>
          <cell r="G26" t="e">
            <v>#VALUE!</v>
          </cell>
          <cell r="H26" t="e">
            <v>#VALUE!</v>
          </cell>
        </row>
        <row r="27">
          <cell r="C27" t="str">
            <v>E022-01-1163/2020</v>
          </cell>
          <cell r="D27" t="str">
            <v>-</v>
          </cell>
          <cell r="E27">
            <v>89</v>
          </cell>
          <cell r="F27">
            <v>88</v>
          </cell>
          <cell r="G27">
            <v>68</v>
          </cell>
          <cell r="H27">
            <v>61.25</v>
          </cell>
        </row>
        <row r="28">
          <cell r="C28" t="str">
            <v>E022-01-1017/2020</v>
          </cell>
          <cell r="D28">
            <v>93.88</v>
          </cell>
          <cell r="E28">
            <v>87</v>
          </cell>
          <cell r="F28">
            <v>94</v>
          </cell>
          <cell r="G28">
            <v>63</v>
          </cell>
          <cell r="H28">
            <v>84.47</v>
          </cell>
        </row>
        <row r="29">
          <cell r="C29" t="str">
            <v>E022-01-1048/2020</v>
          </cell>
          <cell r="D29">
            <v>96.94</v>
          </cell>
          <cell r="E29">
            <v>75</v>
          </cell>
          <cell r="F29">
            <v>93</v>
          </cell>
          <cell r="G29">
            <v>67</v>
          </cell>
          <cell r="H29">
            <v>82.984999999999999</v>
          </cell>
        </row>
        <row r="30">
          <cell r="C30" t="str">
            <v>E022-01-1021/2020</v>
          </cell>
          <cell r="D30">
            <v>92.86</v>
          </cell>
          <cell r="E30">
            <v>74</v>
          </cell>
          <cell r="F30">
            <v>93</v>
          </cell>
          <cell r="G30">
            <v>74</v>
          </cell>
          <cell r="H30">
            <v>83.465000000000003</v>
          </cell>
        </row>
        <row r="31">
          <cell r="C31" t="str">
            <v>E022-01-1081/2020</v>
          </cell>
          <cell r="D31">
            <v>77.55</v>
          </cell>
          <cell r="E31">
            <v>80</v>
          </cell>
          <cell r="F31">
            <v>83</v>
          </cell>
          <cell r="G31">
            <v>70</v>
          </cell>
          <cell r="H31">
            <v>77.637500000000003</v>
          </cell>
        </row>
        <row r="32">
          <cell r="C32" t="str">
            <v>E022-01-1030/2020</v>
          </cell>
          <cell r="D32">
            <v>66.33</v>
          </cell>
          <cell r="E32">
            <v>67</v>
          </cell>
          <cell r="F32">
            <v>90</v>
          </cell>
          <cell r="G32">
            <v>64</v>
          </cell>
          <cell r="H32">
            <v>71.832499999999996</v>
          </cell>
        </row>
        <row r="33">
          <cell r="C33" t="str">
            <v>E022-01-1015/2020</v>
          </cell>
          <cell r="D33">
            <v>88.78</v>
          </cell>
          <cell r="E33">
            <v>71</v>
          </cell>
          <cell r="F33">
            <v>73</v>
          </cell>
          <cell r="G33">
            <v>0</v>
          </cell>
          <cell r="H33">
            <v>58.195</v>
          </cell>
        </row>
        <row r="34">
          <cell r="C34" t="str">
            <v>E022-01-1026/2020</v>
          </cell>
          <cell r="D34">
            <v>57.14</v>
          </cell>
          <cell r="E34">
            <v>41</v>
          </cell>
          <cell r="F34">
            <v>58</v>
          </cell>
          <cell r="G34">
            <v>63</v>
          </cell>
          <cell r="H34">
            <v>54.784999999999997</v>
          </cell>
        </row>
        <row r="35">
          <cell r="C35" t="str">
            <v>E022-01-1075/2020</v>
          </cell>
          <cell r="D35">
            <v>94.9</v>
          </cell>
          <cell r="E35">
            <v>50</v>
          </cell>
          <cell r="F35">
            <v>77</v>
          </cell>
          <cell r="G35">
            <v>59</v>
          </cell>
          <cell r="H35">
            <v>70.224999999999994</v>
          </cell>
        </row>
        <row r="36">
          <cell r="C36" t="str">
            <v>E022-01-1032/2020</v>
          </cell>
          <cell r="D36">
            <v>80.61</v>
          </cell>
          <cell r="E36">
            <v>77</v>
          </cell>
          <cell r="F36">
            <v>78</v>
          </cell>
          <cell r="G36">
            <v>56</v>
          </cell>
          <cell r="H36">
            <v>72.902500000000003</v>
          </cell>
        </row>
        <row r="37">
          <cell r="C37" t="str">
            <v>E022-01-1087/2020</v>
          </cell>
          <cell r="D37">
            <v>94.9</v>
          </cell>
          <cell r="E37">
            <v>86</v>
          </cell>
          <cell r="F37">
            <v>90</v>
          </cell>
          <cell r="G37">
            <v>70</v>
          </cell>
          <cell r="H37">
            <v>85.224999999999994</v>
          </cell>
        </row>
        <row r="38">
          <cell r="C38" t="str">
            <v>E022-01-1077/2020</v>
          </cell>
          <cell r="D38">
            <v>100</v>
          </cell>
          <cell r="E38">
            <v>82</v>
          </cell>
          <cell r="F38">
            <v>91</v>
          </cell>
          <cell r="G38">
            <v>67</v>
          </cell>
          <cell r="H38">
            <v>85</v>
          </cell>
        </row>
        <row r="39">
          <cell r="C39" t="str">
            <v>E022-01-1067/2020</v>
          </cell>
          <cell r="D39">
            <v>88.78</v>
          </cell>
          <cell r="E39">
            <v>77</v>
          </cell>
          <cell r="F39">
            <v>86</v>
          </cell>
          <cell r="G39">
            <v>68</v>
          </cell>
          <cell r="H39">
            <v>79.944999999999993</v>
          </cell>
        </row>
        <row r="40">
          <cell r="C40" t="str">
            <v>E022-01-1029/2020</v>
          </cell>
          <cell r="D40">
            <v>80.61</v>
          </cell>
          <cell r="E40">
            <v>85</v>
          </cell>
          <cell r="F40">
            <v>92</v>
          </cell>
          <cell r="G40">
            <v>64</v>
          </cell>
          <cell r="H40">
            <v>80.402500000000003</v>
          </cell>
        </row>
        <row r="41">
          <cell r="C41" t="str">
            <v>E022-01-1022/2020</v>
          </cell>
          <cell r="D41">
            <v>86.73</v>
          </cell>
          <cell r="E41">
            <v>86</v>
          </cell>
          <cell r="F41">
            <v>84</v>
          </cell>
          <cell r="G41">
            <v>73</v>
          </cell>
          <cell r="H41">
            <v>82.432500000000005</v>
          </cell>
        </row>
        <row r="42">
          <cell r="C42" t="str">
            <v>E022-01-1066/2020</v>
          </cell>
          <cell r="D42">
            <v>86.73</v>
          </cell>
          <cell r="E42">
            <v>56</v>
          </cell>
          <cell r="F42">
            <v>87</v>
          </cell>
          <cell r="G42">
            <v>68</v>
          </cell>
          <cell r="H42">
            <v>74.432500000000005</v>
          </cell>
        </row>
        <row r="43">
          <cell r="C43" t="str">
            <v>E022-01-1090/2020</v>
          </cell>
          <cell r="D43">
            <v>96.94</v>
          </cell>
          <cell r="E43">
            <v>89</v>
          </cell>
          <cell r="F43">
            <v>89</v>
          </cell>
          <cell r="G43">
            <v>68</v>
          </cell>
          <cell r="H43">
            <v>85.734999999999999</v>
          </cell>
        </row>
        <row r="44">
          <cell r="C44" t="str">
            <v>E022-01-2333/2020</v>
          </cell>
          <cell r="D44" t="str">
            <v>-</v>
          </cell>
          <cell r="E44" t="str">
            <v>-</v>
          </cell>
          <cell r="F44">
            <v>0</v>
          </cell>
          <cell r="G44">
            <v>0</v>
          </cell>
          <cell r="H44">
            <v>0</v>
          </cell>
        </row>
        <row r="45">
          <cell r="C45" t="str">
            <v>E022-01-1037/2020</v>
          </cell>
          <cell r="D45" t="str">
            <v>-</v>
          </cell>
          <cell r="E45" t="str">
            <v>-</v>
          </cell>
          <cell r="F45">
            <v>0</v>
          </cell>
          <cell r="G45">
            <v>0</v>
          </cell>
          <cell r="H45">
            <v>0</v>
          </cell>
        </row>
        <row r="46">
          <cell r="C46" t="str">
            <v>E022-01-1594/2020</v>
          </cell>
          <cell r="D46">
            <v>87.76</v>
          </cell>
          <cell r="E46">
            <v>89</v>
          </cell>
          <cell r="F46">
            <v>77</v>
          </cell>
          <cell r="G46">
            <v>63</v>
          </cell>
          <cell r="H46">
            <v>79.19</v>
          </cell>
        </row>
        <row r="47">
          <cell r="C47" t="str">
            <v>E022-01-1024/2020</v>
          </cell>
          <cell r="D47">
            <v>94.9</v>
          </cell>
          <cell r="E47">
            <v>85</v>
          </cell>
          <cell r="F47">
            <v>92</v>
          </cell>
          <cell r="G47">
            <v>66</v>
          </cell>
          <cell r="H47">
            <v>84.474999999999994</v>
          </cell>
        </row>
        <row r="48">
          <cell r="C48" t="str">
            <v>E022-01-1014/2020</v>
          </cell>
          <cell r="D48">
            <v>89.8</v>
          </cell>
          <cell r="E48">
            <v>86</v>
          </cell>
          <cell r="F48">
            <v>80</v>
          </cell>
          <cell r="G48">
            <v>60</v>
          </cell>
          <cell r="H48">
            <v>78.95</v>
          </cell>
        </row>
        <row r="49">
          <cell r="C49" t="str">
            <v>E022-01-1088/2020</v>
          </cell>
          <cell r="D49" t="str">
            <v>-</v>
          </cell>
          <cell r="E49" t="str">
            <v>-</v>
          </cell>
          <cell r="F49">
            <v>0</v>
          </cell>
          <cell r="G49">
            <v>0</v>
          </cell>
          <cell r="H49">
            <v>0</v>
          </cell>
        </row>
        <row r="50">
          <cell r="C50" t="str">
            <v>E022-01-0710/2017</v>
          </cell>
          <cell r="D50">
            <v>75.510000000000005</v>
          </cell>
          <cell r="E50">
            <v>80</v>
          </cell>
          <cell r="F50">
            <v>82</v>
          </cell>
          <cell r="G50">
            <v>78</v>
          </cell>
          <cell r="H50">
            <v>78.877499999999998</v>
          </cell>
        </row>
        <row r="51">
          <cell r="C51" t="str">
            <v>E022-01-0935/2020</v>
          </cell>
          <cell r="D51">
            <v>92.86</v>
          </cell>
          <cell r="E51">
            <v>86</v>
          </cell>
          <cell r="F51">
            <v>91</v>
          </cell>
          <cell r="G51">
            <v>72</v>
          </cell>
          <cell r="H51">
            <v>85.465000000000003</v>
          </cell>
        </row>
        <row r="52">
          <cell r="C52" t="str">
            <v>e022-01-1031/2020</v>
          </cell>
          <cell r="D52">
            <v>95.92</v>
          </cell>
          <cell r="E52">
            <v>14</v>
          </cell>
          <cell r="F52">
            <v>85</v>
          </cell>
          <cell r="G52">
            <v>68</v>
          </cell>
          <cell r="H52">
            <v>65.73</v>
          </cell>
        </row>
        <row r="53">
          <cell r="C53" t="str">
            <v>E022-01-0798/2019</v>
          </cell>
          <cell r="D53">
            <v>66.33</v>
          </cell>
          <cell r="E53">
            <v>70</v>
          </cell>
          <cell r="F53">
            <v>89</v>
          </cell>
          <cell r="G53">
            <v>66</v>
          </cell>
          <cell r="H53">
            <v>72.832499999999996</v>
          </cell>
        </row>
        <row r="54">
          <cell r="C54" t="str">
            <v>E022-01-1038/2020</v>
          </cell>
          <cell r="D54">
            <v>88.78</v>
          </cell>
          <cell r="E54">
            <v>91</v>
          </cell>
          <cell r="F54">
            <v>84</v>
          </cell>
          <cell r="G54">
            <v>65</v>
          </cell>
          <cell r="H54">
            <v>82.194999999999993</v>
          </cell>
        </row>
        <row r="55">
          <cell r="C55" t="str">
            <v>E022-01-1071/2020</v>
          </cell>
          <cell r="D55">
            <v>91.84</v>
          </cell>
          <cell r="E55">
            <v>85</v>
          </cell>
          <cell r="F55">
            <v>83</v>
          </cell>
          <cell r="G55">
            <v>70</v>
          </cell>
          <cell r="H55">
            <v>82.460000000000008</v>
          </cell>
        </row>
        <row r="56">
          <cell r="C56" t="str">
            <v>E022-01-2108/2020</v>
          </cell>
          <cell r="D56">
            <v>88.78</v>
          </cell>
          <cell r="E56">
            <v>73</v>
          </cell>
          <cell r="F56">
            <v>89</v>
          </cell>
          <cell r="G56">
            <v>66</v>
          </cell>
          <cell r="H56">
            <v>79.194999999999993</v>
          </cell>
        </row>
        <row r="57">
          <cell r="C57" t="str">
            <v>E022-01-1057/2020</v>
          </cell>
          <cell r="D57">
            <v>94.9</v>
          </cell>
          <cell r="E57">
            <v>85</v>
          </cell>
          <cell r="F57">
            <v>83</v>
          </cell>
          <cell r="G57">
            <v>63</v>
          </cell>
          <cell r="H57">
            <v>81.474999999999994</v>
          </cell>
        </row>
        <row r="58">
          <cell r="C58" t="str">
            <v>E022-01-1078/2020</v>
          </cell>
          <cell r="D58">
            <v>58.16</v>
          </cell>
          <cell r="E58">
            <v>66</v>
          </cell>
          <cell r="F58">
            <v>77</v>
          </cell>
          <cell r="G58">
            <v>62</v>
          </cell>
          <cell r="H58">
            <v>65.789999999999992</v>
          </cell>
        </row>
        <row r="59">
          <cell r="C59" t="str">
            <v>E022-01-2420/2020</v>
          </cell>
          <cell r="D59" t="str">
            <v>-</v>
          </cell>
          <cell r="E59" t="str">
            <v>-</v>
          </cell>
          <cell r="F59">
            <v>0</v>
          </cell>
          <cell r="G59">
            <v>0</v>
          </cell>
          <cell r="H59">
            <v>0</v>
          </cell>
        </row>
        <row r="60">
          <cell r="C60" t="str">
            <v>E022-01-1074/2020</v>
          </cell>
          <cell r="D60">
            <v>91.84</v>
          </cell>
          <cell r="E60">
            <v>70</v>
          </cell>
          <cell r="F60">
            <v>71</v>
          </cell>
          <cell r="G60">
            <v>73</v>
          </cell>
          <cell r="H60">
            <v>76.460000000000008</v>
          </cell>
        </row>
        <row r="61">
          <cell r="C61" t="str">
            <v>E022-01-1062/2020</v>
          </cell>
          <cell r="D61">
            <v>95.92</v>
          </cell>
          <cell r="E61">
            <v>85</v>
          </cell>
          <cell r="F61">
            <v>88</v>
          </cell>
          <cell r="G61">
            <v>79</v>
          </cell>
          <cell r="H61">
            <v>86.98</v>
          </cell>
        </row>
        <row r="62">
          <cell r="C62" t="str">
            <v>E022-01-1097/2018</v>
          </cell>
          <cell r="D62" t="str">
            <v>-</v>
          </cell>
          <cell r="E62" t="str">
            <v>-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>E022-01-1039/2020</v>
          </cell>
          <cell r="D63" t="str">
            <v>-</v>
          </cell>
          <cell r="E63" t="str">
            <v>-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>E022-01-2347/2020</v>
          </cell>
          <cell r="D64">
            <v>89.8</v>
          </cell>
          <cell r="E64">
            <v>89</v>
          </cell>
          <cell r="F64">
            <v>86</v>
          </cell>
          <cell r="G64">
            <v>71</v>
          </cell>
          <cell r="H64">
            <v>83.95</v>
          </cell>
        </row>
        <row r="65">
          <cell r="C65" t="str">
            <v>E022-001-2069/2018</v>
          </cell>
          <cell r="D65">
            <v>64.290000000000006</v>
          </cell>
          <cell r="E65">
            <v>63</v>
          </cell>
          <cell r="F65">
            <v>89</v>
          </cell>
          <cell r="G65">
            <v>74</v>
          </cell>
          <cell r="H65">
            <v>72.572500000000005</v>
          </cell>
        </row>
        <row r="66">
          <cell r="C66" t="str">
            <v>E022-01-1045/2020</v>
          </cell>
          <cell r="D66">
            <v>97.96</v>
          </cell>
          <cell r="E66">
            <v>90</v>
          </cell>
          <cell r="F66">
            <v>0</v>
          </cell>
          <cell r="G66">
            <v>55</v>
          </cell>
          <cell r="H66">
            <v>60.739999999999995</v>
          </cell>
        </row>
        <row r="67">
          <cell r="C67" t="str">
            <v>E022-01-0866/2019</v>
          </cell>
          <cell r="D67">
            <v>70.41</v>
          </cell>
          <cell r="E67">
            <v>72</v>
          </cell>
          <cell r="F67">
            <v>84</v>
          </cell>
          <cell r="G67">
            <v>58</v>
          </cell>
          <cell r="H67">
            <v>71.102499999999992</v>
          </cell>
        </row>
        <row r="68">
          <cell r="C68" t="str">
            <v>E022-01-1080/2020</v>
          </cell>
          <cell r="D68">
            <v>92.86</v>
          </cell>
          <cell r="E68">
            <v>90</v>
          </cell>
          <cell r="F68">
            <v>88</v>
          </cell>
          <cell r="G68">
            <v>71</v>
          </cell>
          <cell r="H68">
            <v>85.465000000000003</v>
          </cell>
        </row>
        <row r="69">
          <cell r="C69" t="str">
            <v>E022-01-1028/2020</v>
          </cell>
          <cell r="D69">
            <v>95.92</v>
          </cell>
          <cell r="E69">
            <v>82</v>
          </cell>
          <cell r="F69">
            <v>92</v>
          </cell>
          <cell r="G69">
            <v>70</v>
          </cell>
          <cell r="H69">
            <v>84.98</v>
          </cell>
        </row>
        <row r="70">
          <cell r="C70" t="str">
            <v>E022-01-1012/2020</v>
          </cell>
          <cell r="D70" t="str">
            <v>-</v>
          </cell>
          <cell r="E70" t="str">
            <v>-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E023-01-0845/2019</v>
          </cell>
          <cell r="D71" t="str">
            <v>-</v>
          </cell>
          <cell r="E71" t="str">
            <v>-</v>
          </cell>
          <cell r="F71">
            <v>56</v>
          </cell>
          <cell r="G71">
            <v>45</v>
          </cell>
          <cell r="H71">
            <v>25.25</v>
          </cell>
        </row>
        <row r="72">
          <cell r="C72" t="str">
            <v>E022-01-1051/2020</v>
          </cell>
          <cell r="D72" t="str">
            <v>-</v>
          </cell>
          <cell r="E72" t="str">
            <v>-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E022-01-1056/2020</v>
          </cell>
          <cell r="D73">
            <v>89.8</v>
          </cell>
          <cell r="E73">
            <v>75</v>
          </cell>
          <cell r="F73">
            <v>85</v>
          </cell>
          <cell r="G73">
            <v>71</v>
          </cell>
          <cell r="H73">
            <v>80.2</v>
          </cell>
        </row>
        <row r="74">
          <cell r="C74" t="str">
            <v>E022-01-1036/2020</v>
          </cell>
          <cell r="D74" t="str">
            <v>-</v>
          </cell>
          <cell r="E74" t="str">
            <v>-</v>
          </cell>
          <cell r="F74">
            <v>0</v>
          </cell>
          <cell r="G74">
            <v>0</v>
          </cell>
          <cell r="H74">
            <v>0</v>
          </cell>
        </row>
        <row r="75">
          <cell r="C75" t="str">
            <v>E022-01-1016/2020</v>
          </cell>
          <cell r="D75">
            <v>90.82</v>
          </cell>
          <cell r="E75">
            <v>87</v>
          </cell>
          <cell r="F75">
            <v>95</v>
          </cell>
          <cell r="G75">
            <v>64</v>
          </cell>
          <cell r="H75">
            <v>84.204999999999998</v>
          </cell>
        </row>
        <row r="76">
          <cell r="C76" t="str">
            <v>E022-01-1041/2020</v>
          </cell>
          <cell r="D76">
            <v>91.84</v>
          </cell>
          <cell r="E76">
            <v>67</v>
          </cell>
          <cell r="F76">
            <v>0</v>
          </cell>
          <cell r="G76">
            <v>54</v>
          </cell>
          <cell r="H76">
            <v>53.21</v>
          </cell>
        </row>
        <row r="77">
          <cell r="C77" t="str">
            <v>E022-01-2385/2019</v>
          </cell>
          <cell r="D77">
            <v>90.82</v>
          </cell>
          <cell r="E77">
            <v>74</v>
          </cell>
          <cell r="F77">
            <v>90</v>
          </cell>
          <cell r="G77">
            <v>63</v>
          </cell>
          <cell r="H77">
            <v>79.454999999999998</v>
          </cell>
        </row>
        <row r="78">
          <cell r="C78" t="str">
            <v>e022-01-2454/2020</v>
          </cell>
          <cell r="D78">
            <v>82.65</v>
          </cell>
          <cell r="E78">
            <v>72</v>
          </cell>
          <cell r="F78">
            <v>85</v>
          </cell>
          <cell r="G78">
            <v>65</v>
          </cell>
          <cell r="H78">
            <v>76.162499999999994</v>
          </cell>
        </row>
        <row r="79">
          <cell r="C79">
            <v>0</v>
          </cell>
          <cell r="D79" t="str">
            <v>-</v>
          </cell>
          <cell r="E79">
            <v>49</v>
          </cell>
          <cell r="F79">
            <v>0</v>
          </cell>
          <cell r="G79">
            <v>0</v>
          </cell>
          <cell r="H79">
            <v>12.25</v>
          </cell>
        </row>
        <row r="80">
          <cell r="C80" t="str">
            <v>E022-01-2138/2020</v>
          </cell>
          <cell r="D80" t="str">
            <v>-</v>
          </cell>
          <cell r="E80" t="str">
            <v>-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E022-01-1050/2020</v>
          </cell>
          <cell r="D81">
            <v>92.86</v>
          </cell>
          <cell r="E81">
            <v>83</v>
          </cell>
          <cell r="F81">
            <v>88</v>
          </cell>
          <cell r="G81">
            <v>59</v>
          </cell>
          <cell r="H81">
            <v>80.715000000000003</v>
          </cell>
        </row>
        <row r="82">
          <cell r="C82" t="str">
            <v>e022-01-2156/2020</v>
          </cell>
          <cell r="D82" t="str">
            <v>-</v>
          </cell>
          <cell r="E82" t="str">
            <v>-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E022-01-1755/2018</v>
          </cell>
          <cell r="D83">
            <v>60.2</v>
          </cell>
          <cell r="E83">
            <v>28</v>
          </cell>
          <cell r="F83">
            <v>76</v>
          </cell>
          <cell r="G83">
            <v>39</v>
          </cell>
          <cell r="H83">
            <v>50.8</v>
          </cell>
        </row>
        <row r="84">
          <cell r="C84" t="str">
            <v>E022-01-1044/2020</v>
          </cell>
          <cell r="D84">
            <v>90.82</v>
          </cell>
          <cell r="E84">
            <v>71</v>
          </cell>
          <cell r="F84">
            <v>63</v>
          </cell>
          <cell r="G84">
            <v>68</v>
          </cell>
          <cell r="H84">
            <v>73.204999999999998</v>
          </cell>
        </row>
        <row r="85">
          <cell r="C85" t="str">
            <v>E022-01-1087/2018</v>
          </cell>
          <cell r="D85">
            <v>71.430000000000007</v>
          </cell>
          <cell r="E85">
            <v>57</v>
          </cell>
          <cell r="F85">
            <v>85</v>
          </cell>
          <cell r="G85">
            <v>74</v>
          </cell>
          <cell r="H85">
            <v>71.857500000000002</v>
          </cell>
        </row>
        <row r="86">
          <cell r="C86" t="str">
            <v>E022-01-1059/2020</v>
          </cell>
          <cell r="D86" t="str">
            <v>-</v>
          </cell>
          <cell r="E86" t="str">
            <v>-</v>
          </cell>
          <cell r="F86">
            <v>0</v>
          </cell>
          <cell r="G86">
            <v>0</v>
          </cell>
          <cell r="H86">
            <v>0</v>
          </cell>
        </row>
        <row r="87">
          <cell r="C87" t="str">
            <v>E022-01-2101/2020</v>
          </cell>
          <cell r="D87">
            <v>72.45</v>
          </cell>
          <cell r="E87">
            <v>70</v>
          </cell>
          <cell r="F87">
            <v>79</v>
          </cell>
          <cell r="G87">
            <v>69</v>
          </cell>
          <cell r="H87">
            <v>72.612499999999997</v>
          </cell>
        </row>
        <row r="88">
          <cell r="C88" t="str">
            <v>e022-01-2608/2020</v>
          </cell>
          <cell r="D88">
            <v>91.84</v>
          </cell>
          <cell r="E88">
            <v>79</v>
          </cell>
          <cell r="F88">
            <v>89</v>
          </cell>
          <cell r="G88">
            <v>67</v>
          </cell>
          <cell r="H88">
            <v>81.710000000000008</v>
          </cell>
        </row>
        <row r="89">
          <cell r="C89" t="str">
            <v>E022-01-2151/2020</v>
          </cell>
          <cell r="D89">
            <v>93.88</v>
          </cell>
          <cell r="E89">
            <v>68</v>
          </cell>
          <cell r="F89">
            <v>41</v>
          </cell>
          <cell r="G89">
            <v>74</v>
          </cell>
          <cell r="H89">
            <v>69.22</v>
          </cell>
        </row>
        <row r="90">
          <cell r="C90" t="str">
            <v>E022-01-2140/2020</v>
          </cell>
          <cell r="D90">
            <v>91.84</v>
          </cell>
          <cell r="E90">
            <v>86</v>
          </cell>
          <cell r="F90">
            <v>83</v>
          </cell>
          <cell r="G90">
            <v>54</v>
          </cell>
          <cell r="H90">
            <v>78.710000000000008</v>
          </cell>
        </row>
        <row r="91">
          <cell r="C91">
            <v>0</v>
          </cell>
          <cell r="D91" t="str">
            <v>-</v>
          </cell>
          <cell r="E91" t="str">
            <v>-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E022-01-1011/2020</v>
          </cell>
          <cell r="D92" t="str">
            <v>-</v>
          </cell>
          <cell r="E92" t="str">
            <v>-</v>
          </cell>
          <cell r="F92">
            <v>0</v>
          </cell>
          <cell r="G92">
            <v>0</v>
          </cell>
          <cell r="H92">
            <v>0</v>
          </cell>
        </row>
        <row r="93">
          <cell r="C93" t="str">
            <v>E022-01-0815/2019</v>
          </cell>
          <cell r="D93" t="str">
            <v>-</v>
          </cell>
          <cell r="E93" t="str">
            <v>-</v>
          </cell>
          <cell r="F93">
            <v>0</v>
          </cell>
          <cell r="G93">
            <v>0</v>
          </cell>
          <cell r="H93">
            <v>0</v>
          </cell>
        </row>
        <row r="94">
          <cell r="C94" t="str">
            <v>E022-01-1020/2020</v>
          </cell>
          <cell r="D94">
            <v>86.73</v>
          </cell>
          <cell r="E94">
            <v>85</v>
          </cell>
          <cell r="F94">
            <v>86</v>
          </cell>
          <cell r="G94">
            <v>59</v>
          </cell>
          <cell r="H94">
            <v>79.182500000000005</v>
          </cell>
        </row>
        <row r="95">
          <cell r="C95" t="str">
            <v>E022-01-2285/2020</v>
          </cell>
          <cell r="D95" t="str">
            <v>-</v>
          </cell>
          <cell r="E95">
            <v>60</v>
          </cell>
          <cell r="F95">
            <v>0</v>
          </cell>
          <cell r="G95">
            <v>61</v>
          </cell>
          <cell r="H95">
            <v>30.25</v>
          </cell>
        </row>
        <row r="96">
          <cell r="C96" t="str">
            <v>E022-01-0758/2019</v>
          </cell>
          <cell r="D96">
            <v>70.41</v>
          </cell>
          <cell r="E96">
            <v>26</v>
          </cell>
          <cell r="F96">
            <v>88</v>
          </cell>
          <cell r="G96">
            <v>72</v>
          </cell>
          <cell r="H96">
            <v>64.102499999999992</v>
          </cell>
        </row>
        <row r="97">
          <cell r="C97" t="str">
            <v>E022-01-1887/2018</v>
          </cell>
          <cell r="D97" t="str">
            <v>-</v>
          </cell>
          <cell r="E97">
            <v>60</v>
          </cell>
          <cell r="F97">
            <v>77</v>
          </cell>
          <cell r="G97">
            <v>74</v>
          </cell>
          <cell r="H97">
            <v>52.75</v>
          </cell>
        </row>
        <row r="98">
          <cell r="C98" t="str">
            <v>E022-01-1084/2020</v>
          </cell>
          <cell r="D98">
            <v>87.76</v>
          </cell>
          <cell r="E98">
            <v>88</v>
          </cell>
          <cell r="F98">
            <v>85</v>
          </cell>
          <cell r="G98">
            <v>75</v>
          </cell>
          <cell r="H98">
            <v>83.94</v>
          </cell>
        </row>
        <row r="99">
          <cell r="C99" t="str">
            <v>E022-01-1055/2020</v>
          </cell>
          <cell r="D99">
            <v>86.73</v>
          </cell>
          <cell r="E99">
            <v>85</v>
          </cell>
          <cell r="F99">
            <v>91</v>
          </cell>
          <cell r="G99">
            <v>67</v>
          </cell>
          <cell r="H99">
            <v>82.432500000000005</v>
          </cell>
        </row>
        <row r="100">
          <cell r="C100" t="str">
            <v>E022-01-1068/2020</v>
          </cell>
          <cell r="D100">
            <v>75.510000000000005</v>
          </cell>
          <cell r="E100">
            <v>71</v>
          </cell>
          <cell r="F100">
            <v>74</v>
          </cell>
          <cell r="G100">
            <v>27</v>
          </cell>
          <cell r="H100">
            <v>61.877499999999998</v>
          </cell>
        </row>
        <row r="101">
          <cell r="C101" t="str">
            <v>E022-01-1167/2020</v>
          </cell>
          <cell r="D101">
            <v>94.9</v>
          </cell>
          <cell r="E101">
            <v>87</v>
          </cell>
          <cell r="F101">
            <v>92</v>
          </cell>
          <cell r="G101">
            <v>66</v>
          </cell>
          <cell r="H101">
            <v>84.974999999999994</v>
          </cell>
        </row>
        <row r="102">
          <cell r="C102" t="str">
            <v>E022-01-0783/2019</v>
          </cell>
          <cell r="D102">
            <v>65.31</v>
          </cell>
          <cell r="E102">
            <v>70</v>
          </cell>
          <cell r="F102">
            <v>90</v>
          </cell>
          <cell r="G102">
            <v>71</v>
          </cell>
          <cell r="H102">
            <v>74.077500000000001</v>
          </cell>
        </row>
        <row r="103">
          <cell r="C103" t="str">
            <v>E022-01-2007/2019</v>
          </cell>
          <cell r="D103" t="str">
            <v>-</v>
          </cell>
          <cell r="E103">
            <v>61</v>
          </cell>
          <cell r="F103">
            <v>80</v>
          </cell>
          <cell r="G103">
            <v>66</v>
          </cell>
          <cell r="H103">
            <v>51.75</v>
          </cell>
        </row>
        <row r="104">
          <cell r="C104" t="str">
            <v>E022-01-0791/2019</v>
          </cell>
          <cell r="D104" t="str">
            <v>-</v>
          </cell>
          <cell r="E104" t="str">
            <v>-</v>
          </cell>
          <cell r="F104">
            <v>68</v>
          </cell>
          <cell r="G104">
            <v>68</v>
          </cell>
          <cell r="H104">
            <v>34</v>
          </cell>
        </row>
        <row r="105">
          <cell r="C105" t="str">
            <v>E022-01-1060/2020</v>
          </cell>
          <cell r="D105">
            <v>91.84</v>
          </cell>
          <cell r="E105">
            <v>90</v>
          </cell>
          <cell r="F105">
            <v>90</v>
          </cell>
          <cell r="G105">
            <v>66</v>
          </cell>
          <cell r="H105">
            <v>84.460000000000008</v>
          </cell>
        </row>
        <row r="106">
          <cell r="C106" t="str">
            <v>E022-01-2174/2020</v>
          </cell>
          <cell r="D106">
            <v>97.96</v>
          </cell>
          <cell r="E106" t="str">
            <v>-</v>
          </cell>
          <cell r="F106">
            <v>79</v>
          </cell>
          <cell r="G106">
            <v>0</v>
          </cell>
          <cell r="H106">
            <v>44.239999999999995</v>
          </cell>
        </row>
        <row r="107">
          <cell r="C107" t="str">
            <v>E022-01-1085/2020</v>
          </cell>
          <cell r="D107">
            <v>93.88</v>
          </cell>
          <cell r="E107">
            <v>89</v>
          </cell>
          <cell r="F107">
            <v>93</v>
          </cell>
          <cell r="G107">
            <v>77</v>
          </cell>
          <cell r="H107">
            <v>88.22</v>
          </cell>
        </row>
        <row r="108">
          <cell r="C108" t="str">
            <v>E022-01-1064/2020</v>
          </cell>
          <cell r="D108">
            <v>89.8</v>
          </cell>
          <cell r="E108">
            <v>89</v>
          </cell>
          <cell r="F108">
            <v>91</v>
          </cell>
          <cell r="G108">
            <v>68</v>
          </cell>
          <cell r="H108">
            <v>84.45</v>
          </cell>
        </row>
        <row r="109">
          <cell r="C109" t="str">
            <v>E022-01-1034/2020</v>
          </cell>
          <cell r="D109" t="str">
            <v>-</v>
          </cell>
          <cell r="E109" t="str">
            <v>-</v>
          </cell>
          <cell r="F109">
            <v>0</v>
          </cell>
          <cell r="G109">
            <v>0</v>
          </cell>
          <cell r="H109">
            <v>0</v>
          </cell>
        </row>
        <row r="110">
          <cell r="C110" t="str">
            <v>E022-01-1054/2020</v>
          </cell>
          <cell r="D110">
            <v>87.76</v>
          </cell>
          <cell r="E110">
            <v>89</v>
          </cell>
          <cell r="F110">
            <v>90</v>
          </cell>
          <cell r="G110">
            <v>59</v>
          </cell>
          <cell r="H110">
            <v>81.44</v>
          </cell>
        </row>
        <row r="111">
          <cell r="C111" t="str">
            <v>E022-01-1083/2020</v>
          </cell>
          <cell r="D111">
            <v>96.94</v>
          </cell>
          <cell r="E111">
            <v>86</v>
          </cell>
          <cell r="F111">
            <v>91</v>
          </cell>
          <cell r="G111">
            <v>72</v>
          </cell>
          <cell r="H111">
            <v>86.484999999999999</v>
          </cell>
        </row>
        <row r="112">
          <cell r="C112" t="str">
            <v>E022-01-1082/2020</v>
          </cell>
          <cell r="D112">
            <v>94.9</v>
          </cell>
          <cell r="E112">
            <v>89</v>
          </cell>
          <cell r="F112">
            <v>86</v>
          </cell>
          <cell r="G112">
            <v>70</v>
          </cell>
          <cell r="H112">
            <v>84.974999999999994</v>
          </cell>
        </row>
        <row r="113">
          <cell r="C113" t="str">
            <v>E022-01-1069/2020</v>
          </cell>
          <cell r="D113">
            <v>92.86</v>
          </cell>
          <cell r="E113">
            <v>84</v>
          </cell>
          <cell r="F113">
            <v>85</v>
          </cell>
          <cell r="G113">
            <v>72</v>
          </cell>
          <cell r="H113">
            <v>83.465000000000003</v>
          </cell>
        </row>
        <row r="114">
          <cell r="C114" t="str">
            <v>E022-01-1086/2020</v>
          </cell>
          <cell r="D114">
            <v>76.53</v>
          </cell>
          <cell r="E114">
            <v>73</v>
          </cell>
          <cell r="F114">
            <v>83</v>
          </cell>
          <cell r="G114">
            <v>82</v>
          </cell>
          <cell r="H114">
            <v>78.632499999999993</v>
          </cell>
        </row>
        <row r="115">
          <cell r="C115" t="str">
            <v>E022-01-1046/2020</v>
          </cell>
          <cell r="D115">
            <v>95.92</v>
          </cell>
          <cell r="E115">
            <v>88</v>
          </cell>
          <cell r="F115">
            <v>91</v>
          </cell>
          <cell r="G115">
            <v>66</v>
          </cell>
          <cell r="H115">
            <v>85.23</v>
          </cell>
        </row>
        <row r="116">
          <cell r="C116" t="str">
            <v>E022-01-1040/2020</v>
          </cell>
          <cell r="D116">
            <v>96.94</v>
          </cell>
          <cell r="E116">
            <v>88</v>
          </cell>
          <cell r="F116">
            <v>89</v>
          </cell>
          <cell r="G116">
            <v>73</v>
          </cell>
          <cell r="H116">
            <v>86.734999999999999</v>
          </cell>
        </row>
        <row r="117">
          <cell r="C117" t="str">
            <v>E023-01-1096/2020</v>
          </cell>
          <cell r="D117" t="str">
            <v>-</v>
          </cell>
          <cell r="E117" t="str">
            <v>-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E022-01-2325/2020</v>
          </cell>
          <cell r="D118">
            <v>90.82</v>
          </cell>
          <cell r="E118">
            <v>90</v>
          </cell>
          <cell r="F118">
            <v>91</v>
          </cell>
          <cell r="G118">
            <v>66</v>
          </cell>
          <cell r="H118">
            <v>84.454999999999998</v>
          </cell>
        </row>
        <row r="119">
          <cell r="C119" t="str">
            <v>E022-01-1079/2020</v>
          </cell>
          <cell r="D119">
            <v>93.88</v>
          </cell>
          <cell r="E119">
            <v>87</v>
          </cell>
          <cell r="F119">
            <v>89</v>
          </cell>
          <cell r="G119">
            <v>71</v>
          </cell>
          <cell r="H119">
            <v>85.22</v>
          </cell>
        </row>
        <row r="120">
          <cell r="C120" t="str">
            <v>E022-01-1033/2020</v>
          </cell>
          <cell r="D120">
            <v>93.88</v>
          </cell>
          <cell r="E120">
            <v>87</v>
          </cell>
          <cell r="F120">
            <v>92</v>
          </cell>
          <cell r="G120">
            <v>64</v>
          </cell>
          <cell r="H120">
            <v>84.22</v>
          </cell>
        </row>
        <row r="121">
          <cell r="C121" t="str">
            <v>E022-01-1042/2020</v>
          </cell>
          <cell r="D121">
            <v>90.82</v>
          </cell>
          <cell r="E121">
            <v>75</v>
          </cell>
          <cell r="F121">
            <v>84</v>
          </cell>
          <cell r="G121">
            <v>65</v>
          </cell>
          <cell r="H121">
            <v>78.704999999999998</v>
          </cell>
        </row>
        <row r="122">
          <cell r="C122" t="str">
            <v>E022-01-1013/2020</v>
          </cell>
          <cell r="D122">
            <v>87.76</v>
          </cell>
          <cell r="E122">
            <v>82</v>
          </cell>
          <cell r="F122">
            <v>92</v>
          </cell>
          <cell r="G122">
            <v>54</v>
          </cell>
          <cell r="H122">
            <v>78.94</v>
          </cell>
        </row>
        <row r="123">
          <cell r="C123" t="str">
            <v>E022-01-0776/2019</v>
          </cell>
          <cell r="D123">
            <v>72.45</v>
          </cell>
          <cell r="E123">
            <v>79</v>
          </cell>
          <cell r="F123">
            <v>81</v>
          </cell>
          <cell r="G123">
            <v>58</v>
          </cell>
          <cell r="H123">
            <v>72.612499999999997</v>
          </cell>
        </row>
        <row r="124">
          <cell r="C124" t="str">
            <v>E022-01-1063/2020</v>
          </cell>
          <cell r="D124">
            <v>91.84</v>
          </cell>
          <cell r="E124">
            <v>77</v>
          </cell>
          <cell r="F124">
            <v>82</v>
          </cell>
          <cell r="G124">
            <v>67</v>
          </cell>
          <cell r="H124">
            <v>79.460000000000008</v>
          </cell>
        </row>
        <row r="125">
          <cell r="C125" t="str">
            <v>E022-01-1052/2020</v>
          </cell>
          <cell r="D125">
            <v>88.78</v>
          </cell>
          <cell r="E125">
            <v>68</v>
          </cell>
          <cell r="F125">
            <v>58</v>
          </cell>
          <cell r="G125">
            <v>55</v>
          </cell>
          <cell r="H125">
            <v>67.444999999999993</v>
          </cell>
        </row>
        <row r="126">
          <cell r="C126" t="str">
            <v>E022-01-1076/2020</v>
          </cell>
          <cell r="D126">
            <v>88.78</v>
          </cell>
          <cell r="E126">
            <v>87</v>
          </cell>
          <cell r="F126">
            <v>84</v>
          </cell>
          <cell r="G126">
            <v>60</v>
          </cell>
          <cell r="H126">
            <v>79.944999999999993</v>
          </cell>
        </row>
        <row r="127">
          <cell r="C127" t="str">
            <v>E022-01-2626/2020</v>
          </cell>
          <cell r="D127" t="str">
            <v>-</v>
          </cell>
          <cell r="E127" t="str">
            <v>-</v>
          </cell>
          <cell r="F127">
            <v>0</v>
          </cell>
          <cell r="G127">
            <v>0</v>
          </cell>
          <cell r="H127">
            <v>0</v>
          </cell>
        </row>
        <row r="128">
          <cell r="C128" t="str">
            <v>e022-01-2192/2020</v>
          </cell>
          <cell r="D128">
            <v>60.2</v>
          </cell>
          <cell r="E128">
            <v>47</v>
          </cell>
          <cell r="F128">
            <v>79</v>
          </cell>
          <cell r="G128">
            <v>60</v>
          </cell>
          <cell r="H128">
            <v>61.55</v>
          </cell>
        </row>
        <row r="129">
          <cell r="C129" t="str">
            <v>E022-01-2283/2020</v>
          </cell>
          <cell r="D129">
            <v>64.290000000000006</v>
          </cell>
          <cell r="E129">
            <v>68</v>
          </cell>
          <cell r="F129">
            <v>93</v>
          </cell>
          <cell r="G129">
            <v>51</v>
          </cell>
          <cell r="H129">
            <v>69.072500000000005</v>
          </cell>
        </row>
        <row r="130">
          <cell r="C130" t="str">
            <v>E022-01-0754/2019</v>
          </cell>
          <cell r="D130" t="str">
            <v>-</v>
          </cell>
          <cell r="E130">
            <v>63</v>
          </cell>
          <cell r="F130">
            <v>75</v>
          </cell>
          <cell r="G130">
            <v>64</v>
          </cell>
          <cell r="H130">
            <v>50.5</v>
          </cell>
        </row>
        <row r="131">
          <cell r="C131" t="str">
            <v>E022-01-2222/2020</v>
          </cell>
          <cell r="D131" t="str">
            <v>-</v>
          </cell>
          <cell r="E131" t="str">
            <v>-</v>
          </cell>
          <cell r="F131">
            <v>0</v>
          </cell>
          <cell r="G131">
            <v>0</v>
          </cell>
          <cell r="H131">
            <v>0</v>
          </cell>
        </row>
        <row r="132">
          <cell r="C132" t="str">
            <v>E022-01-1025/2020</v>
          </cell>
          <cell r="D132">
            <v>69.39</v>
          </cell>
          <cell r="E132">
            <v>78</v>
          </cell>
          <cell r="F132">
            <v>92</v>
          </cell>
          <cell r="G132">
            <v>71</v>
          </cell>
          <cell r="H132">
            <v>77.597499999999997</v>
          </cell>
        </row>
        <row r="133">
          <cell r="C133" t="str">
            <v>E022-01-0810/2019</v>
          </cell>
          <cell r="D133">
            <v>73.47</v>
          </cell>
          <cell r="E133">
            <v>69</v>
          </cell>
          <cell r="F133">
            <v>64</v>
          </cell>
          <cell r="G133">
            <v>66</v>
          </cell>
          <cell r="H133">
            <v>68.117500000000007</v>
          </cell>
        </row>
        <row r="134">
          <cell r="C134" t="str">
            <v>E022-01-1061/2020</v>
          </cell>
          <cell r="D134">
            <v>87.76</v>
          </cell>
          <cell r="E134">
            <v>90</v>
          </cell>
          <cell r="F134">
            <v>94</v>
          </cell>
          <cell r="G134">
            <v>71</v>
          </cell>
          <cell r="H134">
            <v>85.69</v>
          </cell>
        </row>
        <row r="135">
          <cell r="C135" t="str">
            <v>E022-01-1019/2020</v>
          </cell>
          <cell r="D135">
            <v>92.86</v>
          </cell>
          <cell r="E135">
            <v>65</v>
          </cell>
          <cell r="F135">
            <v>83</v>
          </cell>
          <cell r="G135">
            <v>71</v>
          </cell>
          <cell r="H135">
            <v>77.965000000000003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10</v>
          </cell>
          <cell r="E15">
            <v>19</v>
          </cell>
          <cell r="F15">
            <v>0</v>
          </cell>
          <cell r="G15">
            <v>8.0833333333333339</v>
          </cell>
          <cell r="H15">
            <v>5</v>
          </cell>
          <cell r="I15">
            <v>7</v>
          </cell>
          <cell r="J15">
            <v>4.25</v>
          </cell>
          <cell r="K15">
            <v>11</v>
          </cell>
          <cell r="L15">
            <v>12.5</v>
          </cell>
          <cell r="M15">
            <v>0</v>
          </cell>
          <cell r="N15">
            <v>11.75</v>
          </cell>
          <cell r="O15">
            <v>24.1</v>
          </cell>
          <cell r="P15">
            <v>26</v>
          </cell>
          <cell r="Q15">
            <v>0</v>
          </cell>
          <cell r="R15">
            <v>9</v>
          </cell>
          <cell r="S15">
            <v>7</v>
          </cell>
          <cell r="T15">
            <v>0</v>
          </cell>
          <cell r="U15">
            <v>42</v>
          </cell>
          <cell r="V15">
            <v>66</v>
          </cell>
        </row>
        <row r="16">
          <cell r="B16" t="str">
            <v>E022-01-1013/2020</v>
          </cell>
          <cell r="C16" t="str">
            <v>Stephen Mwangi MAINA</v>
          </cell>
          <cell r="D16">
            <v>10</v>
          </cell>
          <cell r="E16">
            <v>14</v>
          </cell>
          <cell r="F16">
            <v>0</v>
          </cell>
          <cell r="G16">
            <v>6.8333333333333339</v>
          </cell>
          <cell r="H16">
            <v>4.5</v>
          </cell>
          <cell r="I16">
            <v>6</v>
          </cell>
          <cell r="J16">
            <v>3.75</v>
          </cell>
          <cell r="K16">
            <v>10</v>
          </cell>
          <cell r="L16">
            <v>12</v>
          </cell>
          <cell r="M16">
            <v>0</v>
          </cell>
          <cell r="N16">
            <v>11</v>
          </cell>
          <cell r="O16">
            <v>21.6</v>
          </cell>
          <cell r="P16">
            <v>17</v>
          </cell>
          <cell r="Q16">
            <v>0</v>
          </cell>
          <cell r="R16">
            <v>3</v>
          </cell>
          <cell r="S16">
            <v>0</v>
          </cell>
          <cell r="T16">
            <v>5</v>
          </cell>
          <cell r="U16">
            <v>25</v>
          </cell>
          <cell r="V16">
            <v>47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13</v>
          </cell>
          <cell r="E17">
            <v>9</v>
          </cell>
          <cell r="F17">
            <v>0</v>
          </cell>
          <cell r="G17">
            <v>6.583333333333333</v>
          </cell>
          <cell r="H17">
            <v>4</v>
          </cell>
          <cell r="I17">
            <v>8</v>
          </cell>
          <cell r="J17">
            <v>4</v>
          </cell>
          <cell r="K17">
            <v>10</v>
          </cell>
          <cell r="L17">
            <v>9</v>
          </cell>
          <cell r="M17">
            <v>0</v>
          </cell>
          <cell r="N17">
            <v>9.5</v>
          </cell>
          <cell r="O17">
            <v>20.100000000000001</v>
          </cell>
          <cell r="P17">
            <v>24</v>
          </cell>
          <cell r="Q17">
            <v>0</v>
          </cell>
          <cell r="R17">
            <v>11.5</v>
          </cell>
          <cell r="S17">
            <v>5</v>
          </cell>
          <cell r="T17">
            <v>0</v>
          </cell>
          <cell r="U17">
            <v>40.5</v>
          </cell>
          <cell r="V17">
            <v>61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 t="str">
            <v/>
          </cell>
          <cell r="P18">
            <v>8.5</v>
          </cell>
          <cell r="Q18">
            <v>4</v>
          </cell>
          <cell r="R18">
            <v>0</v>
          </cell>
          <cell r="S18">
            <v>0</v>
          </cell>
          <cell r="T18">
            <v>5</v>
          </cell>
          <cell r="U18">
            <v>17.5</v>
          </cell>
          <cell r="V18">
            <v>18</v>
          </cell>
        </row>
        <row r="19">
          <cell r="B19" t="str">
            <v>E022-01-1016/2020</v>
          </cell>
          <cell r="C19" t="str">
            <v>Moses Kimuhu WAITI</v>
          </cell>
          <cell r="D19">
            <v>7</v>
          </cell>
          <cell r="E19">
            <v>10</v>
          </cell>
          <cell r="F19">
            <v>0</v>
          </cell>
          <cell r="G19">
            <v>4.833333333333333</v>
          </cell>
          <cell r="H19">
            <v>4.5</v>
          </cell>
          <cell r="I19">
            <v>7</v>
          </cell>
          <cell r="J19">
            <v>4</v>
          </cell>
          <cell r="K19">
            <v>11.5</v>
          </cell>
          <cell r="L19">
            <v>9.5</v>
          </cell>
          <cell r="M19">
            <v>0</v>
          </cell>
          <cell r="N19">
            <v>10.5</v>
          </cell>
          <cell r="O19">
            <v>19.3</v>
          </cell>
          <cell r="P19">
            <v>17.5</v>
          </cell>
          <cell r="Q19">
            <v>0</v>
          </cell>
          <cell r="R19">
            <v>13</v>
          </cell>
          <cell r="S19">
            <v>0</v>
          </cell>
          <cell r="T19">
            <v>1</v>
          </cell>
          <cell r="U19">
            <v>31.5</v>
          </cell>
          <cell r="V19">
            <v>51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7</v>
          </cell>
          <cell r="E20">
            <v>10</v>
          </cell>
          <cell r="F20">
            <v>0</v>
          </cell>
          <cell r="G20">
            <v>4.833333333333333</v>
          </cell>
          <cell r="H20">
            <v>4.5</v>
          </cell>
          <cell r="I20">
            <v>8</v>
          </cell>
          <cell r="J20">
            <v>4.25</v>
          </cell>
          <cell r="K20">
            <v>11</v>
          </cell>
          <cell r="L20">
            <v>10.5</v>
          </cell>
          <cell r="M20">
            <v>0</v>
          </cell>
          <cell r="N20">
            <v>10.749999999999998</v>
          </cell>
          <cell r="O20">
            <v>19.8</v>
          </cell>
          <cell r="P20">
            <v>14.5</v>
          </cell>
          <cell r="Q20">
            <v>0</v>
          </cell>
          <cell r="R20">
            <v>11</v>
          </cell>
          <cell r="S20">
            <v>0</v>
          </cell>
          <cell r="T20">
            <v>4</v>
          </cell>
          <cell r="U20">
            <v>29.5</v>
          </cell>
          <cell r="V20">
            <v>49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10</v>
          </cell>
          <cell r="E21">
            <v>12</v>
          </cell>
          <cell r="F21">
            <v>0</v>
          </cell>
          <cell r="G21">
            <v>6.333333333333333</v>
          </cell>
          <cell r="H21">
            <v>4.5</v>
          </cell>
          <cell r="I21">
            <v>7</v>
          </cell>
          <cell r="J21">
            <v>4</v>
          </cell>
          <cell r="K21">
            <v>10</v>
          </cell>
          <cell r="L21">
            <v>12</v>
          </cell>
          <cell r="M21">
            <v>0</v>
          </cell>
          <cell r="N21">
            <v>11</v>
          </cell>
          <cell r="O21">
            <v>21.3</v>
          </cell>
          <cell r="P21">
            <v>6</v>
          </cell>
          <cell r="Q21">
            <v>0</v>
          </cell>
          <cell r="R21">
            <v>9.5</v>
          </cell>
          <cell r="S21">
            <v>3</v>
          </cell>
          <cell r="T21">
            <v>0</v>
          </cell>
          <cell r="U21">
            <v>18.5</v>
          </cell>
          <cell r="V21">
            <v>40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11</v>
          </cell>
          <cell r="E22">
            <v>8</v>
          </cell>
          <cell r="F22">
            <v>0</v>
          </cell>
          <cell r="G22">
            <v>5.6666666666666661</v>
          </cell>
          <cell r="H22">
            <v>4.5</v>
          </cell>
          <cell r="I22">
            <v>7</v>
          </cell>
          <cell r="J22">
            <v>4</v>
          </cell>
          <cell r="K22">
            <v>13</v>
          </cell>
          <cell r="L22">
            <v>11.5</v>
          </cell>
          <cell r="M22">
            <v>0</v>
          </cell>
          <cell r="N22">
            <v>12.25</v>
          </cell>
          <cell r="O22">
            <v>21.9</v>
          </cell>
          <cell r="P22">
            <v>16.5</v>
          </cell>
          <cell r="Q22">
            <v>0</v>
          </cell>
          <cell r="R22">
            <v>9</v>
          </cell>
          <cell r="S22">
            <v>1</v>
          </cell>
          <cell r="T22">
            <v>0</v>
          </cell>
          <cell r="U22">
            <v>26.5</v>
          </cell>
          <cell r="V22">
            <v>48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13</v>
          </cell>
          <cell r="E23">
            <v>13</v>
          </cell>
          <cell r="F23">
            <v>0</v>
          </cell>
          <cell r="G23">
            <v>7.583333333333333</v>
          </cell>
          <cell r="H23">
            <v>4.5</v>
          </cell>
          <cell r="I23">
            <v>8</v>
          </cell>
          <cell r="J23">
            <v>4.25</v>
          </cell>
          <cell r="K23">
            <v>10</v>
          </cell>
          <cell r="L23">
            <v>12</v>
          </cell>
          <cell r="M23">
            <v>0</v>
          </cell>
          <cell r="N23">
            <v>11</v>
          </cell>
          <cell r="O23">
            <v>22.8</v>
          </cell>
          <cell r="P23">
            <v>7</v>
          </cell>
          <cell r="Q23">
            <v>6</v>
          </cell>
          <cell r="R23">
            <v>0</v>
          </cell>
          <cell r="S23">
            <v>1</v>
          </cell>
          <cell r="T23">
            <v>0</v>
          </cell>
          <cell r="U23">
            <v>14</v>
          </cell>
          <cell r="V23">
            <v>37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10</v>
          </cell>
          <cell r="E24">
            <v>16</v>
          </cell>
          <cell r="F24">
            <v>0</v>
          </cell>
          <cell r="G24">
            <v>7.3333333333333339</v>
          </cell>
          <cell r="H24">
            <v>4</v>
          </cell>
          <cell r="I24">
            <v>9</v>
          </cell>
          <cell r="J24">
            <v>4.25</v>
          </cell>
          <cell r="K24">
            <v>11</v>
          </cell>
          <cell r="L24">
            <v>12.5</v>
          </cell>
          <cell r="M24">
            <v>0</v>
          </cell>
          <cell r="N24">
            <v>11.75</v>
          </cell>
          <cell r="O24">
            <v>23.3</v>
          </cell>
          <cell r="P24">
            <v>12.5</v>
          </cell>
          <cell r="Q24">
            <v>0</v>
          </cell>
          <cell r="R24">
            <v>3</v>
          </cell>
          <cell r="S24">
            <v>4</v>
          </cell>
          <cell r="T24">
            <v>0</v>
          </cell>
          <cell r="U24">
            <v>19.5</v>
          </cell>
          <cell r="V24">
            <v>43</v>
          </cell>
        </row>
        <row r="25">
          <cell r="B25" t="str">
            <v>E022-01-1024/2020</v>
          </cell>
          <cell r="C25" t="str">
            <v>John Kabue MUMBI</v>
          </cell>
          <cell r="D25">
            <v>11</v>
          </cell>
          <cell r="E25">
            <v>9</v>
          </cell>
          <cell r="F25">
            <v>0</v>
          </cell>
          <cell r="G25">
            <v>5.916666666666667</v>
          </cell>
          <cell r="H25">
            <v>3.5</v>
          </cell>
          <cell r="I25">
            <v>7</v>
          </cell>
          <cell r="J25">
            <v>3.5</v>
          </cell>
          <cell r="K25">
            <v>13</v>
          </cell>
          <cell r="L25">
            <v>11.5</v>
          </cell>
          <cell r="M25">
            <v>0</v>
          </cell>
          <cell r="N25">
            <v>12.25</v>
          </cell>
          <cell r="O25">
            <v>21.7</v>
          </cell>
          <cell r="P25">
            <v>18</v>
          </cell>
          <cell r="Q25">
            <v>0</v>
          </cell>
          <cell r="R25">
            <v>12.5</v>
          </cell>
          <cell r="S25">
            <v>9</v>
          </cell>
          <cell r="T25">
            <v>0</v>
          </cell>
          <cell r="U25">
            <v>39.5</v>
          </cell>
          <cell r="V25">
            <v>61</v>
          </cell>
        </row>
        <row r="26">
          <cell r="B26" t="str">
            <v>E022-01-1025/2020</v>
          </cell>
          <cell r="C26" t="str">
            <v>David Bundi WAWERU</v>
          </cell>
          <cell r="D26">
            <v>13</v>
          </cell>
          <cell r="E26">
            <v>9</v>
          </cell>
          <cell r="F26">
            <v>0</v>
          </cell>
          <cell r="G26">
            <v>6.583333333333333</v>
          </cell>
          <cell r="H26">
            <v>4.5</v>
          </cell>
          <cell r="I26">
            <v>6</v>
          </cell>
          <cell r="J26">
            <v>3.75</v>
          </cell>
          <cell r="K26">
            <v>11</v>
          </cell>
          <cell r="L26">
            <v>10.5</v>
          </cell>
          <cell r="M26">
            <v>0</v>
          </cell>
          <cell r="N26">
            <v>10.749999999999998</v>
          </cell>
          <cell r="O26">
            <v>21.1</v>
          </cell>
          <cell r="P26">
            <v>22</v>
          </cell>
          <cell r="Q26">
            <v>0</v>
          </cell>
          <cell r="R26">
            <v>11.5</v>
          </cell>
          <cell r="S26">
            <v>1</v>
          </cell>
          <cell r="T26">
            <v>0</v>
          </cell>
          <cell r="U26">
            <v>34.5</v>
          </cell>
          <cell r="V26">
            <v>56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0</v>
          </cell>
          <cell r="E27">
            <v>13</v>
          </cell>
          <cell r="F27">
            <v>0</v>
          </cell>
          <cell r="G27">
            <v>3.25</v>
          </cell>
          <cell r="H27">
            <v>0</v>
          </cell>
          <cell r="I27">
            <v>8</v>
          </cell>
          <cell r="J27">
            <v>2</v>
          </cell>
          <cell r="K27">
            <v>10</v>
          </cell>
          <cell r="L27">
            <v>9</v>
          </cell>
          <cell r="M27">
            <v>0</v>
          </cell>
          <cell r="N27">
            <v>9.5</v>
          </cell>
          <cell r="O27">
            <v>14.8</v>
          </cell>
          <cell r="P27">
            <v>20.5</v>
          </cell>
          <cell r="Q27">
            <v>3</v>
          </cell>
          <cell r="R27">
            <v>0</v>
          </cell>
          <cell r="S27">
            <v>5</v>
          </cell>
          <cell r="T27">
            <v>0</v>
          </cell>
          <cell r="U27">
            <v>28.5</v>
          </cell>
          <cell r="V27">
            <v>43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10</v>
          </cell>
          <cell r="E28">
            <v>14</v>
          </cell>
          <cell r="F28">
            <v>0</v>
          </cell>
          <cell r="G28">
            <v>6.8333333333333339</v>
          </cell>
          <cell r="H28">
            <v>4.5</v>
          </cell>
          <cell r="I28">
            <v>6</v>
          </cell>
          <cell r="J28">
            <v>3.75</v>
          </cell>
          <cell r="K28">
            <v>10</v>
          </cell>
          <cell r="L28">
            <v>12</v>
          </cell>
          <cell r="M28">
            <v>0</v>
          </cell>
          <cell r="N28">
            <v>11</v>
          </cell>
          <cell r="O28">
            <v>21.6</v>
          </cell>
          <cell r="P28">
            <v>15.5</v>
          </cell>
          <cell r="Q28">
            <v>0</v>
          </cell>
          <cell r="R28">
            <v>8.5</v>
          </cell>
          <cell r="S28">
            <v>5</v>
          </cell>
          <cell r="T28">
            <v>0</v>
          </cell>
          <cell r="U28">
            <v>29</v>
          </cell>
          <cell r="V28">
            <v>51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13</v>
          </cell>
          <cell r="E29">
            <v>13</v>
          </cell>
          <cell r="F29">
            <v>0</v>
          </cell>
          <cell r="G29">
            <v>7.583333333333333</v>
          </cell>
          <cell r="H29">
            <v>4.5</v>
          </cell>
          <cell r="I29">
            <v>8</v>
          </cell>
          <cell r="J29">
            <v>4.25</v>
          </cell>
          <cell r="K29">
            <v>10</v>
          </cell>
          <cell r="L29">
            <v>12</v>
          </cell>
          <cell r="M29">
            <v>0</v>
          </cell>
          <cell r="N29">
            <v>11</v>
          </cell>
          <cell r="O29">
            <v>22.8</v>
          </cell>
          <cell r="P29">
            <v>18</v>
          </cell>
          <cell r="Q29">
            <v>6</v>
          </cell>
          <cell r="R29">
            <v>0</v>
          </cell>
          <cell r="S29">
            <v>6</v>
          </cell>
          <cell r="T29">
            <v>0</v>
          </cell>
          <cell r="U29">
            <v>30</v>
          </cell>
          <cell r="V29">
            <v>53</v>
          </cell>
        </row>
        <row r="30">
          <cell r="B30" t="str">
            <v>E022-01-1029/2020</v>
          </cell>
          <cell r="C30" t="str">
            <v>George Muhia NGOTHO</v>
          </cell>
          <cell r="D30">
            <v>11</v>
          </cell>
          <cell r="E30">
            <v>10</v>
          </cell>
          <cell r="F30">
            <v>0</v>
          </cell>
          <cell r="G30">
            <v>6.166666666666667</v>
          </cell>
          <cell r="H30">
            <v>0</v>
          </cell>
          <cell r="I30">
            <v>7</v>
          </cell>
          <cell r="J30">
            <v>1.75</v>
          </cell>
          <cell r="K30">
            <v>10</v>
          </cell>
          <cell r="L30">
            <v>9</v>
          </cell>
          <cell r="M30">
            <v>0</v>
          </cell>
          <cell r="N30">
            <v>9.5</v>
          </cell>
          <cell r="O30">
            <v>17.399999999999999</v>
          </cell>
          <cell r="P30">
            <v>14.5</v>
          </cell>
          <cell r="Q30">
            <v>0</v>
          </cell>
          <cell r="R30">
            <v>7.5</v>
          </cell>
          <cell r="S30">
            <v>4</v>
          </cell>
          <cell r="T30">
            <v>0</v>
          </cell>
          <cell r="U30">
            <v>26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5</v>
          </cell>
          <cell r="E31">
            <v>16</v>
          </cell>
          <cell r="F31">
            <v>0</v>
          </cell>
          <cell r="G31">
            <v>5.6666666666666661</v>
          </cell>
          <cell r="H31">
            <v>4.5</v>
          </cell>
          <cell r="I31">
            <v>7</v>
          </cell>
          <cell r="J31">
            <v>4</v>
          </cell>
          <cell r="K31">
            <v>10</v>
          </cell>
          <cell r="L31">
            <v>9</v>
          </cell>
          <cell r="M31">
            <v>0</v>
          </cell>
          <cell r="N31">
            <v>9.5</v>
          </cell>
          <cell r="O31">
            <v>19.2</v>
          </cell>
          <cell r="P31">
            <v>17.5</v>
          </cell>
          <cell r="Q31">
            <v>0</v>
          </cell>
          <cell r="R31">
            <v>12.5</v>
          </cell>
          <cell r="S31">
            <v>0</v>
          </cell>
          <cell r="T31">
            <v>2</v>
          </cell>
          <cell r="U31">
            <v>32</v>
          </cell>
          <cell r="V31">
            <v>51</v>
          </cell>
        </row>
        <row r="32">
          <cell r="B32" t="str">
            <v>E022-01-1031/2020</v>
          </cell>
          <cell r="C32" t="str">
            <v>Alex Kamau WANGARI</v>
          </cell>
          <cell r="D32">
            <v>13</v>
          </cell>
          <cell r="E32">
            <v>13</v>
          </cell>
          <cell r="F32">
            <v>0</v>
          </cell>
          <cell r="G32">
            <v>7.583333333333333</v>
          </cell>
          <cell r="H32">
            <v>4</v>
          </cell>
          <cell r="I32">
            <v>9</v>
          </cell>
          <cell r="J32">
            <v>4.25</v>
          </cell>
          <cell r="K32">
            <v>11</v>
          </cell>
          <cell r="L32">
            <v>10.5</v>
          </cell>
          <cell r="M32">
            <v>0</v>
          </cell>
          <cell r="N32">
            <v>10.749999999999998</v>
          </cell>
          <cell r="O32">
            <v>22.6</v>
          </cell>
          <cell r="P32">
            <v>18</v>
          </cell>
          <cell r="Q32">
            <v>11</v>
          </cell>
          <cell r="R32">
            <v>0</v>
          </cell>
          <cell r="S32">
            <v>0</v>
          </cell>
          <cell r="T32">
            <v>0</v>
          </cell>
          <cell r="U32">
            <v>29</v>
          </cell>
          <cell r="V32">
            <v>52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13</v>
          </cell>
          <cell r="E33">
            <v>12</v>
          </cell>
          <cell r="F33">
            <v>0</v>
          </cell>
          <cell r="G33">
            <v>7.3333333333333339</v>
          </cell>
          <cell r="H33">
            <v>4.5</v>
          </cell>
          <cell r="I33">
            <v>7</v>
          </cell>
          <cell r="J33">
            <v>4</v>
          </cell>
          <cell r="K33">
            <v>11</v>
          </cell>
          <cell r="L33">
            <v>12.5</v>
          </cell>
          <cell r="M33">
            <v>0</v>
          </cell>
          <cell r="N33">
            <v>11.75</v>
          </cell>
          <cell r="O33">
            <v>23.1</v>
          </cell>
          <cell r="P33">
            <v>22</v>
          </cell>
          <cell r="Q33">
            <v>0</v>
          </cell>
          <cell r="R33">
            <v>15</v>
          </cell>
          <cell r="S33">
            <v>0</v>
          </cell>
          <cell r="T33">
            <v>6</v>
          </cell>
          <cell r="U33">
            <v>43</v>
          </cell>
          <cell r="V33">
            <v>66</v>
          </cell>
        </row>
        <row r="34">
          <cell r="B34" t="str">
            <v>E022-01-1033/2020</v>
          </cell>
          <cell r="C34" t="str">
            <v>Simon Mwaura GICHIRI</v>
          </cell>
          <cell r="D34">
            <v>5</v>
          </cell>
          <cell r="E34">
            <v>16</v>
          </cell>
          <cell r="F34">
            <v>0</v>
          </cell>
          <cell r="G34">
            <v>5.6666666666666661</v>
          </cell>
          <cell r="H34">
            <v>4.5</v>
          </cell>
          <cell r="I34">
            <v>9</v>
          </cell>
          <cell r="J34">
            <v>4.5</v>
          </cell>
          <cell r="K34">
            <v>9</v>
          </cell>
          <cell r="L34">
            <v>11</v>
          </cell>
          <cell r="M34">
            <v>0</v>
          </cell>
          <cell r="N34">
            <v>10</v>
          </cell>
          <cell r="O34">
            <v>20.2</v>
          </cell>
          <cell r="P34">
            <v>15.5</v>
          </cell>
          <cell r="Q34">
            <v>0</v>
          </cell>
          <cell r="R34">
            <v>15</v>
          </cell>
          <cell r="S34">
            <v>12</v>
          </cell>
          <cell r="T34">
            <v>0</v>
          </cell>
          <cell r="U34">
            <v>42.5</v>
          </cell>
          <cell r="V34">
            <v>63</v>
          </cell>
        </row>
        <row r="35">
          <cell r="B35" t="str">
            <v>E022-01-1035/2020</v>
          </cell>
          <cell r="C35" t="str">
            <v>Agnes Mulekye MUTEMI</v>
          </cell>
          <cell r="D35">
            <v>8</v>
          </cell>
          <cell r="E35">
            <v>12</v>
          </cell>
          <cell r="F35">
            <v>0</v>
          </cell>
          <cell r="G35">
            <v>5.6666666666666661</v>
          </cell>
          <cell r="H35">
            <v>4.5</v>
          </cell>
          <cell r="I35">
            <v>7</v>
          </cell>
          <cell r="J35">
            <v>4</v>
          </cell>
          <cell r="K35">
            <v>10</v>
          </cell>
          <cell r="L35">
            <v>9</v>
          </cell>
          <cell r="M35">
            <v>0</v>
          </cell>
          <cell r="N35">
            <v>9.5</v>
          </cell>
          <cell r="O35">
            <v>19.2</v>
          </cell>
          <cell r="P35">
            <v>12</v>
          </cell>
          <cell r="Q35">
            <v>8</v>
          </cell>
          <cell r="R35">
            <v>0</v>
          </cell>
          <cell r="S35">
            <v>0</v>
          </cell>
          <cell r="T35">
            <v>8</v>
          </cell>
          <cell r="U35">
            <v>28</v>
          </cell>
          <cell r="V35">
            <v>47</v>
          </cell>
        </row>
        <row r="36">
          <cell r="B36" t="str">
            <v>E022-01-1038/2020</v>
          </cell>
          <cell r="C36" t="str">
            <v>Ian Kamau NJUGUNA</v>
          </cell>
          <cell r="D36">
            <v>13</v>
          </cell>
          <cell r="E36">
            <v>13</v>
          </cell>
          <cell r="F36">
            <v>0</v>
          </cell>
          <cell r="G36">
            <v>7.583333333333333</v>
          </cell>
          <cell r="H36">
            <v>4.5</v>
          </cell>
          <cell r="I36">
            <v>8</v>
          </cell>
          <cell r="J36">
            <v>4.25</v>
          </cell>
          <cell r="K36">
            <v>13</v>
          </cell>
          <cell r="L36">
            <v>11.5</v>
          </cell>
          <cell r="M36">
            <v>0</v>
          </cell>
          <cell r="N36">
            <v>12.25</v>
          </cell>
          <cell r="O36">
            <v>24.1</v>
          </cell>
          <cell r="P36">
            <v>16</v>
          </cell>
          <cell r="Q36">
            <v>0</v>
          </cell>
          <cell r="R36">
            <v>2.5</v>
          </cell>
          <cell r="S36">
            <v>0</v>
          </cell>
          <cell r="T36">
            <v>3.5</v>
          </cell>
          <cell r="U36">
            <v>22</v>
          </cell>
          <cell r="V36">
            <v>46</v>
          </cell>
        </row>
        <row r="37">
          <cell r="B37" t="str">
            <v>E022-01-1040/2020</v>
          </cell>
          <cell r="C37" t="str">
            <v>Salome Mukuhi KIIRIA</v>
          </cell>
          <cell r="D37">
            <v>12</v>
          </cell>
          <cell r="E37">
            <v>11</v>
          </cell>
          <cell r="F37">
            <v>0</v>
          </cell>
          <cell r="G37">
            <v>6.75</v>
          </cell>
          <cell r="H37">
            <v>4.5</v>
          </cell>
          <cell r="I37">
            <v>8</v>
          </cell>
          <cell r="J37">
            <v>4.25</v>
          </cell>
          <cell r="K37">
            <v>11</v>
          </cell>
          <cell r="L37">
            <v>12</v>
          </cell>
          <cell r="M37">
            <v>0</v>
          </cell>
          <cell r="N37">
            <v>11.5</v>
          </cell>
          <cell r="O37">
            <v>22.5</v>
          </cell>
          <cell r="P37">
            <v>14.5</v>
          </cell>
          <cell r="Q37">
            <v>0</v>
          </cell>
          <cell r="R37">
            <v>15</v>
          </cell>
          <cell r="S37">
            <v>5</v>
          </cell>
          <cell r="T37">
            <v>0</v>
          </cell>
          <cell r="U37">
            <v>34.5</v>
          </cell>
          <cell r="V37">
            <v>57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11</v>
          </cell>
          <cell r="E38">
            <v>7</v>
          </cell>
          <cell r="F38">
            <v>0</v>
          </cell>
          <cell r="G38">
            <v>5.4166666666666661</v>
          </cell>
          <cell r="H38">
            <v>4</v>
          </cell>
          <cell r="I38">
            <v>7</v>
          </cell>
          <cell r="J38">
            <v>3.75</v>
          </cell>
          <cell r="K38">
            <v>9</v>
          </cell>
          <cell r="L38">
            <v>11</v>
          </cell>
          <cell r="M38">
            <v>0</v>
          </cell>
          <cell r="N38">
            <v>10</v>
          </cell>
          <cell r="O38">
            <v>19.2</v>
          </cell>
          <cell r="P38">
            <v>16.5</v>
          </cell>
          <cell r="Q38">
            <v>0</v>
          </cell>
          <cell r="R38">
            <v>4.5</v>
          </cell>
          <cell r="S38">
            <v>3.5</v>
          </cell>
          <cell r="T38">
            <v>0</v>
          </cell>
          <cell r="U38">
            <v>24.5</v>
          </cell>
          <cell r="V38">
            <v>44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10</v>
          </cell>
          <cell r="E39">
            <v>15</v>
          </cell>
          <cell r="F39">
            <v>0</v>
          </cell>
          <cell r="G39">
            <v>7.0833333333333321</v>
          </cell>
          <cell r="H39">
            <v>3.5</v>
          </cell>
          <cell r="I39">
            <v>7</v>
          </cell>
          <cell r="J39">
            <v>3.5</v>
          </cell>
          <cell r="K39">
            <v>9</v>
          </cell>
          <cell r="L39">
            <v>10.5</v>
          </cell>
          <cell r="M39">
            <v>0</v>
          </cell>
          <cell r="N39">
            <v>9.7499999999999982</v>
          </cell>
          <cell r="O39">
            <v>20.3</v>
          </cell>
          <cell r="P39">
            <v>20.5</v>
          </cell>
          <cell r="Q39">
            <v>0</v>
          </cell>
          <cell r="R39">
            <v>8.5</v>
          </cell>
          <cell r="S39">
            <v>4</v>
          </cell>
          <cell r="T39">
            <v>0</v>
          </cell>
          <cell r="U39">
            <v>33</v>
          </cell>
          <cell r="V39">
            <v>53</v>
          </cell>
        </row>
        <row r="40">
          <cell r="B40" t="str">
            <v>E022-01-1043/2020</v>
          </cell>
          <cell r="C40" t="str">
            <v>Amos Sila MULWA</v>
          </cell>
          <cell r="D40">
            <v>11</v>
          </cell>
          <cell r="E40">
            <v>18</v>
          </cell>
          <cell r="F40">
            <v>0</v>
          </cell>
          <cell r="G40">
            <v>8.1666666666666661</v>
          </cell>
          <cell r="H40">
            <v>4.5</v>
          </cell>
          <cell r="I40">
            <v>7</v>
          </cell>
          <cell r="J40">
            <v>4</v>
          </cell>
          <cell r="K40">
            <v>9</v>
          </cell>
          <cell r="L40">
            <v>11</v>
          </cell>
          <cell r="M40">
            <v>0</v>
          </cell>
          <cell r="N40">
            <v>10</v>
          </cell>
          <cell r="O40">
            <v>22.2</v>
          </cell>
          <cell r="P40">
            <v>18.5</v>
          </cell>
          <cell r="Q40">
            <v>0</v>
          </cell>
          <cell r="R40">
            <v>17</v>
          </cell>
          <cell r="S40">
            <v>7</v>
          </cell>
          <cell r="T40">
            <v>0</v>
          </cell>
          <cell r="U40">
            <v>42.5</v>
          </cell>
          <cell r="V40">
            <v>65</v>
          </cell>
        </row>
        <row r="41">
          <cell r="B41" t="str">
            <v>E022-01-1044/2020</v>
          </cell>
          <cell r="C41" t="str">
            <v>Muthawa KIVAA</v>
          </cell>
          <cell r="D41">
            <v>11</v>
          </cell>
          <cell r="E41">
            <v>14</v>
          </cell>
          <cell r="F41">
            <v>0</v>
          </cell>
          <cell r="G41">
            <v>7.1666666666666661</v>
          </cell>
          <cell r="H41">
            <v>4.5</v>
          </cell>
          <cell r="I41">
            <v>9</v>
          </cell>
          <cell r="J41">
            <v>4.5</v>
          </cell>
          <cell r="K41">
            <v>10</v>
          </cell>
          <cell r="L41">
            <v>9</v>
          </cell>
          <cell r="M41">
            <v>0</v>
          </cell>
          <cell r="N41">
            <v>9.5</v>
          </cell>
          <cell r="O41">
            <v>21.2</v>
          </cell>
          <cell r="P41">
            <v>25.5</v>
          </cell>
          <cell r="Q41">
            <v>10</v>
          </cell>
          <cell r="R41">
            <v>0</v>
          </cell>
          <cell r="S41">
            <v>4</v>
          </cell>
          <cell r="T41">
            <v>0</v>
          </cell>
          <cell r="U41">
            <v>39.5</v>
          </cell>
          <cell r="V41">
            <v>61</v>
          </cell>
        </row>
        <row r="42">
          <cell r="B42" t="str">
            <v>E022-01-1045/2020</v>
          </cell>
          <cell r="C42" t="str">
            <v>Joshua Maina KAMAU</v>
          </cell>
          <cell r="D42">
            <v>9</v>
          </cell>
          <cell r="E42">
            <v>14</v>
          </cell>
          <cell r="F42">
            <v>0</v>
          </cell>
          <cell r="G42">
            <v>6.4999999999999991</v>
          </cell>
          <cell r="H42">
            <v>4</v>
          </cell>
          <cell r="I42">
            <v>7</v>
          </cell>
          <cell r="J42">
            <v>3.75</v>
          </cell>
          <cell r="K42">
            <v>11</v>
          </cell>
          <cell r="L42">
            <v>12</v>
          </cell>
          <cell r="M42">
            <v>0</v>
          </cell>
          <cell r="N42">
            <v>11.5</v>
          </cell>
          <cell r="O42">
            <v>21.8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>
            <v>22</v>
          </cell>
        </row>
        <row r="43">
          <cell r="B43" t="str">
            <v>E022-01-1046/2020</v>
          </cell>
          <cell r="C43" t="str">
            <v>Sally Kinya KIMATHI</v>
          </cell>
          <cell r="D43">
            <v>10</v>
          </cell>
          <cell r="E43">
            <v>14</v>
          </cell>
          <cell r="F43">
            <v>0</v>
          </cell>
          <cell r="G43">
            <v>6.8333333333333339</v>
          </cell>
          <cell r="H43">
            <v>4.5</v>
          </cell>
          <cell r="I43">
            <v>9</v>
          </cell>
          <cell r="J43">
            <v>4.5</v>
          </cell>
          <cell r="K43">
            <v>13</v>
          </cell>
          <cell r="L43">
            <v>11.5</v>
          </cell>
          <cell r="M43">
            <v>0</v>
          </cell>
          <cell r="N43">
            <v>12.25</v>
          </cell>
          <cell r="O43">
            <v>23.6</v>
          </cell>
          <cell r="P43">
            <v>18</v>
          </cell>
          <cell r="Q43">
            <v>0</v>
          </cell>
          <cell r="R43">
            <v>14</v>
          </cell>
          <cell r="S43">
            <v>15</v>
          </cell>
          <cell r="T43">
            <v>0</v>
          </cell>
          <cell r="U43">
            <v>47</v>
          </cell>
          <cell r="V43">
            <v>71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12</v>
          </cell>
          <cell r="E44">
            <v>12</v>
          </cell>
          <cell r="F44">
            <v>0</v>
          </cell>
          <cell r="G44">
            <v>7</v>
          </cell>
          <cell r="H44">
            <v>4</v>
          </cell>
          <cell r="I44">
            <v>7</v>
          </cell>
          <cell r="J44">
            <v>3.75</v>
          </cell>
          <cell r="K44">
            <v>10</v>
          </cell>
          <cell r="L44">
            <v>9</v>
          </cell>
          <cell r="M44">
            <v>0</v>
          </cell>
          <cell r="N44">
            <v>9.5</v>
          </cell>
          <cell r="O44">
            <v>20.3</v>
          </cell>
          <cell r="P44">
            <v>23</v>
          </cell>
          <cell r="Q44">
            <v>0</v>
          </cell>
          <cell r="R44">
            <v>5</v>
          </cell>
          <cell r="S44">
            <v>5</v>
          </cell>
          <cell r="T44">
            <v>0</v>
          </cell>
          <cell r="U44">
            <v>33</v>
          </cell>
          <cell r="V44">
            <v>53</v>
          </cell>
        </row>
        <row r="45">
          <cell r="B45" t="str">
            <v>E022-01-1048/2020</v>
          </cell>
          <cell r="C45" t="str">
            <v>Tony Clinton MUTUMA</v>
          </cell>
          <cell r="D45">
            <v>11</v>
          </cell>
          <cell r="E45">
            <v>10</v>
          </cell>
          <cell r="F45">
            <v>0</v>
          </cell>
          <cell r="G45">
            <v>6.166666666666667</v>
          </cell>
          <cell r="H45">
            <v>5</v>
          </cell>
          <cell r="I45">
            <v>9</v>
          </cell>
          <cell r="J45">
            <v>4.75</v>
          </cell>
          <cell r="K45">
            <v>9</v>
          </cell>
          <cell r="L45">
            <v>10</v>
          </cell>
          <cell r="M45">
            <v>0</v>
          </cell>
          <cell r="N45">
            <v>9.5</v>
          </cell>
          <cell r="O45">
            <v>20.399999999999999</v>
          </cell>
          <cell r="P45">
            <v>10.5</v>
          </cell>
          <cell r="Q45">
            <v>0</v>
          </cell>
          <cell r="R45">
            <v>6</v>
          </cell>
          <cell r="S45">
            <v>4</v>
          </cell>
          <cell r="T45">
            <v>0</v>
          </cell>
          <cell r="U45">
            <v>20.5</v>
          </cell>
          <cell r="V45">
            <v>41</v>
          </cell>
        </row>
        <row r="46">
          <cell r="B46" t="str">
            <v>E022-01-1050/2020</v>
          </cell>
          <cell r="C46" t="str">
            <v>Lewis Murithi MWENDA</v>
          </cell>
          <cell r="D46">
            <v>8</v>
          </cell>
          <cell r="E46">
            <v>11</v>
          </cell>
          <cell r="F46">
            <v>0</v>
          </cell>
          <cell r="G46">
            <v>5.4166666666666679</v>
          </cell>
          <cell r="H46">
            <v>4.5</v>
          </cell>
          <cell r="I46">
            <v>9</v>
          </cell>
          <cell r="J46">
            <v>4.5</v>
          </cell>
          <cell r="K46">
            <v>9</v>
          </cell>
          <cell r="L46">
            <v>10.5</v>
          </cell>
          <cell r="M46">
            <v>0</v>
          </cell>
          <cell r="N46">
            <v>9.7499999999999982</v>
          </cell>
          <cell r="O46">
            <v>19.7</v>
          </cell>
          <cell r="P46">
            <v>16.5</v>
          </cell>
          <cell r="Q46">
            <v>10</v>
          </cell>
          <cell r="R46">
            <v>0</v>
          </cell>
          <cell r="S46">
            <v>5</v>
          </cell>
          <cell r="T46">
            <v>0</v>
          </cell>
          <cell r="U46">
            <v>31.5</v>
          </cell>
          <cell r="V46">
            <v>51</v>
          </cell>
        </row>
        <row r="47">
          <cell r="B47" t="str">
            <v>E022-01-1052/2020</v>
          </cell>
          <cell r="C47" t="str">
            <v>Victor MWIRIGI</v>
          </cell>
          <cell r="D47">
            <v>8</v>
          </cell>
          <cell r="E47">
            <v>14</v>
          </cell>
          <cell r="F47">
            <v>0</v>
          </cell>
          <cell r="G47">
            <v>6.166666666666667</v>
          </cell>
          <cell r="H47">
            <v>4.5</v>
          </cell>
          <cell r="I47">
            <v>6</v>
          </cell>
          <cell r="J47">
            <v>3.75</v>
          </cell>
          <cell r="K47">
            <v>9</v>
          </cell>
          <cell r="L47">
            <v>11</v>
          </cell>
          <cell r="M47">
            <v>0</v>
          </cell>
          <cell r="N47">
            <v>10</v>
          </cell>
          <cell r="O47">
            <v>19.899999999999999</v>
          </cell>
          <cell r="P47">
            <v>15.5</v>
          </cell>
          <cell r="Q47">
            <v>11</v>
          </cell>
          <cell r="R47">
            <v>0</v>
          </cell>
          <cell r="S47">
            <v>5</v>
          </cell>
          <cell r="T47">
            <v>0</v>
          </cell>
          <cell r="U47">
            <v>31.5</v>
          </cell>
          <cell r="V47">
            <v>51</v>
          </cell>
        </row>
        <row r="48">
          <cell r="B48" t="str">
            <v>E022-01-1054/2020</v>
          </cell>
          <cell r="C48" t="str">
            <v>Julius Righa MGHANGA</v>
          </cell>
          <cell r="D48">
            <v>11</v>
          </cell>
          <cell r="E48">
            <v>17</v>
          </cell>
          <cell r="F48">
            <v>0</v>
          </cell>
          <cell r="G48">
            <v>7.9166666666666661</v>
          </cell>
          <cell r="H48">
            <v>4.5</v>
          </cell>
          <cell r="I48">
            <v>6</v>
          </cell>
          <cell r="J48">
            <v>3.75</v>
          </cell>
          <cell r="K48">
            <v>9</v>
          </cell>
          <cell r="L48">
            <v>9</v>
          </cell>
          <cell r="M48">
            <v>0</v>
          </cell>
          <cell r="N48">
            <v>9</v>
          </cell>
          <cell r="O48">
            <v>20.7</v>
          </cell>
          <cell r="P48">
            <v>18.5</v>
          </cell>
          <cell r="Q48">
            <v>0</v>
          </cell>
          <cell r="R48">
            <v>15.5</v>
          </cell>
          <cell r="S48">
            <v>9.5</v>
          </cell>
          <cell r="T48">
            <v>0</v>
          </cell>
          <cell r="U48">
            <v>43.5</v>
          </cell>
          <cell r="V48">
            <v>64</v>
          </cell>
        </row>
        <row r="49">
          <cell r="B49" t="str">
            <v>E022-01-1055/2020</v>
          </cell>
          <cell r="C49" t="str">
            <v>Joe Albert NGIGI</v>
          </cell>
          <cell r="D49">
            <v>10</v>
          </cell>
          <cell r="E49">
            <v>12</v>
          </cell>
          <cell r="F49">
            <v>0</v>
          </cell>
          <cell r="G49">
            <v>6.333333333333333</v>
          </cell>
          <cell r="H49">
            <v>5</v>
          </cell>
          <cell r="I49">
            <v>8</v>
          </cell>
          <cell r="J49">
            <v>4.5</v>
          </cell>
          <cell r="K49">
            <v>11</v>
          </cell>
          <cell r="L49">
            <v>10.5</v>
          </cell>
          <cell r="M49">
            <v>0</v>
          </cell>
          <cell r="N49">
            <v>10.749999999999998</v>
          </cell>
          <cell r="O49">
            <v>21.6</v>
          </cell>
          <cell r="P49">
            <v>17</v>
          </cell>
          <cell r="Q49">
            <v>0</v>
          </cell>
          <cell r="R49">
            <v>17</v>
          </cell>
          <cell r="S49">
            <v>5</v>
          </cell>
          <cell r="T49">
            <v>0</v>
          </cell>
          <cell r="U49">
            <v>39</v>
          </cell>
          <cell r="V49">
            <v>61</v>
          </cell>
        </row>
        <row r="50">
          <cell r="B50" t="str">
            <v>E022-01-1056/2020</v>
          </cell>
          <cell r="C50" t="str">
            <v>Michael Adrian NGURU</v>
          </cell>
          <cell r="D50">
            <v>13</v>
          </cell>
          <cell r="E50">
            <v>10</v>
          </cell>
          <cell r="F50">
            <v>0</v>
          </cell>
          <cell r="G50">
            <v>6.8333333333333339</v>
          </cell>
          <cell r="H50">
            <v>3.5</v>
          </cell>
          <cell r="I50">
            <v>8</v>
          </cell>
          <cell r="J50">
            <v>3.75</v>
          </cell>
          <cell r="K50">
            <v>9</v>
          </cell>
          <cell r="L50">
            <v>10</v>
          </cell>
          <cell r="M50">
            <v>0</v>
          </cell>
          <cell r="N50">
            <v>9.5</v>
          </cell>
          <cell r="O50">
            <v>20.100000000000001</v>
          </cell>
          <cell r="P50">
            <v>23</v>
          </cell>
          <cell r="Q50">
            <v>0</v>
          </cell>
          <cell r="R50">
            <v>5</v>
          </cell>
          <cell r="S50">
            <v>1</v>
          </cell>
          <cell r="T50">
            <v>0</v>
          </cell>
          <cell r="U50">
            <v>29</v>
          </cell>
          <cell r="V50">
            <v>49</v>
          </cell>
        </row>
        <row r="51">
          <cell r="B51" t="str">
            <v>E022-01-1057/2020</v>
          </cell>
          <cell r="C51" t="str">
            <v>Gad Kimathi MURITHI</v>
          </cell>
          <cell r="D51">
            <v>8</v>
          </cell>
          <cell r="E51">
            <v>7</v>
          </cell>
          <cell r="F51">
            <v>0</v>
          </cell>
          <cell r="G51">
            <v>4.4166666666666661</v>
          </cell>
          <cell r="H51">
            <v>4.5</v>
          </cell>
          <cell r="I51">
            <v>8</v>
          </cell>
          <cell r="J51">
            <v>4.25</v>
          </cell>
          <cell r="K51">
            <v>9</v>
          </cell>
          <cell r="L51">
            <v>10.5</v>
          </cell>
          <cell r="M51">
            <v>0</v>
          </cell>
          <cell r="N51">
            <v>9.7499999999999982</v>
          </cell>
          <cell r="O51">
            <v>18.399999999999999</v>
          </cell>
          <cell r="P51">
            <v>12.5</v>
          </cell>
          <cell r="Q51">
            <v>0</v>
          </cell>
          <cell r="R51">
            <v>3</v>
          </cell>
          <cell r="S51">
            <v>7</v>
          </cell>
          <cell r="T51">
            <v>0</v>
          </cell>
          <cell r="U51">
            <v>22.5</v>
          </cell>
          <cell r="V51">
            <v>41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10</v>
          </cell>
          <cell r="E52">
            <v>19</v>
          </cell>
          <cell r="F52">
            <v>0</v>
          </cell>
          <cell r="G52">
            <v>8.0833333333333339</v>
          </cell>
          <cell r="H52">
            <v>4.5</v>
          </cell>
          <cell r="I52">
            <v>9</v>
          </cell>
          <cell r="J52">
            <v>4.5</v>
          </cell>
          <cell r="K52">
            <v>10</v>
          </cell>
          <cell r="L52">
            <v>9</v>
          </cell>
          <cell r="M52">
            <v>0</v>
          </cell>
          <cell r="N52">
            <v>9.5</v>
          </cell>
          <cell r="O52">
            <v>22.1</v>
          </cell>
          <cell r="P52">
            <v>20</v>
          </cell>
          <cell r="Q52">
            <v>0</v>
          </cell>
          <cell r="R52">
            <v>9</v>
          </cell>
          <cell r="S52">
            <v>6</v>
          </cell>
          <cell r="T52">
            <v>0</v>
          </cell>
          <cell r="U52">
            <v>35</v>
          </cell>
          <cell r="V52">
            <v>57</v>
          </cell>
        </row>
        <row r="53">
          <cell r="B53" t="str">
            <v>E022-01-1060/2020</v>
          </cell>
          <cell r="C53" t="str">
            <v>Joshua NYANDWAKI</v>
          </cell>
          <cell r="D53">
            <v>9</v>
          </cell>
          <cell r="E53">
            <v>16</v>
          </cell>
          <cell r="F53">
            <v>0</v>
          </cell>
          <cell r="G53">
            <v>7</v>
          </cell>
          <cell r="H53">
            <v>0</v>
          </cell>
          <cell r="I53">
            <v>9</v>
          </cell>
          <cell r="J53">
            <v>2.25</v>
          </cell>
          <cell r="K53">
            <v>9</v>
          </cell>
          <cell r="L53">
            <v>11</v>
          </cell>
          <cell r="M53">
            <v>0</v>
          </cell>
          <cell r="N53">
            <v>10</v>
          </cell>
          <cell r="O53">
            <v>19.3</v>
          </cell>
          <cell r="P53">
            <v>20</v>
          </cell>
          <cell r="Q53">
            <v>3</v>
          </cell>
          <cell r="R53">
            <v>0</v>
          </cell>
          <cell r="S53">
            <v>0</v>
          </cell>
          <cell r="T53">
            <v>4</v>
          </cell>
          <cell r="U53">
            <v>27</v>
          </cell>
          <cell r="V53">
            <v>46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9</v>
          </cell>
          <cell r="E54">
            <v>0</v>
          </cell>
          <cell r="F54">
            <v>0</v>
          </cell>
          <cell r="G54">
            <v>3</v>
          </cell>
          <cell r="H54">
            <v>4</v>
          </cell>
          <cell r="I54">
            <v>7</v>
          </cell>
          <cell r="J54">
            <v>3.75</v>
          </cell>
          <cell r="K54">
            <v>9</v>
          </cell>
          <cell r="L54">
            <v>10.5</v>
          </cell>
          <cell r="M54">
            <v>0</v>
          </cell>
          <cell r="N54">
            <v>9.7499999999999982</v>
          </cell>
          <cell r="O54">
            <v>16.5</v>
          </cell>
          <cell r="P54">
            <v>17.5</v>
          </cell>
          <cell r="Q54">
            <v>8</v>
          </cell>
          <cell r="R54">
            <v>0</v>
          </cell>
          <cell r="S54">
            <v>0</v>
          </cell>
          <cell r="T54">
            <v>1</v>
          </cell>
          <cell r="U54">
            <v>26.5</v>
          </cell>
          <cell r="V54">
            <v>43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11</v>
          </cell>
          <cell r="E55">
            <v>18</v>
          </cell>
          <cell r="F55">
            <v>0</v>
          </cell>
          <cell r="G55">
            <v>8.1666666666666661</v>
          </cell>
          <cell r="H55">
            <v>4.5</v>
          </cell>
          <cell r="I55">
            <v>8</v>
          </cell>
          <cell r="J55">
            <v>4.25</v>
          </cell>
          <cell r="K55">
            <v>11.5</v>
          </cell>
          <cell r="L55">
            <v>9.5</v>
          </cell>
          <cell r="M55">
            <v>0</v>
          </cell>
          <cell r="N55">
            <v>10.5</v>
          </cell>
          <cell r="O55">
            <v>22.9</v>
          </cell>
          <cell r="P55">
            <v>17</v>
          </cell>
          <cell r="Q55">
            <v>0</v>
          </cell>
          <cell r="R55">
            <v>8.5</v>
          </cell>
          <cell r="S55">
            <v>5</v>
          </cell>
          <cell r="T55">
            <v>0</v>
          </cell>
          <cell r="U55">
            <v>30.5</v>
          </cell>
          <cell r="V55">
            <v>53</v>
          </cell>
        </row>
        <row r="56">
          <cell r="B56" t="str">
            <v>E022-01-1063/2020</v>
          </cell>
          <cell r="C56" t="str">
            <v>Tracy Atieno OCHIENG</v>
          </cell>
          <cell r="D56">
            <v>12</v>
          </cell>
          <cell r="E56">
            <v>12</v>
          </cell>
          <cell r="F56">
            <v>0</v>
          </cell>
          <cell r="G56">
            <v>7</v>
          </cell>
          <cell r="H56">
            <v>4.5</v>
          </cell>
          <cell r="I56">
            <v>9</v>
          </cell>
          <cell r="J56">
            <v>4.5</v>
          </cell>
          <cell r="K56">
            <v>10</v>
          </cell>
          <cell r="L56">
            <v>11.5</v>
          </cell>
          <cell r="M56">
            <v>0</v>
          </cell>
          <cell r="N56">
            <v>10.75</v>
          </cell>
          <cell r="O56">
            <v>22.3</v>
          </cell>
          <cell r="P56">
            <v>24</v>
          </cell>
          <cell r="Q56">
            <v>0</v>
          </cell>
          <cell r="R56">
            <v>1</v>
          </cell>
          <cell r="S56">
            <v>5</v>
          </cell>
          <cell r="T56">
            <v>0</v>
          </cell>
          <cell r="U56">
            <v>30</v>
          </cell>
          <cell r="V56">
            <v>52</v>
          </cell>
        </row>
        <row r="57">
          <cell r="B57" t="str">
            <v>E022-01-1064/2020</v>
          </cell>
          <cell r="C57" t="str">
            <v>Michael OMOLO</v>
          </cell>
          <cell r="D57">
            <v>10</v>
          </cell>
          <cell r="E57">
            <v>12</v>
          </cell>
          <cell r="F57">
            <v>0</v>
          </cell>
          <cell r="G57">
            <v>6.333333333333333</v>
          </cell>
          <cell r="H57">
            <v>4</v>
          </cell>
          <cell r="I57">
            <v>6</v>
          </cell>
          <cell r="J57">
            <v>3.5</v>
          </cell>
          <cell r="K57">
            <v>11</v>
          </cell>
          <cell r="L57">
            <v>10.5</v>
          </cell>
          <cell r="M57">
            <v>0</v>
          </cell>
          <cell r="N57">
            <v>10.749999999999998</v>
          </cell>
          <cell r="O57">
            <v>20.6</v>
          </cell>
          <cell r="P57">
            <v>21</v>
          </cell>
          <cell r="Q57">
            <v>0</v>
          </cell>
          <cell r="R57">
            <v>8</v>
          </cell>
          <cell r="S57">
            <v>5</v>
          </cell>
          <cell r="T57">
            <v>0</v>
          </cell>
          <cell r="U57">
            <v>34</v>
          </cell>
          <cell r="V57">
            <v>55</v>
          </cell>
        </row>
        <row r="58">
          <cell r="B58" t="str">
            <v>E022-01-1065/2020</v>
          </cell>
          <cell r="C58" t="str">
            <v>Brian Kiprono KOTON</v>
          </cell>
          <cell r="D58">
            <v>13</v>
          </cell>
          <cell r="E58">
            <v>12</v>
          </cell>
          <cell r="F58">
            <v>0</v>
          </cell>
          <cell r="G58">
            <v>7.3333333333333339</v>
          </cell>
          <cell r="H58">
            <v>4.5</v>
          </cell>
          <cell r="I58">
            <v>8</v>
          </cell>
          <cell r="J58">
            <v>4.25</v>
          </cell>
          <cell r="K58">
            <v>9</v>
          </cell>
          <cell r="L58">
            <v>11</v>
          </cell>
          <cell r="M58">
            <v>0</v>
          </cell>
          <cell r="N58">
            <v>10</v>
          </cell>
          <cell r="O58">
            <v>21.6</v>
          </cell>
          <cell r="P58">
            <v>12.5</v>
          </cell>
          <cell r="Q58">
            <v>0</v>
          </cell>
          <cell r="R58">
            <v>10</v>
          </cell>
          <cell r="S58">
            <v>4</v>
          </cell>
          <cell r="T58">
            <v>0</v>
          </cell>
          <cell r="U58">
            <v>26.5</v>
          </cell>
          <cell r="V58">
            <v>48</v>
          </cell>
        </row>
        <row r="59">
          <cell r="B59" t="str">
            <v>E022-01-1066/2020</v>
          </cell>
          <cell r="C59" t="str">
            <v>Christopher GITAU</v>
          </cell>
          <cell r="D59">
            <v>13</v>
          </cell>
          <cell r="E59">
            <v>13</v>
          </cell>
          <cell r="F59">
            <v>0</v>
          </cell>
          <cell r="G59">
            <v>7.583333333333333</v>
          </cell>
          <cell r="H59">
            <v>4</v>
          </cell>
          <cell r="I59">
            <v>9</v>
          </cell>
          <cell r="J59">
            <v>4.25</v>
          </cell>
          <cell r="K59">
            <v>10</v>
          </cell>
          <cell r="L59">
            <v>9</v>
          </cell>
          <cell r="M59">
            <v>0</v>
          </cell>
          <cell r="N59">
            <v>9.5</v>
          </cell>
          <cell r="O59">
            <v>21.3</v>
          </cell>
          <cell r="P59">
            <v>15</v>
          </cell>
          <cell r="Q59">
            <v>6</v>
          </cell>
          <cell r="R59">
            <v>0</v>
          </cell>
          <cell r="S59">
            <v>1</v>
          </cell>
          <cell r="T59">
            <v>0</v>
          </cell>
          <cell r="U59">
            <v>22</v>
          </cell>
          <cell r="V59">
            <v>43</v>
          </cell>
        </row>
        <row r="60">
          <cell r="B60" t="str">
            <v>E022-01-1067/2020</v>
          </cell>
          <cell r="C60" t="str">
            <v>Florence Auma ODERO</v>
          </cell>
          <cell r="D60">
            <v>9</v>
          </cell>
          <cell r="E60">
            <v>7</v>
          </cell>
          <cell r="F60">
            <v>0</v>
          </cell>
          <cell r="G60">
            <v>4.75</v>
          </cell>
          <cell r="H60">
            <v>4</v>
          </cell>
          <cell r="I60">
            <v>6</v>
          </cell>
          <cell r="J60">
            <v>3.5</v>
          </cell>
          <cell r="K60">
            <v>9</v>
          </cell>
          <cell r="L60">
            <v>9</v>
          </cell>
          <cell r="M60">
            <v>0</v>
          </cell>
          <cell r="N60">
            <v>9</v>
          </cell>
          <cell r="O60">
            <v>17.3</v>
          </cell>
          <cell r="P60">
            <v>14</v>
          </cell>
          <cell r="Q60">
            <v>0</v>
          </cell>
          <cell r="R60">
            <v>9</v>
          </cell>
          <cell r="S60">
            <v>0</v>
          </cell>
          <cell r="T60">
            <v>0</v>
          </cell>
          <cell r="U60">
            <v>23</v>
          </cell>
          <cell r="V60">
            <v>40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0</v>
          </cell>
          <cell r="E61">
            <v>9</v>
          </cell>
          <cell r="F61">
            <v>0</v>
          </cell>
          <cell r="G61">
            <v>2.25</v>
          </cell>
          <cell r="H61">
            <v>4</v>
          </cell>
          <cell r="I61">
            <v>9</v>
          </cell>
          <cell r="J61">
            <v>4.25</v>
          </cell>
          <cell r="K61">
            <v>11</v>
          </cell>
          <cell r="L61">
            <v>10.5</v>
          </cell>
          <cell r="M61">
            <v>0</v>
          </cell>
          <cell r="N61">
            <v>10.749999999999998</v>
          </cell>
          <cell r="O61">
            <v>17.3</v>
          </cell>
          <cell r="P61">
            <v>9</v>
          </cell>
          <cell r="Q61">
            <v>0</v>
          </cell>
          <cell r="R61">
            <v>3</v>
          </cell>
          <cell r="S61">
            <v>0</v>
          </cell>
          <cell r="T61">
            <v>0</v>
          </cell>
          <cell r="U61">
            <v>12</v>
          </cell>
          <cell r="V61">
            <v>29</v>
          </cell>
        </row>
        <row r="62">
          <cell r="B62" t="str">
            <v>E022-01-1069/2020</v>
          </cell>
          <cell r="C62" t="str">
            <v>Raymond KILONZO</v>
          </cell>
          <cell r="D62">
            <v>11</v>
          </cell>
          <cell r="E62">
            <v>16</v>
          </cell>
          <cell r="F62">
            <v>0</v>
          </cell>
          <cell r="G62">
            <v>7.6666666666666661</v>
          </cell>
          <cell r="H62">
            <v>4</v>
          </cell>
          <cell r="I62">
            <v>9</v>
          </cell>
          <cell r="J62">
            <v>4.25</v>
          </cell>
          <cell r="K62">
            <v>11</v>
          </cell>
          <cell r="L62">
            <v>10.5</v>
          </cell>
          <cell r="M62">
            <v>0</v>
          </cell>
          <cell r="N62">
            <v>10.749999999999998</v>
          </cell>
          <cell r="O62">
            <v>22.7</v>
          </cell>
          <cell r="P62">
            <v>18</v>
          </cell>
          <cell r="Q62">
            <v>0</v>
          </cell>
          <cell r="R62">
            <v>12</v>
          </cell>
          <cell r="S62">
            <v>4</v>
          </cell>
          <cell r="T62">
            <v>0</v>
          </cell>
          <cell r="U62">
            <v>34</v>
          </cell>
          <cell r="V62">
            <v>57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10</v>
          </cell>
          <cell r="E63">
            <v>19</v>
          </cell>
          <cell r="F63">
            <v>0</v>
          </cell>
          <cell r="G63">
            <v>8.0833333333333339</v>
          </cell>
          <cell r="H63">
            <v>5</v>
          </cell>
          <cell r="I63">
            <v>9</v>
          </cell>
          <cell r="J63">
            <v>4.75</v>
          </cell>
          <cell r="K63">
            <v>9</v>
          </cell>
          <cell r="L63">
            <v>9</v>
          </cell>
          <cell r="M63">
            <v>0</v>
          </cell>
          <cell r="N63">
            <v>9</v>
          </cell>
          <cell r="O63">
            <v>21.8</v>
          </cell>
          <cell r="P63">
            <v>17</v>
          </cell>
          <cell r="Q63">
            <v>0</v>
          </cell>
          <cell r="R63">
            <v>2</v>
          </cell>
          <cell r="S63">
            <v>2</v>
          </cell>
          <cell r="T63">
            <v>0</v>
          </cell>
          <cell r="U63">
            <v>21</v>
          </cell>
          <cell r="V63">
            <v>43</v>
          </cell>
        </row>
        <row r="64">
          <cell r="B64" t="str">
            <v>E022-01-1071/2020</v>
          </cell>
          <cell r="C64" t="str">
            <v>David Karanja MWANGI</v>
          </cell>
          <cell r="D64">
            <v>11</v>
          </cell>
          <cell r="E64">
            <v>14</v>
          </cell>
          <cell r="F64">
            <v>0</v>
          </cell>
          <cell r="G64">
            <v>7.1666666666666661</v>
          </cell>
          <cell r="H64">
            <v>4</v>
          </cell>
          <cell r="I64">
            <v>7</v>
          </cell>
          <cell r="J64">
            <v>3.75</v>
          </cell>
          <cell r="K64">
            <v>11.5</v>
          </cell>
          <cell r="L64">
            <v>9.5</v>
          </cell>
          <cell r="M64">
            <v>0</v>
          </cell>
          <cell r="N64">
            <v>10.5</v>
          </cell>
          <cell r="O64">
            <v>21.4</v>
          </cell>
          <cell r="P64">
            <v>18</v>
          </cell>
          <cell r="Q64">
            <v>6</v>
          </cell>
          <cell r="R64">
            <v>0</v>
          </cell>
          <cell r="S64">
            <v>0</v>
          </cell>
          <cell r="T64">
            <v>0.5</v>
          </cell>
          <cell r="U64">
            <v>24.5</v>
          </cell>
          <cell r="V64">
            <v>46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6</v>
          </cell>
          <cell r="E65">
            <v>11</v>
          </cell>
          <cell r="F65">
            <v>0</v>
          </cell>
          <cell r="G65">
            <v>4.75</v>
          </cell>
          <cell r="H65">
            <v>4</v>
          </cell>
          <cell r="I65">
            <v>8</v>
          </cell>
          <cell r="J65">
            <v>4</v>
          </cell>
          <cell r="K65">
            <v>9</v>
          </cell>
          <cell r="L65">
            <v>10</v>
          </cell>
          <cell r="M65">
            <v>0</v>
          </cell>
          <cell r="N65">
            <v>9.5</v>
          </cell>
          <cell r="O65">
            <v>18.3</v>
          </cell>
          <cell r="P65">
            <v>14</v>
          </cell>
          <cell r="Q65">
            <v>0</v>
          </cell>
          <cell r="R65">
            <v>12</v>
          </cell>
          <cell r="S65">
            <v>0</v>
          </cell>
          <cell r="T65">
            <v>7.5</v>
          </cell>
          <cell r="U65">
            <v>33.5</v>
          </cell>
          <cell r="V65">
            <v>52</v>
          </cell>
        </row>
        <row r="66">
          <cell r="B66" t="str">
            <v>E022-01-1074/2020</v>
          </cell>
          <cell r="C66" t="str">
            <v>Ian Kiptoo ROTICH</v>
          </cell>
          <cell r="D66">
            <v>8</v>
          </cell>
          <cell r="E66">
            <v>13</v>
          </cell>
          <cell r="F66">
            <v>0</v>
          </cell>
          <cell r="G66">
            <v>5.916666666666667</v>
          </cell>
          <cell r="H66">
            <v>3.5</v>
          </cell>
          <cell r="I66">
            <v>8</v>
          </cell>
          <cell r="J66">
            <v>3.75</v>
          </cell>
          <cell r="K66">
            <v>10</v>
          </cell>
          <cell r="L66">
            <v>9</v>
          </cell>
          <cell r="M66">
            <v>0</v>
          </cell>
          <cell r="N66">
            <v>9.5</v>
          </cell>
          <cell r="O66">
            <v>19.2</v>
          </cell>
          <cell r="P66">
            <v>12.5</v>
          </cell>
          <cell r="Q66">
            <v>0</v>
          </cell>
          <cell r="R66">
            <v>7</v>
          </cell>
          <cell r="S66">
            <v>6</v>
          </cell>
          <cell r="T66">
            <v>0</v>
          </cell>
          <cell r="U66">
            <v>25.5</v>
          </cell>
          <cell r="V66">
            <v>45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13</v>
          </cell>
          <cell r="E67">
            <v>14</v>
          </cell>
          <cell r="F67">
            <v>0</v>
          </cell>
          <cell r="G67">
            <v>7.833333333333333</v>
          </cell>
          <cell r="H67">
            <v>4.5</v>
          </cell>
          <cell r="I67">
            <v>9</v>
          </cell>
          <cell r="J67">
            <v>4.5</v>
          </cell>
          <cell r="K67">
            <v>9</v>
          </cell>
          <cell r="L67">
            <v>10</v>
          </cell>
          <cell r="M67">
            <v>0</v>
          </cell>
          <cell r="N67">
            <v>9.5</v>
          </cell>
          <cell r="O67">
            <v>21.8</v>
          </cell>
          <cell r="P67">
            <v>23</v>
          </cell>
          <cell r="Q67">
            <v>0</v>
          </cell>
          <cell r="R67">
            <v>7.5</v>
          </cell>
          <cell r="S67">
            <v>5.5</v>
          </cell>
          <cell r="T67">
            <v>0</v>
          </cell>
          <cell r="U67">
            <v>36</v>
          </cell>
          <cell r="V67">
            <v>58</v>
          </cell>
        </row>
        <row r="68">
          <cell r="B68" t="str">
            <v>E022-01-1076/2020</v>
          </cell>
          <cell r="C68" t="str">
            <v>Victory Ayuma SITATI</v>
          </cell>
          <cell r="D68">
            <v>6</v>
          </cell>
          <cell r="E68">
            <v>12</v>
          </cell>
          <cell r="F68">
            <v>0</v>
          </cell>
          <cell r="G68">
            <v>5</v>
          </cell>
          <cell r="H68">
            <v>4.5</v>
          </cell>
          <cell r="I68">
            <v>6</v>
          </cell>
          <cell r="J68">
            <v>3.75</v>
          </cell>
          <cell r="K68">
            <v>11</v>
          </cell>
          <cell r="L68">
            <v>12</v>
          </cell>
          <cell r="M68">
            <v>0</v>
          </cell>
          <cell r="N68">
            <v>11.5</v>
          </cell>
          <cell r="O68">
            <v>20.3</v>
          </cell>
          <cell r="P68">
            <v>19</v>
          </cell>
          <cell r="Q68">
            <v>0</v>
          </cell>
          <cell r="R68">
            <v>4</v>
          </cell>
          <cell r="S68">
            <v>11</v>
          </cell>
          <cell r="T68">
            <v>0</v>
          </cell>
          <cell r="U68">
            <v>34</v>
          </cell>
          <cell r="V68">
            <v>54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12</v>
          </cell>
          <cell r="E69">
            <v>13</v>
          </cell>
          <cell r="F69">
            <v>0</v>
          </cell>
          <cell r="G69">
            <v>7.2500000000000009</v>
          </cell>
          <cell r="H69">
            <v>4.5</v>
          </cell>
          <cell r="I69">
            <v>8</v>
          </cell>
          <cell r="J69">
            <v>4.25</v>
          </cell>
          <cell r="K69">
            <v>9</v>
          </cell>
          <cell r="L69">
            <v>10.5</v>
          </cell>
          <cell r="M69">
            <v>0</v>
          </cell>
          <cell r="N69">
            <v>9.7499999999999982</v>
          </cell>
          <cell r="O69">
            <v>21.3</v>
          </cell>
          <cell r="P69">
            <v>21.5</v>
          </cell>
          <cell r="Q69">
            <v>0</v>
          </cell>
          <cell r="R69">
            <v>4.5</v>
          </cell>
          <cell r="S69">
            <v>3</v>
          </cell>
          <cell r="T69">
            <v>0</v>
          </cell>
          <cell r="U69">
            <v>29</v>
          </cell>
          <cell r="V69">
            <v>50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12</v>
          </cell>
          <cell r="E70">
            <v>6</v>
          </cell>
          <cell r="F70">
            <v>0</v>
          </cell>
          <cell r="G70">
            <v>5.5</v>
          </cell>
          <cell r="H70">
            <v>4</v>
          </cell>
          <cell r="I70">
            <v>7</v>
          </cell>
          <cell r="J70">
            <v>3.75</v>
          </cell>
          <cell r="K70">
            <v>13</v>
          </cell>
          <cell r="L70">
            <v>11.5</v>
          </cell>
          <cell r="M70">
            <v>0</v>
          </cell>
          <cell r="N70">
            <v>12.25</v>
          </cell>
          <cell r="O70">
            <v>21.5</v>
          </cell>
          <cell r="P70">
            <v>21</v>
          </cell>
          <cell r="Q70">
            <v>0</v>
          </cell>
          <cell r="R70">
            <v>12</v>
          </cell>
          <cell r="S70">
            <v>4</v>
          </cell>
          <cell r="T70">
            <v>0</v>
          </cell>
          <cell r="U70">
            <v>37</v>
          </cell>
          <cell r="V70">
            <v>59</v>
          </cell>
        </row>
        <row r="71">
          <cell r="B71" t="str">
            <v>E022-01-1079/2020</v>
          </cell>
          <cell r="C71" t="str">
            <v>Seth Baraka WEKESA</v>
          </cell>
          <cell r="D71">
            <v>10</v>
          </cell>
          <cell r="E71">
            <v>0</v>
          </cell>
          <cell r="F71">
            <v>0</v>
          </cell>
          <cell r="G71">
            <v>3.333333333333333</v>
          </cell>
          <cell r="H71">
            <v>4</v>
          </cell>
          <cell r="I71">
            <v>9</v>
          </cell>
          <cell r="J71">
            <v>4.25</v>
          </cell>
          <cell r="K71">
            <v>9</v>
          </cell>
          <cell r="L71">
            <v>10</v>
          </cell>
          <cell r="M71">
            <v>0</v>
          </cell>
          <cell r="N71">
            <v>9.5</v>
          </cell>
          <cell r="O71">
            <v>17.100000000000001</v>
          </cell>
          <cell r="P71">
            <v>20</v>
          </cell>
          <cell r="Q71">
            <v>0</v>
          </cell>
          <cell r="R71">
            <v>9</v>
          </cell>
          <cell r="S71">
            <v>5</v>
          </cell>
          <cell r="T71">
            <v>0</v>
          </cell>
          <cell r="U71">
            <v>34</v>
          </cell>
          <cell r="V71">
            <v>51</v>
          </cell>
        </row>
        <row r="72">
          <cell r="B72" t="str">
            <v>E022-01-1080/2020</v>
          </cell>
          <cell r="C72" t="str">
            <v>Collins Mumo MANTHI</v>
          </cell>
          <cell r="D72">
            <v>11</v>
          </cell>
          <cell r="E72">
            <v>12</v>
          </cell>
          <cell r="F72">
            <v>0</v>
          </cell>
          <cell r="G72">
            <v>6.6666666666666661</v>
          </cell>
          <cell r="H72">
            <v>0</v>
          </cell>
          <cell r="I72">
            <v>7</v>
          </cell>
          <cell r="J72">
            <v>1.75</v>
          </cell>
          <cell r="K72">
            <v>11.5</v>
          </cell>
          <cell r="L72">
            <v>9.5</v>
          </cell>
          <cell r="M72">
            <v>0</v>
          </cell>
          <cell r="N72">
            <v>10.5</v>
          </cell>
          <cell r="O72">
            <v>18.899999999999999</v>
          </cell>
          <cell r="P72">
            <v>15.5</v>
          </cell>
          <cell r="Q72">
            <v>0</v>
          </cell>
          <cell r="R72">
            <v>0</v>
          </cell>
          <cell r="S72">
            <v>3</v>
          </cell>
          <cell r="T72">
            <v>0</v>
          </cell>
          <cell r="U72">
            <v>18.5</v>
          </cell>
          <cell r="V72">
            <v>37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10</v>
          </cell>
          <cell r="E73">
            <v>0</v>
          </cell>
          <cell r="F73">
            <v>0</v>
          </cell>
          <cell r="G73">
            <v>3.333333333333333</v>
          </cell>
          <cell r="H73">
            <v>0</v>
          </cell>
          <cell r="I73">
            <v>9</v>
          </cell>
          <cell r="J73">
            <v>2.25</v>
          </cell>
          <cell r="K73">
            <v>11</v>
          </cell>
          <cell r="L73">
            <v>10.5</v>
          </cell>
          <cell r="M73">
            <v>0</v>
          </cell>
          <cell r="N73">
            <v>10.749999999999998</v>
          </cell>
          <cell r="O73">
            <v>16.3</v>
          </cell>
          <cell r="P73">
            <v>8.5</v>
          </cell>
          <cell r="Q73">
            <v>0</v>
          </cell>
          <cell r="R73">
            <v>8</v>
          </cell>
          <cell r="S73">
            <v>4</v>
          </cell>
          <cell r="T73">
            <v>0</v>
          </cell>
          <cell r="U73">
            <v>20.5</v>
          </cell>
          <cell r="V73">
            <v>37</v>
          </cell>
        </row>
        <row r="74">
          <cell r="B74" t="str">
            <v>E022-01-1082/2020</v>
          </cell>
          <cell r="C74" t="str">
            <v>Ray Wafula WEKESA</v>
          </cell>
          <cell r="D74">
            <v>10</v>
          </cell>
          <cell r="E74">
            <v>0</v>
          </cell>
          <cell r="F74">
            <v>0</v>
          </cell>
          <cell r="G74">
            <v>3.333333333333333</v>
          </cell>
          <cell r="H74">
            <v>4</v>
          </cell>
          <cell r="I74">
            <v>6</v>
          </cell>
          <cell r="J74">
            <v>3.5</v>
          </cell>
          <cell r="K74">
            <v>11</v>
          </cell>
          <cell r="L74">
            <v>12.5</v>
          </cell>
          <cell r="M74">
            <v>0</v>
          </cell>
          <cell r="N74">
            <v>11.75</v>
          </cell>
          <cell r="O74">
            <v>18.600000000000001</v>
          </cell>
          <cell r="P74">
            <v>16.5</v>
          </cell>
          <cell r="Q74">
            <v>0</v>
          </cell>
          <cell r="R74">
            <v>3.5</v>
          </cell>
          <cell r="S74">
            <v>2.5</v>
          </cell>
          <cell r="T74">
            <v>0</v>
          </cell>
          <cell r="U74">
            <v>22.5</v>
          </cell>
          <cell r="V74">
            <v>41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10</v>
          </cell>
          <cell r="E75">
            <v>12</v>
          </cell>
          <cell r="F75">
            <v>0</v>
          </cell>
          <cell r="G75">
            <v>6.333333333333333</v>
          </cell>
          <cell r="H75">
            <v>5</v>
          </cell>
          <cell r="I75">
            <v>8</v>
          </cell>
          <cell r="J75">
            <v>4.5</v>
          </cell>
          <cell r="K75">
            <v>11</v>
          </cell>
          <cell r="L75">
            <v>10.5</v>
          </cell>
          <cell r="M75">
            <v>0</v>
          </cell>
          <cell r="N75">
            <v>10.749999999999998</v>
          </cell>
          <cell r="O75">
            <v>21.6</v>
          </cell>
          <cell r="P75">
            <v>18.5</v>
          </cell>
          <cell r="Q75">
            <v>0</v>
          </cell>
          <cell r="R75">
            <v>9</v>
          </cell>
          <cell r="S75">
            <v>3</v>
          </cell>
          <cell r="T75">
            <v>0</v>
          </cell>
          <cell r="U75">
            <v>30.5</v>
          </cell>
          <cell r="V75">
            <v>52</v>
          </cell>
        </row>
        <row r="76">
          <cell r="B76" t="str">
            <v>E022-01-1084/2020</v>
          </cell>
          <cell r="C76" t="str">
            <v>Farries Ngai SEDA</v>
          </cell>
          <cell r="D76">
            <v>10</v>
          </cell>
          <cell r="E76">
            <v>16</v>
          </cell>
          <cell r="F76">
            <v>0</v>
          </cell>
          <cell r="G76">
            <v>7.3333333333333339</v>
          </cell>
          <cell r="H76">
            <v>0</v>
          </cell>
          <cell r="I76">
            <v>9</v>
          </cell>
          <cell r="J76">
            <v>2.25</v>
          </cell>
          <cell r="K76">
            <v>9</v>
          </cell>
          <cell r="L76">
            <v>10</v>
          </cell>
          <cell r="M76">
            <v>0</v>
          </cell>
          <cell r="N76">
            <v>9.5</v>
          </cell>
          <cell r="O76">
            <v>19.100000000000001</v>
          </cell>
          <cell r="P76">
            <v>22</v>
          </cell>
          <cell r="Q76">
            <v>0</v>
          </cell>
          <cell r="R76">
            <v>12.5</v>
          </cell>
          <cell r="S76">
            <v>7</v>
          </cell>
          <cell r="T76">
            <v>0</v>
          </cell>
          <cell r="U76">
            <v>41.5</v>
          </cell>
          <cell r="V76">
            <v>61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11</v>
          </cell>
          <cell r="E77">
            <v>14</v>
          </cell>
          <cell r="F77">
            <v>0</v>
          </cell>
          <cell r="G77">
            <v>7.1666666666666661</v>
          </cell>
          <cell r="H77">
            <v>5</v>
          </cell>
          <cell r="I77">
            <v>9</v>
          </cell>
          <cell r="J77">
            <v>4.75</v>
          </cell>
          <cell r="K77">
            <v>9</v>
          </cell>
          <cell r="L77">
            <v>9</v>
          </cell>
          <cell r="M77">
            <v>0</v>
          </cell>
          <cell r="N77">
            <v>9</v>
          </cell>
          <cell r="O77">
            <v>20.9</v>
          </cell>
          <cell r="P77">
            <v>18.5</v>
          </cell>
          <cell r="Q77">
            <v>0</v>
          </cell>
          <cell r="R77">
            <v>10.5</v>
          </cell>
          <cell r="S77">
            <v>0</v>
          </cell>
          <cell r="T77">
            <v>5.5</v>
          </cell>
          <cell r="U77">
            <v>34.5</v>
          </cell>
          <cell r="V77">
            <v>55</v>
          </cell>
        </row>
        <row r="78">
          <cell r="B78" t="str">
            <v>E022-01-1086/2020</v>
          </cell>
          <cell r="C78" t="str">
            <v>Rony Oronje ONYANGO</v>
          </cell>
          <cell r="D78">
            <v>13</v>
          </cell>
          <cell r="E78">
            <v>0</v>
          </cell>
          <cell r="F78">
            <v>0</v>
          </cell>
          <cell r="G78">
            <v>4.3333333333333339</v>
          </cell>
          <cell r="H78">
            <v>4.5</v>
          </cell>
          <cell r="I78">
            <v>9</v>
          </cell>
          <cell r="J78">
            <v>4.5</v>
          </cell>
          <cell r="K78">
            <v>11.5</v>
          </cell>
          <cell r="L78">
            <v>9.5</v>
          </cell>
          <cell r="M78">
            <v>0</v>
          </cell>
          <cell r="N78">
            <v>10.5</v>
          </cell>
          <cell r="O78">
            <v>19.3</v>
          </cell>
          <cell r="P78">
            <v>22</v>
          </cell>
          <cell r="Q78">
            <v>0</v>
          </cell>
          <cell r="R78">
            <v>1</v>
          </cell>
          <cell r="S78">
            <v>6</v>
          </cell>
          <cell r="T78">
            <v>0</v>
          </cell>
          <cell r="U78">
            <v>29</v>
          </cell>
          <cell r="V78">
            <v>48</v>
          </cell>
        </row>
        <row r="79">
          <cell r="B79" t="str">
            <v>E022-01-1087/2020</v>
          </cell>
          <cell r="C79" t="str">
            <v>Geoffrey Elly NISSI</v>
          </cell>
          <cell r="D79">
            <v>0</v>
          </cell>
          <cell r="E79">
            <v>18</v>
          </cell>
          <cell r="F79">
            <v>0</v>
          </cell>
          <cell r="G79">
            <v>4.5</v>
          </cell>
          <cell r="H79">
            <v>0</v>
          </cell>
          <cell r="I79">
            <v>8</v>
          </cell>
          <cell r="J79">
            <v>2</v>
          </cell>
          <cell r="K79">
            <v>10</v>
          </cell>
          <cell r="L79">
            <v>12</v>
          </cell>
          <cell r="M79">
            <v>0</v>
          </cell>
          <cell r="N79">
            <v>11</v>
          </cell>
          <cell r="O79">
            <v>17.5</v>
          </cell>
          <cell r="P79">
            <v>14</v>
          </cell>
          <cell r="Q79">
            <v>7</v>
          </cell>
          <cell r="R79">
            <v>0</v>
          </cell>
          <cell r="S79">
            <v>0</v>
          </cell>
          <cell r="T79">
            <v>11</v>
          </cell>
          <cell r="U79">
            <v>32</v>
          </cell>
          <cell r="V79">
            <v>50</v>
          </cell>
        </row>
        <row r="80">
          <cell r="B80" t="str">
            <v>E022-01-1089/2020</v>
          </cell>
          <cell r="C80" t="str">
            <v>David MISANGO</v>
          </cell>
          <cell r="D80">
            <v>8</v>
          </cell>
          <cell r="E80">
            <v>14</v>
          </cell>
          <cell r="F80">
            <v>0</v>
          </cell>
          <cell r="G80">
            <v>6.166666666666667</v>
          </cell>
          <cell r="H80">
            <v>4.5</v>
          </cell>
          <cell r="I80">
            <v>7</v>
          </cell>
          <cell r="J80">
            <v>4</v>
          </cell>
          <cell r="K80">
            <v>10</v>
          </cell>
          <cell r="L80">
            <v>9</v>
          </cell>
          <cell r="M80">
            <v>0</v>
          </cell>
          <cell r="N80">
            <v>9.5</v>
          </cell>
          <cell r="O80">
            <v>19.7</v>
          </cell>
          <cell r="P80">
            <v>21</v>
          </cell>
          <cell r="Q80">
            <v>9</v>
          </cell>
          <cell r="R80">
            <v>0</v>
          </cell>
          <cell r="S80">
            <v>0</v>
          </cell>
          <cell r="T80">
            <v>1</v>
          </cell>
          <cell r="U80">
            <v>31</v>
          </cell>
          <cell r="V80">
            <v>51</v>
          </cell>
        </row>
        <row r="81">
          <cell r="B81" t="str">
            <v>E022-01-1090/2020</v>
          </cell>
          <cell r="C81" t="str">
            <v>Ignatius Kiptoo RUTO</v>
          </cell>
          <cell r="D81">
            <v>13</v>
          </cell>
          <cell r="E81">
            <v>12</v>
          </cell>
          <cell r="F81">
            <v>0</v>
          </cell>
          <cell r="G81">
            <v>7.3333333333333339</v>
          </cell>
          <cell r="H81">
            <v>4.5</v>
          </cell>
          <cell r="I81">
            <v>6</v>
          </cell>
          <cell r="J81">
            <v>3.75</v>
          </cell>
          <cell r="K81">
            <v>11</v>
          </cell>
          <cell r="L81">
            <v>12.5</v>
          </cell>
          <cell r="M81">
            <v>0</v>
          </cell>
          <cell r="N81">
            <v>11.75</v>
          </cell>
          <cell r="O81">
            <v>22.8</v>
          </cell>
          <cell r="P81">
            <v>14.5</v>
          </cell>
          <cell r="Q81">
            <v>0</v>
          </cell>
          <cell r="R81">
            <v>9.5</v>
          </cell>
          <cell r="S81">
            <v>0</v>
          </cell>
          <cell r="T81">
            <v>0</v>
          </cell>
          <cell r="U81">
            <v>24</v>
          </cell>
          <cell r="V81">
            <v>47</v>
          </cell>
        </row>
        <row r="82">
          <cell r="B82" t="str">
            <v>E022-01-1163/2020</v>
          </cell>
          <cell r="C82" t="str">
            <v>Caleb LUHOMBO</v>
          </cell>
          <cell r="D82">
            <v>10</v>
          </cell>
          <cell r="E82">
            <v>12</v>
          </cell>
          <cell r="F82">
            <v>0</v>
          </cell>
          <cell r="G82">
            <v>6.333333333333333</v>
          </cell>
          <cell r="H82">
            <v>4.5</v>
          </cell>
          <cell r="I82">
            <v>9</v>
          </cell>
          <cell r="J82">
            <v>4.5</v>
          </cell>
          <cell r="K82">
            <v>10</v>
          </cell>
          <cell r="L82">
            <v>11.5</v>
          </cell>
          <cell r="M82">
            <v>0</v>
          </cell>
          <cell r="N82">
            <v>10.75</v>
          </cell>
          <cell r="O82">
            <v>21.6</v>
          </cell>
          <cell r="P82">
            <v>25</v>
          </cell>
          <cell r="Q82">
            <v>0</v>
          </cell>
          <cell r="R82">
            <v>10</v>
          </cell>
          <cell r="S82">
            <v>4</v>
          </cell>
          <cell r="T82">
            <v>0</v>
          </cell>
          <cell r="U82">
            <v>39</v>
          </cell>
          <cell r="V82">
            <v>61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11</v>
          </cell>
          <cell r="E83">
            <v>0</v>
          </cell>
          <cell r="F83">
            <v>0</v>
          </cell>
          <cell r="G83">
            <v>3.6666666666666665</v>
          </cell>
          <cell r="H83">
            <v>4</v>
          </cell>
          <cell r="I83">
            <v>8</v>
          </cell>
          <cell r="J83">
            <v>4</v>
          </cell>
          <cell r="K83">
            <v>9</v>
          </cell>
          <cell r="L83">
            <v>10.5</v>
          </cell>
          <cell r="M83">
            <v>0</v>
          </cell>
          <cell r="N83">
            <v>9.7499999999999982</v>
          </cell>
          <cell r="O83">
            <v>17.399999999999999</v>
          </cell>
          <cell r="P83">
            <v>14.5</v>
          </cell>
          <cell r="Q83">
            <v>4</v>
          </cell>
          <cell r="R83">
            <v>0</v>
          </cell>
          <cell r="S83">
            <v>2</v>
          </cell>
          <cell r="T83">
            <v>0</v>
          </cell>
          <cell r="U83">
            <v>20.5</v>
          </cell>
          <cell r="V83">
            <v>38</v>
          </cell>
        </row>
        <row r="84">
          <cell r="B84" t="str">
            <v>E022-01-1594/2020</v>
          </cell>
          <cell r="C84" t="str">
            <v>Joash KIPROTICH</v>
          </cell>
          <cell r="D84">
            <v>11</v>
          </cell>
          <cell r="E84">
            <v>17</v>
          </cell>
          <cell r="F84">
            <v>0</v>
          </cell>
          <cell r="G84">
            <v>7.9166666666666661</v>
          </cell>
          <cell r="H84">
            <v>4.5</v>
          </cell>
          <cell r="I84">
            <v>7</v>
          </cell>
          <cell r="J84">
            <v>4</v>
          </cell>
          <cell r="K84">
            <v>10</v>
          </cell>
          <cell r="L84">
            <v>9</v>
          </cell>
          <cell r="M84">
            <v>0</v>
          </cell>
          <cell r="N84">
            <v>9.5</v>
          </cell>
          <cell r="O84">
            <v>21.4</v>
          </cell>
          <cell r="P84">
            <v>16.5</v>
          </cell>
          <cell r="Q84">
            <v>3</v>
          </cell>
          <cell r="R84">
            <v>0</v>
          </cell>
          <cell r="S84">
            <v>0</v>
          </cell>
          <cell r="T84">
            <v>2</v>
          </cell>
          <cell r="U84">
            <v>21.5</v>
          </cell>
          <cell r="V84">
            <v>43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11</v>
          </cell>
          <cell r="E85">
            <v>11</v>
          </cell>
          <cell r="F85">
            <v>0</v>
          </cell>
          <cell r="G85">
            <v>6.4166666666666661</v>
          </cell>
          <cell r="H85">
            <v>0</v>
          </cell>
          <cell r="I85">
            <v>9</v>
          </cell>
          <cell r="J85">
            <v>2.25</v>
          </cell>
          <cell r="K85">
            <v>11</v>
          </cell>
          <cell r="L85">
            <v>12.5</v>
          </cell>
          <cell r="M85">
            <v>0</v>
          </cell>
          <cell r="N85">
            <v>11.75</v>
          </cell>
          <cell r="O85">
            <v>20.399999999999999</v>
          </cell>
          <cell r="P85">
            <v>14.5</v>
          </cell>
          <cell r="Q85">
            <v>5</v>
          </cell>
          <cell r="R85">
            <v>0</v>
          </cell>
          <cell r="S85">
            <v>4</v>
          </cell>
          <cell r="T85">
            <v>0</v>
          </cell>
          <cell r="U85">
            <v>23.5</v>
          </cell>
          <cell r="V85">
            <v>44</v>
          </cell>
        </row>
        <row r="86">
          <cell r="B86" t="str">
            <v>E022-01-2108/2020</v>
          </cell>
          <cell r="C86" t="str">
            <v>Benson Mwendwa KILEI</v>
          </cell>
          <cell r="D86">
            <v>10</v>
          </cell>
          <cell r="E86">
            <v>8</v>
          </cell>
          <cell r="F86">
            <v>0</v>
          </cell>
          <cell r="G86">
            <v>5.333333333333333</v>
          </cell>
          <cell r="H86">
            <v>0</v>
          </cell>
          <cell r="I86">
            <v>7</v>
          </cell>
          <cell r="J86">
            <v>1.75</v>
          </cell>
          <cell r="K86">
            <v>9</v>
          </cell>
          <cell r="L86">
            <v>9</v>
          </cell>
          <cell r="M86">
            <v>0</v>
          </cell>
          <cell r="N86">
            <v>9</v>
          </cell>
          <cell r="O86">
            <v>16.100000000000001</v>
          </cell>
          <cell r="P86">
            <v>16.5</v>
          </cell>
          <cell r="Q86">
            <v>0</v>
          </cell>
          <cell r="R86">
            <v>6</v>
          </cell>
          <cell r="S86">
            <v>4.5</v>
          </cell>
          <cell r="T86">
            <v>0</v>
          </cell>
          <cell r="U86">
            <v>27</v>
          </cell>
          <cell r="V86">
            <v>43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11</v>
          </cell>
          <cell r="E87">
            <v>18</v>
          </cell>
          <cell r="F87">
            <v>0</v>
          </cell>
          <cell r="G87">
            <v>8.1666666666666661</v>
          </cell>
          <cell r="H87">
            <v>4.5</v>
          </cell>
          <cell r="I87">
            <v>8</v>
          </cell>
          <cell r="J87">
            <v>4.25</v>
          </cell>
          <cell r="K87">
            <v>11</v>
          </cell>
          <cell r="L87">
            <v>12.5</v>
          </cell>
          <cell r="M87">
            <v>0</v>
          </cell>
          <cell r="N87">
            <v>11.75</v>
          </cell>
          <cell r="O87">
            <v>24.2</v>
          </cell>
          <cell r="P87">
            <v>17.5</v>
          </cell>
          <cell r="Q87">
            <v>0</v>
          </cell>
          <cell r="R87">
            <v>6.5</v>
          </cell>
          <cell r="S87">
            <v>0</v>
          </cell>
          <cell r="T87">
            <v>7</v>
          </cell>
          <cell r="U87">
            <v>31</v>
          </cell>
          <cell r="V87">
            <v>55</v>
          </cell>
        </row>
        <row r="88">
          <cell r="B88" t="str">
            <v>E022-01-2138/2020</v>
          </cell>
          <cell r="C88" t="str">
            <v>Dennis Mungai NDUNGU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/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 t="str">
            <v/>
          </cell>
          <cell r="V88" t="str">
            <v/>
          </cell>
        </row>
        <row r="89">
          <cell r="B89" t="str">
            <v>E022-01-2140/2020</v>
          </cell>
          <cell r="C89" t="str">
            <v>Dennis Mwangi KAMATHIRO</v>
          </cell>
          <cell r="D89">
            <v>12</v>
          </cell>
          <cell r="E89">
            <v>12</v>
          </cell>
          <cell r="F89">
            <v>0</v>
          </cell>
          <cell r="G89">
            <v>7</v>
          </cell>
          <cell r="H89">
            <v>4</v>
          </cell>
          <cell r="I89">
            <v>7</v>
          </cell>
          <cell r="J89">
            <v>3.75</v>
          </cell>
          <cell r="K89">
            <v>13</v>
          </cell>
          <cell r="L89">
            <v>11.5</v>
          </cell>
          <cell r="M89">
            <v>0</v>
          </cell>
          <cell r="N89">
            <v>12.25</v>
          </cell>
          <cell r="O89">
            <v>23</v>
          </cell>
          <cell r="P89">
            <v>15</v>
          </cell>
          <cell r="Q89">
            <v>4</v>
          </cell>
          <cell r="R89">
            <v>0</v>
          </cell>
          <cell r="S89">
            <v>4</v>
          </cell>
          <cell r="T89">
            <v>0</v>
          </cell>
          <cell r="U89">
            <v>23</v>
          </cell>
          <cell r="V89">
            <v>46</v>
          </cell>
        </row>
        <row r="90">
          <cell r="B90" t="str">
            <v>E022-01-2151/2020</v>
          </cell>
          <cell r="C90" t="str">
            <v>Milton Kiai MWANGI</v>
          </cell>
          <cell r="D90">
            <v>11</v>
          </cell>
          <cell r="E90">
            <v>7</v>
          </cell>
          <cell r="F90">
            <v>0</v>
          </cell>
          <cell r="G90">
            <v>5.4166666666666661</v>
          </cell>
          <cell r="H90">
            <v>4.5</v>
          </cell>
          <cell r="I90">
            <v>8</v>
          </cell>
          <cell r="J90">
            <v>4.25</v>
          </cell>
          <cell r="K90">
            <v>9</v>
          </cell>
          <cell r="L90">
            <v>10.5</v>
          </cell>
          <cell r="M90">
            <v>0</v>
          </cell>
          <cell r="N90">
            <v>9.7499999999999982</v>
          </cell>
          <cell r="O90">
            <v>19.399999999999999</v>
          </cell>
          <cell r="P90">
            <v>10</v>
          </cell>
          <cell r="Q90">
            <v>1</v>
          </cell>
          <cell r="R90">
            <v>0</v>
          </cell>
          <cell r="S90">
            <v>0</v>
          </cell>
          <cell r="T90">
            <v>5</v>
          </cell>
          <cell r="U90">
            <v>16</v>
          </cell>
          <cell r="V90">
            <v>35</v>
          </cell>
        </row>
        <row r="91">
          <cell r="B91" t="str">
            <v>E022-01-2156/2020</v>
          </cell>
          <cell r="C91" t="str">
            <v>Isaac Muriuki NJERU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 t="str">
            <v/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 t="str">
            <v/>
          </cell>
          <cell r="V91" t="str">
            <v/>
          </cell>
        </row>
        <row r="92">
          <cell r="B92" t="str">
            <v>E022-01-2174/2020</v>
          </cell>
          <cell r="C92" t="str">
            <v>Brendan Jesse OCHIENG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 t="str">
            <v/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 t="str">
            <v/>
          </cell>
          <cell r="V92" t="str">
            <v/>
          </cell>
        </row>
        <row r="93">
          <cell r="B93" t="str">
            <v>E022-01-2192/2020</v>
          </cell>
          <cell r="C93" t="str">
            <v>Mark Waitiki THUO</v>
          </cell>
          <cell r="D93">
            <v>12</v>
          </cell>
          <cell r="E93">
            <v>12</v>
          </cell>
          <cell r="F93">
            <v>0</v>
          </cell>
          <cell r="G93">
            <v>7</v>
          </cell>
          <cell r="H93">
            <v>4.5</v>
          </cell>
          <cell r="I93">
            <v>9</v>
          </cell>
          <cell r="J93">
            <v>4.5</v>
          </cell>
          <cell r="K93">
            <v>9</v>
          </cell>
          <cell r="L93">
            <v>9</v>
          </cell>
          <cell r="M93">
            <v>0</v>
          </cell>
          <cell r="N93">
            <v>9</v>
          </cell>
          <cell r="O93">
            <v>20.5</v>
          </cell>
          <cell r="P93">
            <v>15</v>
          </cell>
          <cell r="Q93">
            <v>0</v>
          </cell>
          <cell r="R93">
            <v>2</v>
          </cell>
          <cell r="S93">
            <v>0</v>
          </cell>
          <cell r="T93">
            <v>5</v>
          </cell>
          <cell r="U93">
            <v>22</v>
          </cell>
          <cell r="V93">
            <v>43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13</v>
          </cell>
          <cell r="E94">
            <v>5</v>
          </cell>
          <cell r="F94">
            <v>0</v>
          </cell>
          <cell r="G94">
            <v>5.5833333333333339</v>
          </cell>
          <cell r="H94">
            <v>3.5</v>
          </cell>
          <cell r="I94">
            <v>8</v>
          </cell>
          <cell r="J94">
            <v>3.75</v>
          </cell>
          <cell r="K94">
            <v>10</v>
          </cell>
          <cell r="L94">
            <v>9</v>
          </cell>
          <cell r="M94">
            <v>0</v>
          </cell>
          <cell r="N94">
            <v>9.5</v>
          </cell>
          <cell r="O94">
            <v>18.8</v>
          </cell>
          <cell r="P94">
            <v>14.5</v>
          </cell>
          <cell r="Q94">
            <v>0</v>
          </cell>
          <cell r="R94">
            <v>7.5</v>
          </cell>
          <cell r="S94">
            <v>5</v>
          </cell>
          <cell r="T94">
            <v>0</v>
          </cell>
          <cell r="U94">
            <v>27</v>
          </cell>
          <cell r="V94">
            <v>46</v>
          </cell>
        </row>
        <row r="95">
          <cell r="B95" t="str">
            <v>E022-01-2285/2020</v>
          </cell>
          <cell r="C95" t="str">
            <v>Victor Mwangi NDABA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 t="str">
            <v/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/>
          </cell>
        </row>
        <row r="96">
          <cell r="B96" t="str">
            <v>E022-01-2325/2020</v>
          </cell>
          <cell r="C96" t="str">
            <v>Elsie Sang CHEROP</v>
          </cell>
          <cell r="D96">
            <v>10</v>
          </cell>
          <cell r="E96">
            <v>16</v>
          </cell>
          <cell r="F96">
            <v>0</v>
          </cell>
          <cell r="G96">
            <v>7.3333333333333339</v>
          </cell>
          <cell r="H96">
            <v>4.5</v>
          </cell>
          <cell r="I96">
            <v>8</v>
          </cell>
          <cell r="J96">
            <v>4.25</v>
          </cell>
          <cell r="K96">
            <v>11.5</v>
          </cell>
          <cell r="L96">
            <v>9.5</v>
          </cell>
          <cell r="M96">
            <v>0</v>
          </cell>
          <cell r="N96">
            <v>10.5</v>
          </cell>
          <cell r="O96">
            <v>22.1</v>
          </cell>
          <cell r="P96">
            <v>17</v>
          </cell>
          <cell r="Q96">
            <v>0</v>
          </cell>
          <cell r="R96">
            <v>3</v>
          </cell>
          <cell r="S96">
            <v>4</v>
          </cell>
          <cell r="T96">
            <v>0</v>
          </cell>
          <cell r="U96">
            <v>24</v>
          </cell>
          <cell r="V96">
            <v>46</v>
          </cell>
        </row>
        <row r="97">
          <cell r="B97" t="str">
            <v>E022-01-2347/2020</v>
          </cell>
          <cell r="C97" t="str">
            <v>Mbarak Mahmud BREK</v>
          </cell>
          <cell r="D97">
            <v>10</v>
          </cell>
          <cell r="E97">
            <v>19</v>
          </cell>
          <cell r="F97">
            <v>0</v>
          </cell>
          <cell r="G97">
            <v>8.0833333333333339</v>
          </cell>
          <cell r="H97">
            <v>4.5</v>
          </cell>
          <cell r="I97">
            <v>9</v>
          </cell>
          <cell r="J97">
            <v>4.5</v>
          </cell>
          <cell r="K97">
            <v>10</v>
          </cell>
          <cell r="L97">
            <v>11.5</v>
          </cell>
          <cell r="M97">
            <v>0</v>
          </cell>
          <cell r="N97">
            <v>10.75</v>
          </cell>
          <cell r="O97">
            <v>23.3</v>
          </cell>
          <cell r="P97">
            <v>9.5</v>
          </cell>
          <cell r="Q97">
            <v>0</v>
          </cell>
          <cell r="R97">
            <v>10</v>
          </cell>
          <cell r="S97">
            <v>0</v>
          </cell>
          <cell r="T97">
            <v>3</v>
          </cell>
          <cell r="U97">
            <v>22.5</v>
          </cell>
          <cell r="V97">
            <v>46</v>
          </cell>
        </row>
        <row r="98">
          <cell r="B98" t="str">
            <v>E022-01-2385/2019</v>
          </cell>
          <cell r="C98" t="str">
            <v>Bernard Kimani MUGWE</v>
          </cell>
          <cell r="D98">
            <v>10</v>
          </cell>
          <cell r="E98">
            <v>11</v>
          </cell>
          <cell r="F98">
            <v>0</v>
          </cell>
          <cell r="G98">
            <v>6.0833333333333339</v>
          </cell>
          <cell r="H98">
            <v>4</v>
          </cell>
          <cell r="I98">
            <v>6</v>
          </cell>
          <cell r="J98">
            <v>3.5</v>
          </cell>
          <cell r="K98">
            <v>9</v>
          </cell>
          <cell r="L98">
            <v>10</v>
          </cell>
          <cell r="M98">
            <v>0</v>
          </cell>
          <cell r="N98">
            <v>9.5</v>
          </cell>
          <cell r="O98">
            <v>19.100000000000001</v>
          </cell>
          <cell r="P98">
            <v>9</v>
          </cell>
          <cell r="Q98">
            <v>0</v>
          </cell>
          <cell r="R98">
            <v>4</v>
          </cell>
          <cell r="S98">
            <v>0</v>
          </cell>
          <cell r="T98">
            <v>3</v>
          </cell>
          <cell r="U98">
            <v>16</v>
          </cell>
          <cell r="V98">
            <v>35</v>
          </cell>
        </row>
        <row r="99">
          <cell r="B99" t="str">
            <v>E022-01-2454/2020</v>
          </cell>
          <cell r="C99" t="str">
            <v>Peter Ndiba MUIGAI</v>
          </cell>
          <cell r="D99">
            <v>11</v>
          </cell>
          <cell r="E99">
            <v>15</v>
          </cell>
          <cell r="F99">
            <v>0</v>
          </cell>
          <cell r="G99">
            <v>7.416666666666667</v>
          </cell>
          <cell r="H99">
            <v>4.5</v>
          </cell>
          <cell r="I99">
            <v>8</v>
          </cell>
          <cell r="J99">
            <v>4.25</v>
          </cell>
          <cell r="K99">
            <v>10</v>
          </cell>
          <cell r="L99">
            <v>12</v>
          </cell>
          <cell r="M99">
            <v>0</v>
          </cell>
          <cell r="N99">
            <v>11</v>
          </cell>
          <cell r="O99">
            <v>22.7</v>
          </cell>
          <cell r="P99">
            <v>15.5</v>
          </cell>
          <cell r="Q99">
            <v>0</v>
          </cell>
          <cell r="R99">
            <v>7.5</v>
          </cell>
          <cell r="S99">
            <v>3</v>
          </cell>
          <cell r="T99">
            <v>0</v>
          </cell>
          <cell r="U99">
            <v>26</v>
          </cell>
          <cell r="V99">
            <v>49</v>
          </cell>
        </row>
        <row r="100">
          <cell r="B100" t="str">
            <v>E022-01-2608/2020</v>
          </cell>
          <cell r="C100" t="str">
            <v>Martin Irungu MWANGI</v>
          </cell>
          <cell r="D100">
            <v>11</v>
          </cell>
          <cell r="E100">
            <v>9</v>
          </cell>
          <cell r="F100">
            <v>0</v>
          </cell>
          <cell r="G100">
            <v>5.916666666666667</v>
          </cell>
          <cell r="H100">
            <v>4.5</v>
          </cell>
          <cell r="I100">
            <v>6</v>
          </cell>
          <cell r="J100">
            <v>3.75</v>
          </cell>
          <cell r="K100">
            <v>10</v>
          </cell>
          <cell r="L100">
            <v>9</v>
          </cell>
          <cell r="M100">
            <v>0</v>
          </cell>
          <cell r="N100">
            <v>9.5</v>
          </cell>
          <cell r="O100">
            <v>19.2</v>
          </cell>
          <cell r="P100">
            <v>14.5</v>
          </cell>
          <cell r="Q100">
            <v>12</v>
          </cell>
          <cell r="R100">
            <v>0</v>
          </cell>
          <cell r="S100">
            <v>0</v>
          </cell>
          <cell r="T100">
            <v>6</v>
          </cell>
          <cell r="U100">
            <v>32.5</v>
          </cell>
          <cell r="V100">
            <v>52</v>
          </cell>
        </row>
        <row r="101">
          <cell r="B101" t="str">
            <v>E022-01-0754/2019</v>
          </cell>
          <cell r="C101" t="str">
            <v>John MATHAI</v>
          </cell>
          <cell r="D101">
            <v>9</v>
          </cell>
          <cell r="E101">
            <v>8</v>
          </cell>
          <cell r="F101">
            <v>0</v>
          </cell>
          <cell r="G101">
            <v>5</v>
          </cell>
          <cell r="H101">
            <v>4</v>
          </cell>
          <cell r="I101">
            <v>7</v>
          </cell>
          <cell r="J101">
            <v>3.75</v>
          </cell>
          <cell r="K101">
            <v>10</v>
          </cell>
          <cell r="L101">
            <v>11.5</v>
          </cell>
          <cell r="M101">
            <v>0</v>
          </cell>
          <cell r="N101">
            <v>10.75</v>
          </cell>
          <cell r="O101">
            <v>19.5</v>
          </cell>
          <cell r="P101">
            <v>10.5</v>
          </cell>
          <cell r="Q101">
            <v>0</v>
          </cell>
          <cell r="R101">
            <v>6</v>
          </cell>
          <cell r="S101">
            <v>1</v>
          </cell>
          <cell r="T101">
            <v>0</v>
          </cell>
          <cell r="U101">
            <v>17.5</v>
          </cell>
          <cell r="V101">
            <v>37</v>
          </cell>
        </row>
        <row r="102">
          <cell r="B102" t="str">
            <v>E022-01-0758/2019</v>
          </cell>
          <cell r="C102" t="str">
            <v>Bwonda Brian NDEMO</v>
          </cell>
          <cell r="D102">
            <v>8</v>
          </cell>
          <cell r="E102">
            <v>13</v>
          </cell>
          <cell r="F102">
            <v>0</v>
          </cell>
          <cell r="G102">
            <v>5.916666666666667</v>
          </cell>
          <cell r="H102">
            <v>0</v>
          </cell>
          <cell r="I102">
            <v>7</v>
          </cell>
          <cell r="J102">
            <v>1.75</v>
          </cell>
          <cell r="K102">
            <v>13</v>
          </cell>
          <cell r="L102">
            <v>11.5</v>
          </cell>
          <cell r="M102">
            <v>0</v>
          </cell>
          <cell r="N102">
            <v>12.25</v>
          </cell>
          <cell r="O102">
            <v>19.899999999999999</v>
          </cell>
          <cell r="P102">
            <v>18.5</v>
          </cell>
          <cell r="Q102">
            <v>0</v>
          </cell>
          <cell r="R102">
            <v>3</v>
          </cell>
          <cell r="S102">
            <v>5</v>
          </cell>
          <cell r="T102">
            <v>0</v>
          </cell>
          <cell r="U102">
            <v>26.5</v>
          </cell>
          <cell r="V102">
            <v>46</v>
          </cell>
        </row>
        <row r="103">
          <cell r="B103" t="str">
            <v>E022-01-0775/2019</v>
          </cell>
          <cell r="C103" t="str">
            <v>James Wambua NGEI</v>
          </cell>
          <cell r="D103">
            <v>8</v>
          </cell>
          <cell r="E103">
            <v>14</v>
          </cell>
          <cell r="F103">
            <v>0</v>
          </cell>
          <cell r="G103">
            <v>0</v>
          </cell>
          <cell r="H103">
            <v>5</v>
          </cell>
          <cell r="I103">
            <v>7</v>
          </cell>
          <cell r="J103">
            <v>0</v>
          </cell>
          <cell r="K103">
            <v>9</v>
          </cell>
          <cell r="L103">
            <v>9</v>
          </cell>
          <cell r="M103">
            <v>0</v>
          </cell>
          <cell r="N103">
            <v>9</v>
          </cell>
          <cell r="O103">
            <v>9</v>
          </cell>
          <cell r="P103">
            <v>22</v>
          </cell>
          <cell r="Q103">
            <v>12</v>
          </cell>
          <cell r="R103">
            <v>0</v>
          </cell>
          <cell r="S103">
            <v>0</v>
          </cell>
          <cell r="T103">
            <v>10</v>
          </cell>
          <cell r="U103">
            <v>44</v>
          </cell>
          <cell r="V103">
            <v>53</v>
          </cell>
        </row>
        <row r="104">
          <cell r="B104" t="str">
            <v>E022-01-0776/2019</v>
          </cell>
          <cell r="C104" t="str">
            <v>George Gichuki THUKU</v>
          </cell>
          <cell r="D104">
            <v>8</v>
          </cell>
          <cell r="E104">
            <v>14</v>
          </cell>
          <cell r="F104">
            <v>0</v>
          </cell>
          <cell r="G104">
            <v>6.166666666666667</v>
          </cell>
          <cell r="H104">
            <v>5</v>
          </cell>
          <cell r="I104">
            <v>7</v>
          </cell>
          <cell r="J104">
            <v>4.25</v>
          </cell>
          <cell r="K104">
            <v>9</v>
          </cell>
          <cell r="L104">
            <v>11</v>
          </cell>
          <cell r="M104">
            <v>0</v>
          </cell>
          <cell r="N104">
            <v>10</v>
          </cell>
          <cell r="O104">
            <v>20.399999999999999</v>
          </cell>
          <cell r="P104">
            <v>22.5</v>
          </cell>
          <cell r="Q104">
            <v>5</v>
          </cell>
          <cell r="R104">
            <v>0</v>
          </cell>
          <cell r="S104">
            <v>5</v>
          </cell>
          <cell r="T104">
            <v>0</v>
          </cell>
          <cell r="U104">
            <v>32.5</v>
          </cell>
          <cell r="V104">
            <v>53</v>
          </cell>
        </row>
        <row r="105">
          <cell r="B105" t="str">
            <v>E022-01-0783/2019</v>
          </cell>
          <cell r="C105" t="str">
            <v>Mwaniki Fredrick NJAGI</v>
          </cell>
          <cell r="D105">
            <v>12</v>
          </cell>
          <cell r="E105">
            <v>11</v>
          </cell>
          <cell r="F105">
            <v>0</v>
          </cell>
          <cell r="G105">
            <v>6.75</v>
          </cell>
          <cell r="H105">
            <v>4.5</v>
          </cell>
          <cell r="I105">
            <v>9</v>
          </cell>
          <cell r="J105">
            <v>4.5</v>
          </cell>
          <cell r="K105">
            <v>10</v>
          </cell>
          <cell r="L105">
            <v>9</v>
          </cell>
          <cell r="M105">
            <v>0</v>
          </cell>
          <cell r="N105">
            <v>9.5</v>
          </cell>
          <cell r="O105">
            <v>20.8</v>
          </cell>
          <cell r="P105">
            <v>17</v>
          </cell>
          <cell r="Q105">
            <v>0</v>
          </cell>
          <cell r="R105">
            <v>5.5</v>
          </cell>
          <cell r="S105">
            <v>0</v>
          </cell>
          <cell r="T105">
            <v>3</v>
          </cell>
          <cell r="U105">
            <v>25.5</v>
          </cell>
          <cell r="V105">
            <v>46</v>
          </cell>
        </row>
        <row r="106">
          <cell r="B106" t="str">
            <v>E022-01-0791/2019</v>
          </cell>
          <cell r="C106" t="str">
            <v>Precious Mumbi NYAMBURA</v>
          </cell>
          <cell r="D106">
            <v>9</v>
          </cell>
          <cell r="E106">
            <v>11</v>
          </cell>
          <cell r="F106">
            <v>0</v>
          </cell>
          <cell r="G106">
            <v>5.75</v>
          </cell>
          <cell r="H106">
            <v>4.5</v>
          </cell>
          <cell r="I106">
            <v>6</v>
          </cell>
          <cell r="J106">
            <v>3.75</v>
          </cell>
          <cell r="K106">
            <v>10</v>
          </cell>
          <cell r="L106">
            <v>9</v>
          </cell>
          <cell r="M106">
            <v>0</v>
          </cell>
          <cell r="N106">
            <v>9.5</v>
          </cell>
          <cell r="O106">
            <v>19</v>
          </cell>
          <cell r="P106">
            <v>9</v>
          </cell>
          <cell r="Q106">
            <v>0</v>
          </cell>
          <cell r="R106">
            <v>2</v>
          </cell>
          <cell r="S106">
            <v>5</v>
          </cell>
          <cell r="T106">
            <v>0</v>
          </cell>
          <cell r="U106">
            <v>16</v>
          </cell>
          <cell r="V106">
            <v>35</v>
          </cell>
        </row>
        <row r="107">
          <cell r="B107" t="str">
            <v>E022-01-0798/2019</v>
          </cell>
          <cell r="C107" t="str">
            <v>Peter Kinyanjui KAMAU</v>
          </cell>
          <cell r="D107">
            <v>8</v>
          </cell>
          <cell r="E107">
            <v>8</v>
          </cell>
          <cell r="F107">
            <v>0</v>
          </cell>
          <cell r="G107">
            <v>4.666666666666667</v>
          </cell>
          <cell r="H107">
            <v>4.5</v>
          </cell>
          <cell r="I107">
            <v>6</v>
          </cell>
          <cell r="J107">
            <v>3.75</v>
          </cell>
          <cell r="K107">
            <v>10</v>
          </cell>
          <cell r="L107">
            <v>9</v>
          </cell>
          <cell r="M107">
            <v>0</v>
          </cell>
          <cell r="N107">
            <v>9.5</v>
          </cell>
          <cell r="O107">
            <v>17.899999999999999</v>
          </cell>
          <cell r="P107">
            <v>19</v>
          </cell>
          <cell r="Q107">
            <v>4</v>
          </cell>
          <cell r="R107">
            <v>0</v>
          </cell>
          <cell r="S107">
            <v>0</v>
          </cell>
          <cell r="T107">
            <v>5</v>
          </cell>
          <cell r="U107">
            <v>28</v>
          </cell>
          <cell r="V107">
            <v>46</v>
          </cell>
        </row>
        <row r="108">
          <cell r="B108" t="str">
            <v>E022-01-0810/2019</v>
          </cell>
          <cell r="C108" t="str">
            <v>Wilson Kisompe TOROGE</v>
          </cell>
          <cell r="D108">
            <v>10</v>
          </cell>
          <cell r="E108">
            <v>8</v>
          </cell>
          <cell r="F108">
            <v>0</v>
          </cell>
          <cell r="G108">
            <v>5.333333333333333</v>
          </cell>
          <cell r="H108">
            <v>4</v>
          </cell>
          <cell r="I108">
            <v>6</v>
          </cell>
          <cell r="J108">
            <v>3.5</v>
          </cell>
          <cell r="K108">
            <v>10</v>
          </cell>
          <cell r="L108">
            <v>9</v>
          </cell>
          <cell r="M108">
            <v>0</v>
          </cell>
          <cell r="N108">
            <v>9.5</v>
          </cell>
          <cell r="O108">
            <v>18.3</v>
          </cell>
          <cell r="P108">
            <v>22</v>
          </cell>
          <cell r="Q108">
            <v>4</v>
          </cell>
          <cell r="R108">
            <v>0</v>
          </cell>
          <cell r="S108">
            <v>5</v>
          </cell>
          <cell r="T108">
            <v>0</v>
          </cell>
          <cell r="U108">
            <v>31</v>
          </cell>
          <cell r="V108">
            <v>49</v>
          </cell>
        </row>
        <row r="109">
          <cell r="B109" t="str">
            <v>E022-01-0845/2019</v>
          </cell>
          <cell r="C109" t="str">
            <v>Bright Mambo MAWEU</v>
          </cell>
          <cell r="D109">
            <v>9</v>
          </cell>
          <cell r="E109">
            <v>0</v>
          </cell>
          <cell r="F109">
            <v>0</v>
          </cell>
          <cell r="G109">
            <v>3</v>
          </cell>
          <cell r="H109">
            <v>4</v>
          </cell>
          <cell r="I109">
            <v>8</v>
          </cell>
          <cell r="J109">
            <v>4</v>
          </cell>
          <cell r="K109">
            <v>9</v>
          </cell>
          <cell r="L109">
            <v>11</v>
          </cell>
          <cell r="M109">
            <v>0</v>
          </cell>
          <cell r="N109">
            <v>10</v>
          </cell>
          <cell r="O109">
            <v>17</v>
          </cell>
          <cell r="P109">
            <v>24</v>
          </cell>
          <cell r="Q109">
            <v>0</v>
          </cell>
          <cell r="R109">
            <v>8</v>
          </cell>
          <cell r="S109">
            <v>1</v>
          </cell>
          <cell r="T109">
            <v>0</v>
          </cell>
          <cell r="U109">
            <v>33</v>
          </cell>
          <cell r="V109">
            <v>50</v>
          </cell>
        </row>
        <row r="110">
          <cell r="B110" t="str">
            <v>E022-01-0866/2019</v>
          </cell>
          <cell r="C110" t="str">
            <v>Edwin Kariuki MAINA</v>
          </cell>
          <cell r="D110">
            <v>10</v>
          </cell>
          <cell r="E110">
            <v>8</v>
          </cell>
          <cell r="F110">
            <v>0</v>
          </cell>
          <cell r="G110">
            <v>5.333333333333333</v>
          </cell>
          <cell r="H110">
            <v>0</v>
          </cell>
          <cell r="I110">
            <v>7</v>
          </cell>
          <cell r="J110">
            <v>1.75</v>
          </cell>
          <cell r="K110">
            <v>10</v>
          </cell>
          <cell r="L110">
            <v>11.5</v>
          </cell>
          <cell r="M110">
            <v>0</v>
          </cell>
          <cell r="N110">
            <v>10.75</v>
          </cell>
          <cell r="O110">
            <v>17.8</v>
          </cell>
          <cell r="P110">
            <v>19.5</v>
          </cell>
          <cell r="Q110">
            <v>0</v>
          </cell>
          <cell r="R110">
            <v>7</v>
          </cell>
          <cell r="S110">
            <v>0</v>
          </cell>
          <cell r="T110">
            <v>0</v>
          </cell>
          <cell r="U110">
            <v>26.5</v>
          </cell>
          <cell r="V110">
            <v>44</v>
          </cell>
        </row>
        <row r="111">
          <cell r="B111" t="str">
            <v>E022-01-2007/2019</v>
          </cell>
          <cell r="C111" t="str">
            <v>John KABI</v>
          </cell>
          <cell r="D111">
            <v>11</v>
          </cell>
          <cell r="E111">
            <v>15</v>
          </cell>
          <cell r="F111">
            <v>0</v>
          </cell>
          <cell r="G111">
            <v>7.416666666666667</v>
          </cell>
          <cell r="H111">
            <v>5</v>
          </cell>
          <cell r="I111">
            <v>6</v>
          </cell>
          <cell r="J111">
            <v>4</v>
          </cell>
          <cell r="K111">
            <v>10</v>
          </cell>
          <cell r="L111">
            <v>9</v>
          </cell>
          <cell r="M111">
            <v>0</v>
          </cell>
          <cell r="N111">
            <v>9.5</v>
          </cell>
          <cell r="O111">
            <v>20.9</v>
          </cell>
          <cell r="P111">
            <v>14</v>
          </cell>
          <cell r="Q111">
            <v>0</v>
          </cell>
          <cell r="R111">
            <v>5</v>
          </cell>
          <cell r="S111">
            <v>0</v>
          </cell>
          <cell r="T111">
            <v>3</v>
          </cell>
          <cell r="U111">
            <v>22</v>
          </cell>
          <cell r="V111">
            <v>43</v>
          </cell>
        </row>
        <row r="112">
          <cell r="B112" t="str">
            <v>E022-01-1087/2019</v>
          </cell>
          <cell r="C112" t="str">
            <v>Humphrey Muasya MUTUA</v>
          </cell>
          <cell r="D112">
            <v>0</v>
          </cell>
          <cell r="E112">
            <v>8</v>
          </cell>
          <cell r="F112">
            <v>0</v>
          </cell>
          <cell r="G112">
            <v>2</v>
          </cell>
          <cell r="H112">
            <v>0</v>
          </cell>
          <cell r="I112">
            <v>9</v>
          </cell>
          <cell r="J112">
            <v>2.25</v>
          </cell>
          <cell r="K112">
            <v>10</v>
          </cell>
          <cell r="L112">
            <v>11.5</v>
          </cell>
          <cell r="M112">
            <v>0</v>
          </cell>
          <cell r="N112">
            <v>10.75</v>
          </cell>
          <cell r="O112">
            <v>15</v>
          </cell>
          <cell r="P112">
            <v>10.5</v>
          </cell>
          <cell r="Q112">
            <v>0</v>
          </cell>
          <cell r="R112">
            <v>2</v>
          </cell>
          <cell r="S112">
            <v>5</v>
          </cell>
          <cell r="T112">
            <v>0</v>
          </cell>
          <cell r="U112">
            <v>17.5</v>
          </cell>
          <cell r="V112">
            <v>33</v>
          </cell>
        </row>
        <row r="113">
          <cell r="B113" t="str">
            <v>E022-01-1887/2018</v>
          </cell>
          <cell r="C113" t="str">
            <v>Elias Ndumo NDERITU</v>
          </cell>
          <cell r="D113">
            <v>11</v>
          </cell>
          <cell r="E113">
            <v>15</v>
          </cell>
          <cell r="F113">
            <v>0</v>
          </cell>
          <cell r="G113">
            <v>7.416666666666667</v>
          </cell>
          <cell r="H113">
            <v>0</v>
          </cell>
          <cell r="I113">
            <v>8</v>
          </cell>
          <cell r="J113">
            <v>2</v>
          </cell>
          <cell r="K113">
            <v>10</v>
          </cell>
          <cell r="L113">
            <v>9</v>
          </cell>
          <cell r="M113">
            <v>0</v>
          </cell>
          <cell r="N113">
            <v>9.5</v>
          </cell>
          <cell r="O113">
            <v>18.899999999999999</v>
          </cell>
          <cell r="P113">
            <v>15.5</v>
          </cell>
          <cell r="Q113">
            <v>0</v>
          </cell>
          <cell r="R113">
            <v>1</v>
          </cell>
          <cell r="S113">
            <v>1</v>
          </cell>
          <cell r="T113">
            <v>0</v>
          </cell>
          <cell r="U113">
            <v>17.5</v>
          </cell>
          <cell r="V113">
            <v>36</v>
          </cell>
        </row>
        <row r="114">
          <cell r="B114" t="str">
            <v>E022-01-2069/2018</v>
          </cell>
          <cell r="C114" t="str">
            <v>Elizabeth Mugure MAINA</v>
          </cell>
          <cell r="D114">
            <v>8</v>
          </cell>
          <cell r="E114">
            <v>13</v>
          </cell>
          <cell r="F114">
            <v>0</v>
          </cell>
          <cell r="G114">
            <v>5.916666666666667</v>
          </cell>
          <cell r="H114">
            <v>4.5</v>
          </cell>
          <cell r="I114">
            <v>6</v>
          </cell>
          <cell r="J114">
            <v>3.75</v>
          </cell>
          <cell r="K114">
            <v>9</v>
          </cell>
          <cell r="L114">
            <v>10.5</v>
          </cell>
          <cell r="M114">
            <v>0</v>
          </cell>
          <cell r="N114">
            <v>9.7499999999999982</v>
          </cell>
          <cell r="O114">
            <v>19.399999999999999</v>
          </cell>
          <cell r="P114">
            <v>16.5</v>
          </cell>
          <cell r="Q114">
            <v>0</v>
          </cell>
          <cell r="R114">
            <v>5</v>
          </cell>
          <cell r="S114">
            <v>3</v>
          </cell>
          <cell r="T114">
            <v>0</v>
          </cell>
          <cell r="U114">
            <v>24.5</v>
          </cell>
          <cell r="V114">
            <v>44</v>
          </cell>
        </row>
        <row r="115">
          <cell r="B115" t="str">
            <v>E022-01-0710/2017</v>
          </cell>
          <cell r="C115" t="str">
            <v>Charles Karibu RIKA</v>
          </cell>
          <cell r="D115">
            <v>12</v>
          </cell>
          <cell r="E115">
            <v>0</v>
          </cell>
          <cell r="F115">
            <v>0</v>
          </cell>
          <cell r="G115">
            <v>4</v>
          </cell>
          <cell r="H115">
            <v>4</v>
          </cell>
          <cell r="I115">
            <v>8</v>
          </cell>
          <cell r="J115">
            <v>4</v>
          </cell>
          <cell r="K115">
            <v>13</v>
          </cell>
          <cell r="L115">
            <v>11.5</v>
          </cell>
          <cell r="M115">
            <v>0</v>
          </cell>
          <cell r="N115">
            <v>12.25</v>
          </cell>
          <cell r="O115">
            <v>20.3</v>
          </cell>
          <cell r="P115">
            <v>18.5</v>
          </cell>
          <cell r="Q115">
            <v>0</v>
          </cell>
          <cell r="R115">
            <v>6</v>
          </cell>
          <cell r="S115">
            <v>0</v>
          </cell>
          <cell r="T115">
            <v>2</v>
          </cell>
          <cell r="U115">
            <v>26.5</v>
          </cell>
          <cell r="V115">
            <v>47</v>
          </cell>
        </row>
        <row r="116">
          <cell r="B116" t="str">
            <v>E022-01-1097/2018</v>
          </cell>
          <cell r="C116" t="str">
            <v>Johnstone Gakonya KUNG'U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 t="str">
            <v/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 t="str">
            <v/>
          </cell>
          <cell r="V116" t="str">
            <v/>
          </cell>
        </row>
        <row r="117">
          <cell r="B117" t="str">
            <v>E022-01-1755/2018</v>
          </cell>
          <cell r="C117" t="str">
            <v>Quinton Muriuki WANJOHI</v>
          </cell>
          <cell r="D117">
            <v>8</v>
          </cell>
          <cell r="E117">
            <v>13</v>
          </cell>
          <cell r="F117">
            <v>0</v>
          </cell>
          <cell r="G117">
            <v>5.916666666666667</v>
          </cell>
          <cell r="H117">
            <v>4.5</v>
          </cell>
          <cell r="I117">
            <v>9</v>
          </cell>
          <cell r="J117">
            <v>4.5</v>
          </cell>
          <cell r="K117">
            <v>9</v>
          </cell>
          <cell r="L117">
            <v>9</v>
          </cell>
          <cell r="M117">
            <v>0</v>
          </cell>
          <cell r="N117">
            <v>9</v>
          </cell>
          <cell r="O117">
            <v>19.399999999999999</v>
          </cell>
          <cell r="P117">
            <v>22</v>
          </cell>
          <cell r="Q117">
            <v>9</v>
          </cell>
          <cell r="R117">
            <v>0</v>
          </cell>
          <cell r="S117">
            <v>0</v>
          </cell>
          <cell r="T117">
            <v>0</v>
          </cell>
          <cell r="U117">
            <v>31</v>
          </cell>
          <cell r="V117">
            <v>50</v>
          </cell>
        </row>
        <row r="118">
          <cell r="B118" t="str">
            <v>E022-01-0815/2019</v>
          </cell>
          <cell r="C118" t="str">
            <v>Neville Andera NASIWE</v>
          </cell>
          <cell r="D118">
            <v>9</v>
          </cell>
          <cell r="E118">
            <v>7</v>
          </cell>
          <cell r="F118">
            <v>0</v>
          </cell>
          <cell r="G118">
            <v>4.75</v>
          </cell>
          <cell r="H118">
            <v>4.5</v>
          </cell>
          <cell r="I118">
            <v>8</v>
          </cell>
          <cell r="J118">
            <v>4.25</v>
          </cell>
          <cell r="K118">
            <v>10</v>
          </cell>
          <cell r="L118">
            <v>11.5</v>
          </cell>
          <cell r="M118">
            <v>0</v>
          </cell>
          <cell r="N118">
            <v>10.75</v>
          </cell>
          <cell r="O118">
            <v>19.8</v>
          </cell>
          <cell r="P118">
            <v>10.5</v>
          </cell>
          <cell r="Q118">
            <v>0</v>
          </cell>
          <cell r="R118">
            <v>9</v>
          </cell>
          <cell r="S118">
            <v>5</v>
          </cell>
          <cell r="T118">
            <v>0</v>
          </cell>
          <cell r="U118">
            <v>24.5</v>
          </cell>
          <cell r="V118">
            <v>44</v>
          </cell>
        </row>
        <row r="119">
          <cell r="B119" t="str">
            <v>E022-01-0698/2017</v>
          </cell>
          <cell r="C119" t="str">
            <v>Simon Mwangi MURIUKI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10</v>
          </cell>
          <cell r="L119">
            <v>9</v>
          </cell>
          <cell r="M119">
            <v>0</v>
          </cell>
          <cell r="N119">
            <v>9.5</v>
          </cell>
          <cell r="O119">
            <v>9.5</v>
          </cell>
          <cell r="P119">
            <v>8.5</v>
          </cell>
          <cell r="Q119">
            <v>1</v>
          </cell>
          <cell r="R119">
            <v>0</v>
          </cell>
          <cell r="S119">
            <v>0</v>
          </cell>
          <cell r="T119">
            <v>0</v>
          </cell>
          <cell r="U119">
            <v>9.5</v>
          </cell>
          <cell r="V119">
            <v>19</v>
          </cell>
        </row>
        <row r="120">
          <cell r="B120" t="str">
            <v>E022-01-1998/2019</v>
          </cell>
          <cell r="C120" t="str">
            <v>Ruth Mbugua NDUTA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 t="str">
            <v/>
          </cell>
          <cell r="P120">
            <v>22</v>
          </cell>
          <cell r="Q120">
            <v>0</v>
          </cell>
          <cell r="R120">
            <v>6</v>
          </cell>
          <cell r="S120">
            <v>0</v>
          </cell>
          <cell r="T120">
            <v>2</v>
          </cell>
          <cell r="U120">
            <v>30</v>
          </cell>
          <cell r="V120">
            <v>42.857142857142854</v>
          </cell>
        </row>
        <row r="121">
          <cell r="B121" t="str">
            <v>E022-01-0804/2019</v>
          </cell>
          <cell r="C121" t="str">
            <v>Dalton KIPKOECH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 t="str">
            <v/>
          </cell>
          <cell r="P121">
            <v>19.5</v>
          </cell>
          <cell r="Q121">
            <v>4</v>
          </cell>
          <cell r="R121">
            <v>0</v>
          </cell>
          <cell r="S121">
            <v>4.5</v>
          </cell>
          <cell r="T121">
            <v>0</v>
          </cell>
          <cell r="U121">
            <v>28</v>
          </cell>
          <cell r="V121">
            <v>40</v>
          </cell>
        </row>
        <row r="122">
          <cell r="B122" t="str">
            <v>E022-01-0824/2019</v>
          </cell>
          <cell r="C122" t="str">
            <v>Fernado GHATI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15.5</v>
          </cell>
          <cell r="Q122">
            <v>4</v>
          </cell>
          <cell r="R122">
            <v>0</v>
          </cell>
          <cell r="S122">
            <v>0</v>
          </cell>
          <cell r="T122">
            <v>5</v>
          </cell>
          <cell r="U122">
            <v>24.5</v>
          </cell>
          <cell r="V122">
            <v>35</v>
          </cell>
        </row>
        <row r="123">
          <cell r="B123" t="str">
            <v>E022-01-0786/2019</v>
          </cell>
          <cell r="C123" t="str">
            <v>David Manjari MUCHAI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19</v>
          </cell>
          <cell r="Q123">
            <v>10</v>
          </cell>
          <cell r="R123">
            <v>0</v>
          </cell>
          <cell r="S123">
            <v>0</v>
          </cell>
          <cell r="T123">
            <v>0</v>
          </cell>
          <cell r="U123">
            <v>29</v>
          </cell>
          <cell r="V123">
            <v>40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7.5</v>
          </cell>
          <cell r="E15">
            <v>8</v>
          </cell>
          <cell r="G15">
            <v>7.75</v>
          </cell>
          <cell r="H15">
            <v>3</v>
          </cell>
          <cell r="I15">
            <v>3</v>
          </cell>
          <cell r="J15">
            <v>3</v>
          </cell>
          <cell r="K15">
            <v>9</v>
          </cell>
          <cell r="L15">
            <v>9</v>
          </cell>
          <cell r="N15">
            <v>9</v>
          </cell>
          <cell r="O15">
            <v>19.8</v>
          </cell>
          <cell r="P15">
            <v>20</v>
          </cell>
          <cell r="Q15">
            <v>9</v>
          </cell>
          <cell r="S15">
            <v>13</v>
          </cell>
          <cell r="U15">
            <v>42</v>
          </cell>
          <cell r="V15">
            <v>62</v>
          </cell>
        </row>
        <row r="16">
          <cell r="B16" t="str">
            <v>E022-01-1013/2020</v>
          </cell>
          <cell r="C16" t="str">
            <v>Stephen Mwangi MAINA</v>
          </cell>
          <cell r="D16">
            <v>8</v>
          </cell>
          <cell r="E16">
            <v>7.5</v>
          </cell>
          <cell r="G16">
            <v>7.75</v>
          </cell>
          <cell r="H16">
            <v>2.5</v>
          </cell>
          <cell r="I16">
            <v>2.5</v>
          </cell>
          <cell r="J16">
            <v>2.5</v>
          </cell>
          <cell r="K16">
            <v>11</v>
          </cell>
          <cell r="L16">
            <v>11</v>
          </cell>
          <cell r="N16">
            <v>11</v>
          </cell>
          <cell r="O16">
            <v>21.3</v>
          </cell>
          <cell r="P16">
            <v>16</v>
          </cell>
          <cell r="Q16">
            <v>10</v>
          </cell>
          <cell r="S16">
            <v>16</v>
          </cell>
          <cell r="U16">
            <v>42</v>
          </cell>
          <cell r="V16">
            <v>63</v>
          </cell>
        </row>
        <row r="17">
          <cell r="B17" t="str">
            <v>E022-01-1014/2020</v>
          </cell>
          <cell r="C17" t="str">
            <v>Joseph Kamau WAINAINA</v>
          </cell>
          <cell r="D17">
            <v>7.5</v>
          </cell>
          <cell r="E17">
            <v>8</v>
          </cell>
          <cell r="G17">
            <v>7.75</v>
          </cell>
          <cell r="H17">
            <v>3</v>
          </cell>
          <cell r="I17">
            <v>3</v>
          </cell>
          <cell r="J17">
            <v>3</v>
          </cell>
          <cell r="K17">
            <v>13</v>
          </cell>
          <cell r="L17">
            <v>14</v>
          </cell>
          <cell r="N17">
            <v>13.5</v>
          </cell>
          <cell r="O17">
            <v>24.3</v>
          </cell>
          <cell r="P17">
            <v>23</v>
          </cell>
          <cell r="Q17">
            <v>7</v>
          </cell>
          <cell r="S17">
            <v>11</v>
          </cell>
          <cell r="U17">
            <v>41</v>
          </cell>
          <cell r="V17">
            <v>65</v>
          </cell>
        </row>
        <row r="18">
          <cell r="B18" t="str">
            <v>E022-01-1015/2020</v>
          </cell>
          <cell r="C18" t="str">
            <v>Denis Wanyaga GITAU</v>
          </cell>
          <cell r="G18">
            <v>0</v>
          </cell>
          <cell r="J18">
            <v>0</v>
          </cell>
          <cell r="K18">
            <v>13</v>
          </cell>
          <cell r="L18">
            <v>14</v>
          </cell>
          <cell r="N18">
            <v>13.5</v>
          </cell>
          <cell r="O18">
            <v>13.5</v>
          </cell>
          <cell r="P18">
            <v>19</v>
          </cell>
          <cell r="R18">
            <v>11</v>
          </cell>
          <cell r="T18">
            <v>5</v>
          </cell>
          <cell r="U18">
            <v>35</v>
          </cell>
          <cell r="V18">
            <v>49</v>
          </cell>
        </row>
        <row r="19">
          <cell r="B19" t="str">
            <v>E022-01-1016/2020</v>
          </cell>
          <cell r="C19" t="str">
            <v>Moses Kimuhu WAITI</v>
          </cell>
          <cell r="D19">
            <v>7.5</v>
          </cell>
          <cell r="E19">
            <v>5.5</v>
          </cell>
          <cell r="G19">
            <v>6.5</v>
          </cell>
          <cell r="H19">
            <v>2</v>
          </cell>
          <cell r="I19">
            <v>2</v>
          </cell>
          <cell r="J19">
            <v>2</v>
          </cell>
          <cell r="K19">
            <v>7</v>
          </cell>
          <cell r="L19">
            <v>8</v>
          </cell>
          <cell r="N19">
            <v>7.5</v>
          </cell>
          <cell r="O19">
            <v>16</v>
          </cell>
          <cell r="P19">
            <v>18</v>
          </cell>
          <cell r="Q19">
            <v>5</v>
          </cell>
          <cell r="S19">
            <v>14</v>
          </cell>
          <cell r="U19">
            <v>37</v>
          </cell>
          <cell r="V19">
            <v>53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7.5</v>
          </cell>
          <cell r="E20">
            <v>5.5</v>
          </cell>
          <cell r="G20">
            <v>6.5</v>
          </cell>
          <cell r="H20">
            <v>1.5</v>
          </cell>
          <cell r="I20">
            <v>1.5</v>
          </cell>
          <cell r="J20">
            <v>1.5</v>
          </cell>
          <cell r="K20">
            <v>11</v>
          </cell>
          <cell r="L20">
            <v>11</v>
          </cell>
          <cell r="N20">
            <v>11</v>
          </cell>
          <cell r="O20">
            <v>19</v>
          </cell>
          <cell r="P20">
            <v>17</v>
          </cell>
          <cell r="Q20">
            <v>2</v>
          </cell>
          <cell r="S20">
            <v>17</v>
          </cell>
          <cell r="U20">
            <v>36</v>
          </cell>
          <cell r="V20">
            <v>55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9</v>
          </cell>
          <cell r="E21">
            <v>6</v>
          </cell>
          <cell r="G21">
            <v>7.5</v>
          </cell>
          <cell r="H21">
            <v>1</v>
          </cell>
          <cell r="I21">
            <v>1</v>
          </cell>
          <cell r="J21">
            <v>1</v>
          </cell>
          <cell r="K21">
            <v>13</v>
          </cell>
          <cell r="L21">
            <v>14</v>
          </cell>
          <cell r="N21">
            <v>13.5</v>
          </cell>
          <cell r="O21">
            <v>22</v>
          </cell>
          <cell r="P21">
            <v>16</v>
          </cell>
          <cell r="Q21">
            <v>7</v>
          </cell>
          <cell r="S21">
            <v>13</v>
          </cell>
          <cell r="U21">
            <v>36</v>
          </cell>
          <cell r="V21">
            <v>58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2</v>
          </cell>
          <cell r="E22">
            <v>7</v>
          </cell>
          <cell r="G22">
            <v>4.5</v>
          </cell>
          <cell r="H22">
            <v>2.5</v>
          </cell>
          <cell r="I22">
            <v>2.5</v>
          </cell>
          <cell r="J22">
            <v>2.5</v>
          </cell>
          <cell r="K22">
            <v>12</v>
          </cell>
          <cell r="L22">
            <v>11</v>
          </cell>
          <cell r="N22">
            <v>11.5</v>
          </cell>
          <cell r="O22">
            <v>18.5</v>
          </cell>
          <cell r="P22">
            <v>26</v>
          </cell>
          <cell r="Q22">
            <v>10</v>
          </cell>
          <cell r="S22">
            <v>13</v>
          </cell>
          <cell r="U22">
            <v>49</v>
          </cell>
          <cell r="V22">
            <v>68</v>
          </cell>
        </row>
        <row r="23">
          <cell r="B23" t="str">
            <v>E022-01-1021/2020</v>
          </cell>
          <cell r="C23" t="str">
            <v>David Kihara WANGOME</v>
          </cell>
          <cell r="D23">
            <v>10</v>
          </cell>
          <cell r="E23">
            <v>6</v>
          </cell>
          <cell r="G23">
            <v>8</v>
          </cell>
          <cell r="H23">
            <v>2.5</v>
          </cell>
          <cell r="I23">
            <v>2.5</v>
          </cell>
          <cell r="J23">
            <v>2.5</v>
          </cell>
          <cell r="K23">
            <v>11</v>
          </cell>
          <cell r="L23">
            <v>11</v>
          </cell>
          <cell r="N23">
            <v>11</v>
          </cell>
          <cell r="O23">
            <v>21.5</v>
          </cell>
          <cell r="P23">
            <v>16</v>
          </cell>
          <cell r="Q23">
            <v>6</v>
          </cell>
          <cell r="S23">
            <v>7</v>
          </cell>
          <cell r="U23">
            <v>29</v>
          </cell>
          <cell r="V23">
            <v>51</v>
          </cell>
        </row>
        <row r="24">
          <cell r="B24" t="str">
            <v>E022-01-1022/2020</v>
          </cell>
          <cell r="C24" t="str">
            <v>Mbathi Joseph Gichuki</v>
          </cell>
          <cell r="D24">
            <v>2</v>
          </cell>
          <cell r="E24">
            <v>7</v>
          </cell>
          <cell r="G24">
            <v>4.5</v>
          </cell>
          <cell r="H24">
            <v>1.5</v>
          </cell>
          <cell r="I24">
            <v>1.5</v>
          </cell>
          <cell r="J24">
            <v>1.5</v>
          </cell>
          <cell r="K24">
            <v>9</v>
          </cell>
          <cell r="L24">
            <v>9</v>
          </cell>
          <cell r="N24">
            <v>9</v>
          </cell>
          <cell r="O24">
            <v>15</v>
          </cell>
          <cell r="P24">
            <v>14</v>
          </cell>
          <cell r="Q24">
            <v>8</v>
          </cell>
          <cell r="S24">
            <v>9</v>
          </cell>
          <cell r="U24">
            <v>31</v>
          </cell>
          <cell r="V24">
            <v>46</v>
          </cell>
        </row>
        <row r="25">
          <cell r="B25" t="str">
            <v>E022-01-1024/2020</v>
          </cell>
          <cell r="C25" t="str">
            <v>John Kabue MUMBI</v>
          </cell>
          <cell r="D25">
            <v>9</v>
          </cell>
          <cell r="E25">
            <v>6</v>
          </cell>
          <cell r="G25">
            <v>7.5</v>
          </cell>
          <cell r="H25">
            <v>3</v>
          </cell>
          <cell r="I25">
            <v>3</v>
          </cell>
          <cell r="J25">
            <v>3</v>
          </cell>
          <cell r="K25">
            <v>9</v>
          </cell>
          <cell r="L25">
            <v>12</v>
          </cell>
          <cell r="N25">
            <v>10.5</v>
          </cell>
          <cell r="O25">
            <v>21</v>
          </cell>
          <cell r="P25">
            <v>21</v>
          </cell>
          <cell r="Q25">
            <v>11</v>
          </cell>
          <cell r="S25">
            <v>15</v>
          </cell>
          <cell r="U25">
            <v>47</v>
          </cell>
          <cell r="V25">
            <v>68</v>
          </cell>
        </row>
        <row r="26">
          <cell r="B26" t="str">
            <v>E022-01-1025/2020</v>
          </cell>
          <cell r="C26" t="str">
            <v>David Bundi WAWERU</v>
          </cell>
          <cell r="D26">
            <v>7.5</v>
          </cell>
          <cell r="E26">
            <v>8</v>
          </cell>
          <cell r="G26">
            <v>7.75</v>
          </cell>
          <cell r="H26">
            <v>3.5</v>
          </cell>
          <cell r="I26">
            <v>3.5</v>
          </cell>
          <cell r="J26">
            <v>3.5</v>
          </cell>
          <cell r="K26">
            <v>12</v>
          </cell>
          <cell r="L26">
            <v>11</v>
          </cell>
          <cell r="N26">
            <v>11.5</v>
          </cell>
          <cell r="O26">
            <v>22.8</v>
          </cell>
          <cell r="P26">
            <v>24</v>
          </cell>
          <cell r="R26">
            <v>12</v>
          </cell>
          <cell r="S26">
            <v>17</v>
          </cell>
          <cell r="U26">
            <v>53</v>
          </cell>
          <cell r="V26">
            <v>76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5.5</v>
          </cell>
          <cell r="E27">
            <v>3</v>
          </cell>
          <cell r="G27">
            <v>4.25</v>
          </cell>
          <cell r="H27">
            <v>1</v>
          </cell>
          <cell r="I27">
            <v>1</v>
          </cell>
          <cell r="J27">
            <v>1</v>
          </cell>
          <cell r="K27">
            <v>13</v>
          </cell>
          <cell r="L27">
            <v>10</v>
          </cell>
          <cell r="N27">
            <v>11.5</v>
          </cell>
          <cell r="O27">
            <v>16.8</v>
          </cell>
          <cell r="P27">
            <v>11</v>
          </cell>
          <cell r="Q27">
            <v>6</v>
          </cell>
          <cell r="S27">
            <v>5</v>
          </cell>
          <cell r="U27">
            <v>22</v>
          </cell>
          <cell r="V27">
            <v>39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8</v>
          </cell>
          <cell r="E28">
            <v>7.5</v>
          </cell>
          <cell r="G28">
            <v>7.75</v>
          </cell>
          <cell r="H28">
            <v>4</v>
          </cell>
          <cell r="I28">
            <v>4</v>
          </cell>
          <cell r="J28">
            <v>4</v>
          </cell>
          <cell r="K28">
            <v>11</v>
          </cell>
          <cell r="L28">
            <v>11</v>
          </cell>
          <cell r="N28">
            <v>11</v>
          </cell>
          <cell r="O28">
            <v>22.8</v>
          </cell>
          <cell r="P28">
            <v>16</v>
          </cell>
          <cell r="Q28">
            <v>8</v>
          </cell>
          <cell r="S28">
            <v>15</v>
          </cell>
          <cell r="U28">
            <v>39</v>
          </cell>
          <cell r="V28">
            <v>62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10</v>
          </cell>
          <cell r="E29">
            <v>6</v>
          </cell>
          <cell r="G29">
            <v>8</v>
          </cell>
          <cell r="H29">
            <v>4</v>
          </cell>
          <cell r="I29">
            <v>4</v>
          </cell>
          <cell r="J29">
            <v>4</v>
          </cell>
          <cell r="K29">
            <v>11</v>
          </cell>
          <cell r="L29">
            <v>11</v>
          </cell>
          <cell r="N29">
            <v>11</v>
          </cell>
          <cell r="O29">
            <v>23</v>
          </cell>
          <cell r="P29">
            <v>20</v>
          </cell>
          <cell r="Q29">
            <v>7</v>
          </cell>
          <cell r="S29">
            <v>10</v>
          </cell>
          <cell r="U29">
            <v>37</v>
          </cell>
          <cell r="V29">
            <v>60</v>
          </cell>
        </row>
        <row r="30">
          <cell r="B30" t="str">
            <v>E022-01-1029/2020</v>
          </cell>
          <cell r="C30" t="str">
            <v>George Muhia NGOTHO</v>
          </cell>
          <cell r="D30">
            <v>7.5</v>
          </cell>
          <cell r="E30">
            <v>8</v>
          </cell>
          <cell r="G30">
            <v>7.75</v>
          </cell>
          <cell r="H30">
            <v>3</v>
          </cell>
          <cell r="I30">
            <v>3</v>
          </cell>
          <cell r="J30">
            <v>3</v>
          </cell>
          <cell r="K30">
            <v>13</v>
          </cell>
          <cell r="L30">
            <v>14</v>
          </cell>
          <cell r="N30">
            <v>13.5</v>
          </cell>
          <cell r="O30">
            <v>24.3</v>
          </cell>
          <cell r="P30">
            <v>24</v>
          </cell>
          <cell r="Q30">
            <v>8</v>
          </cell>
          <cell r="S30">
            <v>14</v>
          </cell>
          <cell r="U30">
            <v>46</v>
          </cell>
          <cell r="V30">
            <v>70</v>
          </cell>
        </row>
        <row r="31">
          <cell r="B31" t="str">
            <v>E022-01-1030/2020</v>
          </cell>
          <cell r="C31" t="str">
            <v>Denis Karanja NJUGUNA</v>
          </cell>
          <cell r="D31">
            <v>4</v>
          </cell>
          <cell r="E31">
            <v>4</v>
          </cell>
          <cell r="G31">
            <v>4</v>
          </cell>
          <cell r="H31">
            <v>2</v>
          </cell>
          <cell r="I31">
            <v>2</v>
          </cell>
          <cell r="J31">
            <v>2</v>
          </cell>
          <cell r="K31">
            <v>11</v>
          </cell>
          <cell r="L31">
            <v>11</v>
          </cell>
          <cell r="N31">
            <v>11</v>
          </cell>
          <cell r="O31">
            <v>17</v>
          </cell>
          <cell r="P31">
            <v>19</v>
          </cell>
          <cell r="Q31">
            <v>10</v>
          </cell>
          <cell r="S31">
            <v>10</v>
          </cell>
          <cell r="U31">
            <v>39</v>
          </cell>
          <cell r="V31">
            <v>56</v>
          </cell>
        </row>
        <row r="32">
          <cell r="B32" t="str">
            <v>E022-01-1031/2020</v>
          </cell>
          <cell r="C32" t="str">
            <v>Alex Kamau WANGARI</v>
          </cell>
          <cell r="D32">
            <v>7</v>
          </cell>
          <cell r="E32">
            <v>7</v>
          </cell>
          <cell r="G32">
            <v>7</v>
          </cell>
          <cell r="H32">
            <v>2</v>
          </cell>
          <cell r="I32">
            <v>2</v>
          </cell>
          <cell r="J32">
            <v>2</v>
          </cell>
          <cell r="K32">
            <v>13</v>
          </cell>
          <cell r="L32">
            <v>14</v>
          </cell>
          <cell r="N32">
            <v>13.5</v>
          </cell>
          <cell r="O32">
            <v>22.5</v>
          </cell>
          <cell r="P32">
            <v>23</v>
          </cell>
          <cell r="Q32">
            <v>8</v>
          </cell>
          <cell r="S32">
            <v>5</v>
          </cell>
          <cell r="U32">
            <v>36</v>
          </cell>
          <cell r="V32">
            <v>59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7</v>
          </cell>
          <cell r="E33">
            <v>7</v>
          </cell>
          <cell r="G33">
            <v>7</v>
          </cell>
          <cell r="H33">
            <v>2</v>
          </cell>
          <cell r="I33">
            <v>2</v>
          </cell>
          <cell r="J33">
            <v>2</v>
          </cell>
          <cell r="K33">
            <v>9</v>
          </cell>
          <cell r="L33">
            <v>9</v>
          </cell>
          <cell r="N33">
            <v>9</v>
          </cell>
          <cell r="O33">
            <v>18</v>
          </cell>
          <cell r="P33">
            <v>23</v>
          </cell>
          <cell r="Q33">
            <v>9</v>
          </cell>
          <cell r="S33">
            <v>16</v>
          </cell>
          <cell r="U33">
            <v>48</v>
          </cell>
          <cell r="V33">
            <v>66</v>
          </cell>
        </row>
        <row r="34">
          <cell r="B34" t="str">
            <v>E022-01-1033/2020</v>
          </cell>
          <cell r="C34" t="str">
            <v>Simon Mwaura GICHIRI</v>
          </cell>
          <cell r="D34">
            <v>7.5</v>
          </cell>
          <cell r="E34">
            <v>5.5</v>
          </cell>
          <cell r="G34">
            <v>6.5</v>
          </cell>
          <cell r="H34">
            <v>2</v>
          </cell>
          <cell r="I34">
            <v>2</v>
          </cell>
          <cell r="J34">
            <v>2</v>
          </cell>
          <cell r="K34">
            <v>9</v>
          </cell>
          <cell r="L34">
            <v>6</v>
          </cell>
          <cell r="N34">
            <v>7.5</v>
          </cell>
          <cell r="O34">
            <v>16</v>
          </cell>
          <cell r="P34">
            <v>19</v>
          </cell>
          <cell r="R34">
            <v>12</v>
          </cell>
          <cell r="S34">
            <v>17</v>
          </cell>
          <cell r="U34">
            <v>48</v>
          </cell>
          <cell r="V34">
            <v>64</v>
          </cell>
        </row>
        <row r="35">
          <cell r="B35" t="str">
            <v>E022-01-1035/2020</v>
          </cell>
          <cell r="C35" t="str">
            <v>Agnes Mulekye MUTEMI</v>
          </cell>
          <cell r="D35">
            <v>7.5</v>
          </cell>
          <cell r="E35">
            <v>3</v>
          </cell>
          <cell r="G35">
            <v>5.25</v>
          </cell>
          <cell r="H35">
            <v>3</v>
          </cell>
          <cell r="I35">
            <v>3</v>
          </cell>
          <cell r="J35">
            <v>3</v>
          </cell>
          <cell r="K35">
            <v>13</v>
          </cell>
          <cell r="L35">
            <v>12</v>
          </cell>
          <cell r="N35">
            <v>12.5</v>
          </cell>
          <cell r="O35">
            <v>20.8</v>
          </cell>
          <cell r="P35">
            <v>15</v>
          </cell>
          <cell r="Q35">
            <v>14</v>
          </cell>
          <cell r="S35">
            <v>8</v>
          </cell>
          <cell r="U35">
            <v>37</v>
          </cell>
          <cell r="V35">
            <v>58</v>
          </cell>
        </row>
        <row r="36">
          <cell r="B36" t="str">
            <v>E022-01-1038/2020</v>
          </cell>
          <cell r="C36" t="str">
            <v>Ian Kamau NJUGUNA</v>
          </cell>
          <cell r="D36">
            <v>8</v>
          </cell>
          <cell r="E36">
            <v>4</v>
          </cell>
          <cell r="G36">
            <v>6.0000000000000009</v>
          </cell>
          <cell r="H36">
            <v>3</v>
          </cell>
          <cell r="I36">
            <v>3</v>
          </cell>
          <cell r="J36">
            <v>3</v>
          </cell>
          <cell r="K36">
            <v>9</v>
          </cell>
          <cell r="L36">
            <v>6</v>
          </cell>
          <cell r="N36">
            <v>7.5</v>
          </cell>
          <cell r="O36">
            <v>16.5</v>
          </cell>
          <cell r="P36">
            <v>14</v>
          </cell>
          <cell r="Q36">
            <v>7</v>
          </cell>
          <cell r="S36">
            <v>6</v>
          </cell>
          <cell r="U36">
            <v>27</v>
          </cell>
          <cell r="V36">
            <v>44</v>
          </cell>
        </row>
        <row r="37">
          <cell r="B37" t="str">
            <v>E022-01-1040/2020</v>
          </cell>
          <cell r="C37" t="str">
            <v>Salome Mukuhi KIIRIA</v>
          </cell>
          <cell r="D37">
            <v>7.5</v>
          </cell>
          <cell r="E37">
            <v>3</v>
          </cell>
          <cell r="G37">
            <v>5.25</v>
          </cell>
          <cell r="H37">
            <v>3</v>
          </cell>
          <cell r="I37">
            <v>3</v>
          </cell>
          <cell r="J37">
            <v>3</v>
          </cell>
          <cell r="K37">
            <v>9</v>
          </cell>
          <cell r="L37">
            <v>6</v>
          </cell>
          <cell r="N37">
            <v>7.5</v>
          </cell>
          <cell r="O37">
            <v>15.8</v>
          </cell>
          <cell r="P37">
            <v>22</v>
          </cell>
          <cell r="Q37">
            <v>6</v>
          </cell>
          <cell r="S37">
            <v>13</v>
          </cell>
          <cell r="U37">
            <v>41</v>
          </cell>
          <cell r="V37">
            <v>57</v>
          </cell>
        </row>
        <row r="38">
          <cell r="B38" t="str">
            <v>E022-01-1041/2020</v>
          </cell>
          <cell r="C38" t="str">
            <v>Moses Mwangi KANGETHE</v>
          </cell>
          <cell r="D38">
            <v>7.5</v>
          </cell>
          <cell r="E38">
            <v>3</v>
          </cell>
          <cell r="G38">
            <v>5.25</v>
          </cell>
          <cell r="H38">
            <v>3.5</v>
          </cell>
          <cell r="I38">
            <v>3.5</v>
          </cell>
          <cell r="J38">
            <v>3.5</v>
          </cell>
          <cell r="K38">
            <v>9</v>
          </cell>
          <cell r="L38">
            <v>6</v>
          </cell>
          <cell r="N38">
            <v>7.5</v>
          </cell>
          <cell r="O38">
            <v>16.3</v>
          </cell>
          <cell r="P38">
            <v>11</v>
          </cell>
          <cell r="Q38">
            <v>18</v>
          </cell>
          <cell r="S38">
            <v>8</v>
          </cell>
          <cell r="U38">
            <v>37</v>
          </cell>
          <cell r="V38">
            <v>53</v>
          </cell>
        </row>
        <row r="39">
          <cell r="B39" t="str">
            <v>E022-01-1042/2020</v>
          </cell>
          <cell r="C39" t="str">
            <v>Stephen Munzyu MAINGI</v>
          </cell>
          <cell r="D39">
            <v>9</v>
          </cell>
          <cell r="E39">
            <v>6</v>
          </cell>
          <cell r="G39">
            <v>7.5</v>
          </cell>
          <cell r="H39">
            <v>2.5</v>
          </cell>
          <cell r="I39">
            <v>2.5</v>
          </cell>
          <cell r="J39">
            <v>2.5</v>
          </cell>
          <cell r="K39">
            <v>9</v>
          </cell>
          <cell r="L39">
            <v>6</v>
          </cell>
          <cell r="N39">
            <v>7.5</v>
          </cell>
          <cell r="O39">
            <v>17.5</v>
          </cell>
          <cell r="P39">
            <v>19</v>
          </cell>
          <cell r="Q39">
            <v>11</v>
          </cell>
          <cell r="S39">
            <v>14</v>
          </cell>
          <cell r="U39">
            <v>44</v>
          </cell>
          <cell r="V39">
            <v>62</v>
          </cell>
        </row>
        <row r="40">
          <cell r="B40" t="str">
            <v>E022-01-1043/2020</v>
          </cell>
          <cell r="C40" t="str">
            <v>Amos Sila MULWA</v>
          </cell>
          <cell r="D40">
            <v>2</v>
          </cell>
          <cell r="E40">
            <v>7</v>
          </cell>
          <cell r="G40">
            <v>4.5</v>
          </cell>
          <cell r="H40">
            <v>3</v>
          </cell>
          <cell r="I40">
            <v>3</v>
          </cell>
          <cell r="J40">
            <v>3</v>
          </cell>
          <cell r="K40">
            <v>12</v>
          </cell>
          <cell r="L40">
            <v>11</v>
          </cell>
          <cell r="N40">
            <v>11.5</v>
          </cell>
          <cell r="O40">
            <v>19</v>
          </cell>
          <cell r="P40">
            <v>21</v>
          </cell>
          <cell r="R40">
            <v>9</v>
          </cell>
          <cell r="S40">
            <v>9</v>
          </cell>
          <cell r="U40">
            <v>39</v>
          </cell>
          <cell r="V40">
            <v>58</v>
          </cell>
        </row>
        <row r="41">
          <cell r="B41" t="str">
            <v>E022-01-1044/2020</v>
          </cell>
          <cell r="C41" t="str">
            <v>Muthawa KIVAA</v>
          </cell>
          <cell r="D41">
            <v>7</v>
          </cell>
          <cell r="E41">
            <v>6.5</v>
          </cell>
          <cell r="G41">
            <v>6.75</v>
          </cell>
          <cell r="H41">
            <v>2</v>
          </cell>
          <cell r="I41">
            <v>2</v>
          </cell>
          <cell r="J41">
            <v>2</v>
          </cell>
          <cell r="K41">
            <v>12</v>
          </cell>
          <cell r="L41">
            <v>11</v>
          </cell>
          <cell r="N41">
            <v>11.5</v>
          </cell>
          <cell r="O41">
            <v>20.3</v>
          </cell>
          <cell r="P41">
            <v>19</v>
          </cell>
          <cell r="Q41">
            <v>7</v>
          </cell>
          <cell r="S41">
            <v>5</v>
          </cell>
          <cell r="U41">
            <v>31</v>
          </cell>
          <cell r="V41">
            <v>51</v>
          </cell>
        </row>
        <row r="42">
          <cell r="B42" t="str">
            <v>E022-01-1045/2020</v>
          </cell>
          <cell r="C42" t="str">
            <v>Joshua Maina KAMAU</v>
          </cell>
          <cell r="D42">
            <v>7.5</v>
          </cell>
          <cell r="E42">
            <v>6</v>
          </cell>
          <cell r="G42">
            <v>6.75</v>
          </cell>
          <cell r="H42">
            <v>2</v>
          </cell>
          <cell r="I42">
            <v>2</v>
          </cell>
          <cell r="J42">
            <v>2</v>
          </cell>
          <cell r="K42">
            <v>13</v>
          </cell>
          <cell r="L42">
            <v>10</v>
          </cell>
          <cell r="N42">
            <v>11.5</v>
          </cell>
          <cell r="O42">
            <v>20.3</v>
          </cell>
          <cell r="U42" t="str">
            <v/>
          </cell>
          <cell r="V42">
            <v>20</v>
          </cell>
        </row>
        <row r="43">
          <cell r="B43" t="str">
            <v>E022-01-1046/2020</v>
          </cell>
          <cell r="C43" t="str">
            <v>Sally Kinya KIMATHI</v>
          </cell>
          <cell r="D43">
            <v>7.5</v>
          </cell>
          <cell r="E43">
            <v>8</v>
          </cell>
          <cell r="G43">
            <v>7.75</v>
          </cell>
          <cell r="H43">
            <v>3</v>
          </cell>
          <cell r="I43">
            <v>3</v>
          </cell>
          <cell r="J43">
            <v>3</v>
          </cell>
          <cell r="K43">
            <v>9</v>
          </cell>
          <cell r="L43">
            <v>12</v>
          </cell>
          <cell r="N43">
            <v>10.5</v>
          </cell>
          <cell r="O43">
            <v>21.3</v>
          </cell>
          <cell r="P43">
            <v>16</v>
          </cell>
          <cell r="R43">
            <v>17</v>
          </cell>
          <cell r="S43">
            <v>13</v>
          </cell>
          <cell r="U43">
            <v>46</v>
          </cell>
          <cell r="V43">
            <v>67</v>
          </cell>
        </row>
        <row r="44">
          <cell r="B44" t="str">
            <v>E022-01-1047/2020</v>
          </cell>
          <cell r="C44" t="str">
            <v>Angela Waithera MAINA</v>
          </cell>
          <cell r="D44">
            <v>6</v>
          </cell>
          <cell r="E44">
            <v>5.5</v>
          </cell>
          <cell r="G44">
            <v>5.75</v>
          </cell>
          <cell r="H44">
            <v>2</v>
          </cell>
          <cell r="I44">
            <v>2</v>
          </cell>
          <cell r="J44">
            <v>2</v>
          </cell>
          <cell r="K44">
            <v>9</v>
          </cell>
          <cell r="L44">
            <v>12</v>
          </cell>
          <cell r="N44">
            <v>10.5</v>
          </cell>
          <cell r="O44">
            <v>18.3</v>
          </cell>
          <cell r="P44">
            <v>21</v>
          </cell>
          <cell r="R44">
            <v>14</v>
          </cell>
          <cell r="S44">
            <v>10</v>
          </cell>
          <cell r="U44">
            <v>45</v>
          </cell>
          <cell r="V44">
            <v>63</v>
          </cell>
        </row>
        <row r="45">
          <cell r="B45" t="str">
            <v>E022-01-1050/2020</v>
          </cell>
          <cell r="C45" t="str">
            <v>Lewis Murithi MWENDA</v>
          </cell>
          <cell r="D45">
            <v>7</v>
          </cell>
          <cell r="E45">
            <v>6.5</v>
          </cell>
          <cell r="G45">
            <v>6.75</v>
          </cell>
          <cell r="H45">
            <v>2.5</v>
          </cell>
          <cell r="I45">
            <v>2.5</v>
          </cell>
          <cell r="J45">
            <v>2.5</v>
          </cell>
          <cell r="K45">
            <v>13</v>
          </cell>
          <cell r="L45">
            <v>14</v>
          </cell>
          <cell r="N45">
            <v>13.5</v>
          </cell>
          <cell r="O45">
            <v>22.8</v>
          </cell>
          <cell r="P45">
            <v>17</v>
          </cell>
          <cell r="R45">
            <v>9</v>
          </cell>
          <cell r="S45">
            <v>15</v>
          </cell>
          <cell r="U45">
            <v>41</v>
          </cell>
          <cell r="V45">
            <v>64</v>
          </cell>
        </row>
        <row r="46">
          <cell r="B46" t="str">
            <v>E022-01-1052/2020</v>
          </cell>
          <cell r="C46" t="str">
            <v>Victor MWIRIGI</v>
          </cell>
          <cell r="D46">
            <v>7</v>
          </cell>
          <cell r="E46">
            <v>6.5</v>
          </cell>
          <cell r="G46">
            <v>6.75</v>
          </cell>
          <cell r="H46">
            <v>3</v>
          </cell>
          <cell r="I46">
            <v>3</v>
          </cell>
          <cell r="J46">
            <v>3</v>
          </cell>
          <cell r="K46">
            <v>9</v>
          </cell>
          <cell r="L46">
            <v>6</v>
          </cell>
          <cell r="N46">
            <v>7.5</v>
          </cell>
          <cell r="O46">
            <v>17.3</v>
          </cell>
          <cell r="P46">
            <v>17</v>
          </cell>
          <cell r="R46">
            <v>14</v>
          </cell>
          <cell r="S46">
            <v>1</v>
          </cell>
          <cell r="U46">
            <v>32</v>
          </cell>
          <cell r="V46">
            <v>49</v>
          </cell>
        </row>
        <row r="47">
          <cell r="B47" t="str">
            <v>E022-01-1054/2020</v>
          </cell>
          <cell r="C47" t="str">
            <v>Julius Righa MGHANGA</v>
          </cell>
          <cell r="D47">
            <v>7.5</v>
          </cell>
          <cell r="E47">
            <v>6</v>
          </cell>
          <cell r="G47">
            <v>6.75</v>
          </cell>
          <cell r="H47">
            <v>2.5</v>
          </cell>
          <cell r="I47">
            <v>2.5</v>
          </cell>
          <cell r="J47">
            <v>2.5</v>
          </cell>
          <cell r="K47">
            <v>12</v>
          </cell>
          <cell r="L47">
            <v>14</v>
          </cell>
          <cell r="N47">
            <v>13</v>
          </cell>
          <cell r="O47">
            <v>22.3</v>
          </cell>
          <cell r="P47">
            <v>20</v>
          </cell>
          <cell r="R47">
            <v>13</v>
          </cell>
          <cell r="S47">
            <v>17</v>
          </cell>
          <cell r="U47">
            <v>50</v>
          </cell>
          <cell r="V47">
            <v>72</v>
          </cell>
        </row>
        <row r="48">
          <cell r="B48" t="str">
            <v>E022-01-1055/2020</v>
          </cell>
          <cell r="C48" t="str">
            <v>Joe Albert NGIGI</v>
          </cell>
          <cell r="D48">
            <v>6.5</v>
          </cell>
          <cell r="E48">
            <v>4.5</v>
          </cell>
          <cell r="G48">
            <v>5.5</v>
          </cell>
          <cell r="H48">
            <v>3</v>
          </cell>
          <cell r="I48">
            <v>3</v>
          </cell>
          <cell r="J48">
            <v>3</v>
          </cell>
          <cell r="K48">
            <v>9</v>
          </cell>
          <cell r="L48">
            <v>6</v>
          </cell>
          <cell r="N48">
            <v>7.5</v>
          </cell>
          <cell r="O48">
            <v>16</v>
          </cell>
          <cell r="P48">
            <v>24</v>
          </cell>
          <cell r="Q48">
            <v>12</v>
          </cell>
          <cell r="S48">
            <v>14</v>
          </cell>
          <cell r="U48">
            <v>50</v>
          </cell>
          <cell r="V48">
            <v>66</v>
          </cell>
        </row>
        <row r="49">
          <cell r="B49" t="str">
            <v>E022-01-1056/2020</v>
          </cell>
          <cell r="C49" t="str">
            <v>Michael Adrian NGURU</v>
          </cell>
          <cell r="D49">
            <v>6.5</v>
          </cell>
          <cell r="E49">
            <v>4.5</v>
          </cell>
          <cell r="G49">
            <v>5.5</v>
          </cell>
          <cell r="H49">
            <v>3.5</v>
          </cell>
          <cell r="I49">
            <v>3.5</v>
          </cell>
          <cell r="J49">
            <v>3.5</v>
          </cell>
          <cell r="K49">
            <v>9</v>
          </cell>
          <cell r="L49">
            <v>9</v>
          </cell>
          <cell r="N49">
            <v>9</v>
          </cell>
          <cell r="O49">
            <v>18</v>
          </cell>
          <cell r="P49">
            <v>15</v>
          </cell>
          <cell r="Q49">
            <v>11</v>
          </cell>
          <cell r="S49">
            <v>10</v>
          </cell>
          <cell r="U49">
            <v>36</v>
          </cell>
          <cell r="V49">
            <v>54</v>
          </cell>
        </row>
        <row r="50">
          <cell r="B50" t="str">
            <v>E022-01-1057/2020</v>
          </cell>
          <cell r="C50" t="str">
            <v>Gad Kimathi MURITHI</v>
          </cell>
          <cell r="D50">
            <v>7.5</v>
          </cell>
          <cell r="E50">
            <v>6</v>
          </cell>
          <cell r="G50">
            <v>6.75</v>
          </cell>
          <cell r="H50">
            <v>2</v>
          </cell>
          <cell r="I50">
            <v>2</v>
          </cell>
          <cell r="J50">
            <v>2</v>
          </cell>
          <cell r="K50">
            <v>13</v>
          </cell>
          <cell r="L50">
            <v>10</v>
          </cell>
          <cell r="N50">
            <v>11.5</v>
          </cell>
          <cell r="O50">
            <v>20.3</v>
          </cell>
          <cell r="P50">
            <v>21</v>
          </cell>
          <cell r="Q50">
            <v>10</v>
          </cell>
          <cell r="S50">
            <v>14</v>
          </cell>
          <cell r="U50">
            <v>45</v>
          </cell>
          <cell r="V50">
            <v>65</v>
          </cell>
        </row>
        <row r="51">
          <cell r="B51" t="str">
            <v>E022-01-1058/2020</v>
          </cell>
          <cell r="C51" t="str">
            <v>Brighton Kariuki MURANGIRI</v>
          </cell>
          <cell r="D51">
            <v>6.5</v>
          </cell>
          <cell r="E51">
            <v>4.5</v>
          </cell>
          <cell r="G51">
            <v>5.5</v>
          </cell>
          <cell r="H51">
            <v>3</v>
          </cell>
          <cell r="I51">
            <v>3</v>
          </cell>
          <cell r="J51">
            <v>3</v>
          </cell>
          <cell r="K51">
            <v>13</v>
          </cell>
          <cell r="L51">
            <v>12</v>
          </cell>
          <cell r="N51">
            <v>12.5</v>
          </cell>
          <cell r="O51">
            <v>21</v>
          </cell>
          <cell r="P51">
            <v>23</v>
          </cell>
          <cell r="Q51">
            <v>10</v>
          </cell>
          <cell r="R51">
            <v>10</v>
          </cell>
          <cell r="U51">
            <v>43</v>
          </cell>
          <cell r="V51">
            <v>64</v>
          </cell>
        </row>
        <row r="52">
          <cell r="B52" t="str">
            <v>E022-01-1060/2020</v>
          </cell>
          <cell r="C52" t="str">
            <v>Joshua NYANDWAKI</v>
          </cell>
          <cell r="D52">
            <v>8</v>
          </cell>
          <cell r="E52">
            <v>4</v>
          </cell>
          <cell r="G52">
            <v>6.0000000000000009</v>
          </cell>
          <cell r="H52">
            <v>2.5</v>
          </cell>
          <cell r="I52">
            <v>2.5</v>
          </cell>
          <cell r="J52">
            <v>2.5</v>
          </cell>
          <cell r="K52">
            <v>12</v>
          </cell>
          <cell r="L52">
            <v>11</v>
          </cell>
          <cell r="N52">
            <v>11.5</v>
          </cell>
          <cell r="O52">
            <v>20</v>
          </cell>
          <cell r="P52">
            <v>17</v>
          </cell>
          <cell r="R52">
            <v>7</v>
          </cell>
          <cell r="T52">
            <v>12</v>
          </cell>
          <cell r="U52">
            <v>36</v>
          </cell>
          <cell r="V52">
            <v>56</v>
          </cell>
        </row>
        <row r="53">
          <cell r="B53" t="str">
            <v>E022-01-1061/2020</v>
          </cell>
          <cell r="C53" t="str">
            <v>Wyntone Makomere OMUKA</v>
          </cell>
          <cell r="D53">
            <v>7.5</v>
          </cell>
          <cell r="E53">
            <v>6</v>
          </cell>
          <cell r="G53">
            <v>6.75</v>
          </cell>
          <cell r="H53">
            <v>3</v>
          </cell>
          <cell r="I53">
            <v>3</v>
          </cell>
          <cell r="J53">
            <v>3</v>
          </cell>
          <cell r="K53">
            <v>13</v>
          </cell>
          <cell r="L53">
            <v>10</v>
          </cell>
          <cell r="N53">
            <v>11.5</v>
          </cell>
          <cell r="O53">
            <v>21.3</v>
          </cell>
          <cell r="P53">
            <v>21</v>
          </cell>
          <cell r="Q53">
            <v>10</v>
          </cell>
          <cell r="S53">
            <v>12</v>
          </cell>
          <cell r="U53">
            <v>43</v>
          </cell>
          <cell r="V53">
            <v>64</v>
          </cell>
        </row>
        <row r="54">
          <cell r="B54" t="str">
            <v>E022-01-1062/2020</v>
          </cell>
          <cell r="C54" t="str">
            <v>Lawrence Kipyegon LANGAT</v>
          </cell>
          <cell r="D54">
            <v>2</v>
          </cell>
          <cell r="E54">
            <v>7</v>
          </cell>
          <cell r="G54">
            <v>4.5</v>
          </cell>
          <cell r="H54">
            <v>2</v>
          </cell>
          <cell r="I54">
            <v>2</v>
          </cell>
          <cell r="J54">
            <v>2</v>
          </cell>
          <cell r="K54">
            <v>7</v>
          </cell>
          <cell r="L54">
            <v>8</v>
          </cell>
          <cell r="N54">
            <v>7.5</v>
          </cell>
          <cell r="O54">
            <v>14</v>
          </cell>
          <cell r="P54">
            <v>15</v>
          </cell>
          <cell r="R54">
            <v>10</v>
          </cell>
          <cell r="S54">
            <v>18</v>
          </cell>
          <cell r="U54">
            <v>43</v>
          </cell>
          <cell r="V54">
            <v>57</v>
          </cell>
        </row>
        <row r="55">
          <cell r="B55" t="str">
            <v>E022-01-1063/2020</v>
          </cell>
          <cell r="C55" t="str">
            <v>Tracy Atieno OCHIENG</v>
          </cell>
          <cell r="D55">
            <v>6</v>
          </cell>
          <cell r="E55">
            <v>5.5</v>
          </cell>
          <cell r="G55">
            <v>5.75</v>
          </cell>
          <cell r="H55">
            <v>2</v>
          </cell>
          <cell r="I55">
            <v>2</v>
          </cell>
          <cell r="J55">
            <v>2</v>
          </cell>
          <cell r="K55">
            <v>12</v>
          </cell>
          <cell r="L55">
            <v>10</v>
          </cell>
          <cell r="N55">
            <v>11</v>
          </cell>
          <cell r="O55">
            <v>18.8</v>
          </cell>
          <cell r="P55">
            <v>24</v>
          </cell>
          <cell r="Q55">
            <v>14</v>
          </cell>
          <cell r="S55">
            <v>15</v>
          </cell>
          <cell r="U55">
            <v>53</v>
          </cell>
          <cell r="V55">
            <v>72</v>
          </cell>
        </row>
        <row r="56">
          <cell r="B56" t="str">
            <v>E022-01-1064/2020</v>
          </cell>
          <cell r="C56" t="str">
            <v>Michael OMOLO</v>
          </cell>
          <cell r="D56">
            <v>5.5</v>
          </cell>
          <cell r="E56">
            <v>3</v>
          </cell>
          <cell r="G56">
            <v>4.25</v>
          </cell>
          <cell r="H56">
            <v>3</v>
          </cell>
          <cell r="I56">
            <v>3</v>
          </cell>
          <cell r="J56">
            <v>3</v>
          </cell>
          <cell r="K56">
            <v>9</v>
          </cell>
          <cell r="L56">
            <v>12</v>
          </cell>
          <cell r="N56">
            <v>10.5</v>
          </cell>
          <cell r="O56">
            <v>17.8</v>
          </cell>
          <cell r="P56">
            <v>20</v>
          </cell>
          <cell r="R56">
            <v>11</v>
          </cell>
          <cell r="S56">
            <v>15</v>
          </cell>
          <cell r="U56">
            <v>46</v>
          </cell>
          <cell r="V56">
            <v>64</v>
          </cell>
        </row>
        <row r="57">
          <cell r="B57" t="str">
            <v>E022-01-1065/2020</v>
          </cell>
          <cell r="C57" t="str">
            <v>Brian Kiprono KOTON</v>
          </cell>
          <cell r="D57">
            <v>7.5</v>
          </cell>
          <cell r="E57">
            <v>8</v>
          </cell>
          <cell r="G57">
            <v>7.75</v>
          </cell>
          <cell r="H57">
            <v>2.5</v>
          </cell>
          <cell r="I57">
            <v>2.5</v>
          </cell>
          <cell r="J57">
            <v>2.5</v>
          </cell>
          <cell r="K57">
            <v>12</v>
          </cell>
          <cell r="L57">
            <v>11</v>
          </cell>
          <cell r="N57">
            <v>11.5</v>
          </cell>
          <cell r="O57">
            <v>21.8</v>
          </cell>
          <cell r="P57">
            <v>18</v>
          </cell>
          <cell r="R57">
            <v>6</v>
          </cell>
          <cell r="S57">
            <v>10</v>
          </cell>
          <cell r="U57">
            <v>34</v>
          </cell>
          <cell r="V57">
            <v>56</v>
          </cell>
        </row>
        <row r="58">
          <cell r="B58" t="str">
            <v>E022-01-1066/2020</v>
          </cell>
          <cell r="C58" t="str">
            <v>Christopher GITAU</v>
          </cell>
          <cell r="D58">
            <v>7</v>
          </cell>
          <cell r="E58">
            <v>7</v>
          </cell>
          <cell r="G58">
            <v>7</v>
          </cell>
          <cell r="H58">
            <v>2.5</v>
          </cell>
          <cell r="I58">
            <v>2.5</v>
          </cell>
          <cell r="J58">
            <v>2.5</v>
          </cell>
          <cell r="K58">
            <v>9</v>
          </cell>
          <cell r="L58">
            <v>12</v>
          </cell>
          <cell r="N58">
            <v>10.5</v>
          </cell>
          <cell r="O58">
            <v>20</v>
          </cell>
          <cell r="P58">
            <v>25</v>
          </cell>
          <cell r="Q58">
            <v>8</v>
          </cell>
          <cell r="T58">
            <v>8</v>
          </cell>
          <cell r="U58">
            <v>41</v>
          </cell>
          <cell r="V58">
            <v>61</v>
          </cell>
        </row>
        <row r="59">
          <cell r="B59" t="str">
            <v>E022-01-1067/2020</v>
          </cell>
          <cell r="C59" t="str">
            <v>Florence Auma ODERO</v>
          </cell>
          <cell r="D59">
            <v>7</v>
          </cell>
          <cell r="E59">
            <v>6</v>
          </cell>
          <cell r="G59">
            <v>6.4999999999999991</v>
          </cell>
          <cell r="H59">
            <v>2.5</v>
          </cell>
          <cell r="I59">
            <v>2.5</v>
          </cell>
          <cell r="J59">
            <v>2.5</v>
          </cell>
          <cell r="K59">
            <v>12</v>
          </cell>
          <cell r="L59">
            <v>14</v>
          </cell>
          <cell r="N59">
            <v>13</v>
          </cell>
          <cell r="O59">
            <v>22</v>
          </cell>
          <cell r="U59" t="str">
            <v/>
          </cell>
          <cell r="V59">
            <v>22</v>
          </cell>
        </row>
        <row r="60">
          <cell r="B60" t="str">
            <v>E022-01-1068/2020</v>
          </cell>
          <cell r="C60" t="str">
            <v>Nicholus Kamau NG'ANG'A</v>
          </cell>
          <cell r="D60">
            <v>8.5</v>
          </cell>
          <cell r="E60">
            <v>8.5</v>
          </cell>
          <cell r="G60">
            <v>8.5</v>
          </cell>
          <cell r="H60">
            <v>2</v>
          </cell>
          <cell r="I60">
            <v>2</v>
          </cell>
          <cell r="J60">
            <v>2</v>
          </cell>
          <cell r="K60">
            <v>9</v>
          </cell>
          <cell r="L60">
            <v>9</v>
          </cell>
          <cell r="N60">
            <v>9</v>
          </cell>
          <cell r="O60">
            <v>19.5</v>
          </cell>
          <cell r="P60">
            <v>13</v>
          </cell>
          <cell r="R60">
            <v>9</v>
          </cell>
          <cell r="S60">
            <v>6</v>
          </cell>
          <cell r="U60">
            <v>28</v>
          </cell>
          <cell r="V60">
            <v>48</v>
          </cell>
        </row>
        <row r="61">
          <cell r="B61" t="str">
            <v>E022-01-1069/2020</v>
          </cell>
          <cell r="C61" t="str">
            <v>Raymond KILONZO</v>
          </cell>
          <cell r="D61">
            <v>7.5</v>
          </cell>
          <cell r="E61">
            <v>8</v>
          </cell>
          <cell r="G61">
            <v>7.75</v>
          </cell>
          <cell r="H61">
            <v>3</v>
          </cell>
          <cell r="I61">
            <v>3</v>
          </cell>
          <cell r="J61">
            <v>3</v>
          </cell>
          <cell r="K61">
            <v>12</v>
          </cell>
          <cell r="L61">
            <v>11</v>
          </cell>
          <cell r="N61">
            <v>11.5</v>
          </cell>
          <cell r="O61">
            <v>22.3</v>
          </cell>
          <cell r="P61">
            <v>16</v>
          </cell>
          <cell r="R61">
            <v>4</v>
          </cell>
          <cell r="S61">
            <v>14</v>
          </cell>
          <cell r="U61">
            <v>34</v>
          </cell>
          <cell r="V61">
            <v>56</v>
          </cell>
        </row>
        <row r="62">
          <cell r="B62" t="str">
            <v>E022-01-1070/2020</v>
          </cell>
          <cell r="C62" t="str">
            <v>Benclinton Makembu MURIITHI</v>
          </cell>
          <cell r="D62">
            <v>7.5</v>
          </cell>
          <cell r="E62">
            <v>8</v>
          </cell>
          <cell r="G62">
            <v>7.75</v>
          </cell>
          <cell r="H62">
            <v>3.5</v>
          </cell>
          <cell r="I62">
            <v>3.5</v>
          </cell>
          <cell r="J62">
            <v>3.5</v>
          </cell>
          <cell r="K62">
            <v>12</v>
          </cell>
          <cell r="L62">
            <v>14</v>
          </cell>
          <cell r="N62">
            <v>13</v>
          </cell>
          <cell r="O62">
            <v>24.3</v>
          </cell>
          <cell r="P62">
            <v>15</v>
          </cell>
          <cell r="Q62">
            <v>7</v>
          </cell>
          <cell r="S62">
            <v>14</v>
          </cell>
          <cell r="U62">
            <v>36</v>
          </cell>
          <cell r="V62">
            <v>60</v>
          </cell>
        </row>
        <row r="63">
          <cell r="B63" t="str">
            <v>E022-01-1071/2020</v>
          </cell>
          <cell r="C63" t="str">
            <v>David Karanja MWANGI</v>
          </cell>
          <cell r="D63">
            <v>7.5</v>
          </cell>
          <cell r="E63">
            <v>8</v>
          </cell>
          <cell r="G63">
            <v>7.75</v>
          </cell>
          <cell r="H63">
            <v>3.5</v>
          </cell>
          <cell r="I63">
            <v>4</v>
          </cell>
          <cell r="J63">
            <v>3.75</v>
          </cell>
          <cell r="K63">
            <v>7</v>
          </cell>
          <cell r="L63">
            <v>8</v>
          </cell>
          <cell r="N63">
            <v>7.5</v>
          </cell>
          <cell r="O63">
            <v>19</v>
          </cell>
          <cell r="P63">
            <v>22</v>
          </cell>
          <cell r="R63">
            <v>10</v>
          </cell>
          <cell r="S63">
            <v>9</v>
          </cell>
          <cell r="U63">
            <v>41</v>
          </cell>
          <cell r="V63">
            <v>60</v>
          </cell>
        </row>
        <row r="64">
          <cell r="B64" t="str">
            <v>E022-01-1072/2020</v>
          </cell>
          <cell r="C64" t="str">
            <v>Austin Kaburia KIBAARA</v>
          </cell>
          <cell r="D64">
            <v>8</v>
          </cell>
          <cell r="E64">
            <v>7.5</v>
          </cell>
          <cell r="G64">
            <v>7.75</v>
          </cell>
          <cell r="H64">
            <v>3</v>
          </cell>
          <cell r="I64">
            <v>3</v>
          </cell>
          <cell r="J64">
            <v>3</v>
          </cell>
          <cell r="K64">
            <v>7</v>
          </cell>
          <cell r="L64">
            <v>8</v>
          </cell>
          <cell r="N64">
            <v>7.5</v>
          </cell>
          <cell r="O64">
            <v>18.3</v>
          </cell>
          <cell r="P64">
            <v>10</v>
          </cell>
          <cell r="Q64">
            <v>4</v>
          </cell>
          <cell r="S64">
            <v>9</v>
          </cell>
          <cell r="U64">
            <v>23</v>
          </cell>
          <cell r="V64">
            <v>41</v>
          </cell>
        </row>
        <row r="65">
          <cell r="B65" t="str">
            <v>E022-01-1074/2020</v>
          </cell>
          <cell r="C65" t="str">
            <v>Ian Kiptoo ROTICH</v>
          </cell>
          <cell r="D65">
            <v>8</v>
          </cell>
          <cell r="E65">
            <v>7.5</v>
          </cell>
          <cell r="G65">
            <v>7.75</v>
          </cell>
          <cell r="H65">
            <v>3</v>
          </cell>
          <cell r="I65">
            <v>3</v>
          </cell>
          <cell r="J65">
            <v>3</v>
          </cell>
          <cell r="K65">
            <v>13</v>
          </cell>
          <cell r="L65">
            <v>12</v>
          </cell>
          <cell r="N65">
            <v>12.5</v>
          </cell>
          <cell r="O65">
            <v>23.3</v>
          </cell>
          <cell r="P65">
            <v>14</v>
          </cell>
          <cell r="Q65">
            <v>7</v>
          </cell>
          <cell r="S65">
            <v>11</v>
          </cell>
          <cell r="U65">
            <v>32</v>
          </cell>
          <cell r="V65">
            <v>55</v>
          </cell>
        </row>
        <row r="66">
          <cell r="B66" t="str">
            <v>E022-01-1075/2020</v>
          </cell>
          <cell r="C66" t="str">
            <v>Kiprotich Don KIPTANUI</v>
          </cell>
          <cell r="D66">
            <v>7.5</v>
          </cell>
          <cell r="E66">
            <v>8</v>
          </cell>
          <cell r="G66">
            <v>7.75</v>
          </cell>
          <cell r="H66">
            <v>3.5</v>
          </cell>
          <cell r="I66">
            <v>3.5</v>
          </cell>
          <cell r="J66">
            <v>3.5</v>
          </cell>
          <cell r="K66">
            <v>9</v>
          </cell>
          <cell r="L66">
            <v>9</v>
          </cell>
          <cell r="N66">
            <v>9</v>
          </cell>
          <cell r="O66">
            <v>20.3</v>
          </cell>
          <cell r="P66">
            <v>14</v>
          </cell>
          <cell r="Q66">
            <v>13</v>
          </cell>
          <cell r="S66">
            <v>16</v>
          </cell>
          <cell r="U66">
            <v>43</v>
          </cell>
          <cell r="V66">
            <v>63</v>
          </cell>
        </row>
        <row r="67">
          <cell r="B67" t="str">
            <v>E022-01-1076/2020</v>
          </cell>
          <cell r="C67" t="str">
            <v>Victory Ayuma SITATI</v>
          </cell>
          <cell r="D67">
            <v>5.5</v>
          </cell>
          <cell r="E67">
            <v>3</v>
          </cell>
          <cell r="G67">
            <v>4.25</v>
          </cell>
          <cell r="H67">
            <v>2.5</v>
          </cell>
          <cell r="I67">
            <v>2.5</v>
          </cell>
          <cell r="J67">
            <v>2.5</v>
          </cell>
          <cell r="K67">
            <v>12</v>
          </cell>
          <cell r="L67">
            <v>11</v>
          </cell>
          <cell r="N67">
            <v>11.5</v>
          </cell>
          <cell r="O67">
            <v>18.3</v>
          </cell>
          <cell r="P67">
            <v>22</v>
          </cell>
          <cell r="Q67">
            <v>14</v>
          </cell>
          <cell r="S67">
            <v>10</v>
          </cell>
          <cell r="U67">
            <v>46</v>
          </cell>
          <cell r="V67">
            <v>64</v>
          </cell>
        </row>
        <row r="68">
          <cell r="B68" t="str">
            <v>E022-01-1077/2020</v>
          </cell>
          <cell r="C68" t="str">
            <v>Emmanuel Kimeres KAPKONI</v>
          </cell>
          <cell r="D68">
            <v>7.5</v>
          </cell>
          <cell r="E68">
            <v>6</v>
          </cell>
          <cell r="G68">
            <v>6.75</v>
          </cell>
          <cell r="H68">
            <v>2.5</v>
          </cell>
          <cell r="I68">
            <v>2.5</v>
          </cell>
          <cell r="J68">
            <v>2.5</v>
          </cell>
          <cell r="K68">
            <v>13</v>
          </cell>
          <cell r="L68">
            <v>10</v>
          </cell>
          <cell r="N68">
            <v>11.5</v>
          </cell>
          <cell r="O68">
            <v>20.8</v>
          </cell>
          <cell r="P68">
            <v>23</v>
          </cell>
          <cell r="Q68">
            <v>9</v>
          </cell>
          <cell r="S68">
            <v>15</v>
          </cell>
          <cell r="U68">
            <v>47</v>
          </cell>
          <cell r="V68">
            <v>68</v>
          </cell>
        </row>
        <row r="69">
          <cell r="B69" t="str">
            <v>E022-01-1078/2020</v>
          </cell>
          <cell r="C69" t="str">
            <v>Collins Kipkogei KIPLAGAT</v>
          </cell>
          <cell r="D69">
            <v>5</v>
          </cell>
          <cell r="E69">
            <v>5.5</v>
          </cell>
          <cell r="G69">
            <v>5.25</v>
          </cell>
          <cell r="H69">
            <v>2.5</v>
          </cell>
          <cell r="I69">
            <v>2.5</v>
          </cell>
          <cell r="J69">
            <v>2.5</v>
          </cell>
          <cell r="K69">
            <v>13</v>
          </cell>
          <cell r="L69">
            <v>10</v>
          </cell>
          <cell r="N69">
            <v>11.5</v>
          </cell>
          <cell r="O69">
            <v>19.3</v>
          </cell>
          <cell r="P69">
            <v>18</v>
          </cell>
          <cell r="Q69">
            <v>7</v>
          </cell>
          <cell r="S69">
            <v>12</v>
          </cell>
          <cell r="U69">
            <v>37</v>
          </cell>
          <cell r="V69">
            <v>56</v>
          </cell>
        </row>
        <row r="70">
          <cell r="B70" t="str">
            <v>E022-01-1079/2020</v>
          </cell>
          <cell r="C70" t="str">
            <v>Seth Baraka WEKESA</v>
          </cell>
          <cell r="D70">
            <v>8.5</v>
          </cell>
          <cell r="E70">
            <v>8.5</v>
          </cell>
          <cell r="G70">
            <v>8.5</v>
          </cell>
          <cell r="H70">
            <v>2.5</v>
          </cell>
          <cell r="I70">
            <v>2.5</v>
          </cell>
          <cell r="J70">
            <v>2.5</v>
          </cell>
          <cell r="K70">
            <v>7</v>
          </cell>
          <cell r="L70">
            <v>8</v>
          </cell>
          <cell r="N70">
            <v>7.5</v>
          </cell>
          <cell r="O70">
            <v>18.5</v>
          </cell>
          <cell r="P70">
            <v>18</v>
          </cell>
          <cell r="R70">
            <v>4</v>
          </cell>
          <cell r="S70">
            <v>4</v>
          </cell>
          <cell r="U70">
            <v>26</v>
          </cell>
          <cell r="V70">
            <v>45</v>
          </cell>
        </row>
        <row r="71">
          <cell r="B71" t="str">
            <v>E022-01-1080/2020</v>
          </cell>
          <cell r="C71" t="str">
            <v>Collins Mumo MANTHI</v>
          </cell>
          <cell r="D71">
            <v>8.5</v>
          </cell>
          <cell r="E71">
            <v>8.5</v>
          </cell>
          <cell r="G71">
            <v>8.5</v>
          </cell>
          <cell r="H71">
            <v>2.5</v>
          </cell>
          <cell r="I71">
            <v>2.5</v>
          </cell>
          <cell r="J71">
            <v>2.5</v>
          </cell>
          <cell r="K71">
            <v>7</v>
          </cell>
          <cell r="L71">
            <v>8</v>
          </cell>
          <cell r="N71">
            <v>7.5</v>
          </cell>
          <cell r="O71">
            <v>18.5</v>
          </cell>
          <cell r="P71">
            <v>14</v>
          </cell>
          <cell r="Q71">
            <v>6</v>
          </cell>
          <cell r="S71">
            <v>12</v>
          </cell>
          <cell r="U71">
            <v>32</v>
          </cell>
          <cell r="V71">
            <v>51</v>
          </cell>
        </row>
        <row r="72">
          <cell r="B72" t="str">
            <v>E022-01-1081/2020</v>
          </cell>
          <cell r="C72" t="str">
            <v>Davies Musheni SHISIA</v>
          </cell>
          <cell r="D72">
            <v>6</v>
          </cell>
          <cell r="E72">
            <v>4</v>
          </cell>
          <cell r="G72">
            <v>5</v>
          </cell>
          <cell r="H72">
            <v>2</v>
          </cell>
          <cell r="I72">
            <v>2</v>
          </cell>
          <cell r="J72">
            <v>2</v>
          </cell>
          <cell r="K72">
            <v>12</v>
          </cell>
          <cell r="L72">
            <v>11</v>
          </cell>
          <cell r="N72">
            <v>11.5</v>
          </cell>
          <cell r="O72">
            <v>18.5</v>
          </cell>
          <cell r="P72">
            <v>17</v>
          </cell>
          <cell r="Q72">
            <v>9</v>
          </cell>
          <cell r="S72">
            <v>8</v>
          </cell>
          <cell r="U72">
            <v>34</v>
          </cell>
          <cell r="V72">
            <v>53</v>
          </cell>
        </row>
        <row r="73">
          <cell r="B73" t="str">
            <v>E022-01-1082/2020</v>
          </cell>
          <cell r="C73" t="str">
            <v>Ray Wafula WEKESA</v>
          </cell>
          <cell r="D73">
            <v>8.5</v>
          </cell>
          <cell r="E73">
            <v>8.5</v>
          </cell>
          <cell r="G73">
            <v>8.5</v>
          </cell>
          <cell r="H73">
            <v>2</v>
          </cell>
          <cell r="I73">
            <v>2</v>
          </cell>
          <cell r="J73">
            <v>2</v>
          </cell>
          <cell r="K73">
            <v>12</v>
          </cell>
          <cell r="L73">
            <v>14</v>
          </cell>
          <cell r="N73">
            <v>13</v>
          </cell>
          <cell r="O73">
            <v>23.5</v>
          </cell>
          <cell r="P73">
            <v>24</v>
          </cell>
          <cell r="R73">
            <v>8</v>
          </cell>
          <cell r="S73">
            <v>18</v>
          </cell>
          <cell r="U73">
            <v>50</v>
          </cell>
          <cell r="V73">
            <v>74</v>
          </cell>
        </row>
        <row r="74">
          <cell r="B74" t="str">
            <v>E022-01-1083/2020</v>
          </cell>
          <cell r="C74" t="str">
            <v>Randy Baraka Mumelo SIMIYU</v>
          </cell>
          <cell r="D74">
            <v>6.5</v>
          </cell>
          <cell r="E74">
            <v>4.5</v>
          </cell>
          <cell r="G74">
            <v>5.5</v>
          </cell>
          <cell r="H74">
            <v>3</v>
          </cell>
          <cell r="I74">
            <v>3</v>
          </cell>
          <cell r="J74">
            <v>3</v>
          </cell>
          <cell r="K74">
            <v>9</v>
          </cell>
          <cell r="L74">
            <v>12</v>
          </cell>
          <cell r="N74">
            <v>10.5</v>
          </cell>
          <cell r="O74">
            <v>19</v>
          </cell>
          <cell r="P74">
            <v>16</v>
          </cell>
          <cell r="Q74">
            <v>12</v>
          </cell>
          <cell r="S74">
            <v>14</v>
          </cell>
          <cell r="U74">
            <v>42</v>
          </cell>
          <cell r="V74">
            <v>61</v>
          </cell>
        </row>
        <row r="75">
          <cell r="B75" t="str">
            <v>E022-01-1084/2020</v>
          </cell>
          <cell r="C75" t="str">
            <v>Farries Ngai SEDA</v>
          </cell>
          <cell r="D75">
            <v>2</v>
          </cell>
          <cell r="E75">
            <v>7</v>
          </cell>
          <cell r="G75">
            <v>4.5</v>
          </cell>
          <cell r="H75">
            <v>1.5</v>
          </cell>
          <cell r="I75">
            <v>1.5</v>
          </cell>
          <cell r="J75">
            <v>1.5</v>
          </cell>
          <cell r="K75">
            <v>9</v>
          </cell>
          <cell r="L75">
            <v>9</v>
          </cell>
          <cell r="N75">
            <v>9</v>
          </cell>
          <cell r="O75">
            <v>15</v>
          </cell>
          <cell r="P75">
            <v>18</v>
          </cell>
          <cell r="Q75">
            <v>8</v>
          </cell>
          <cell r="S75">
            <v>15</v>
          </cell>
          <cell r="U75">
            <v>41</v>
          </cell>
          <cell r="V75">
            <v>56</v>
          </cell>
        </row>
        <row r="76">
          <cell r="B76" t="str">
            <v>E022-01-1085/2020</v>
          </cell>
          <cell r="C76" t="str">
            <v>Kelvin Ochieng OMONDI</v>
          </cell>
          <cell r="D76">
            <v>7</v>
          </cell>
          <cell r="E76">
            <v>5</v>
          </cell>
          <cell r="G76">
            <v>6</v>
          </cell>
          <cell r="H76">
            <v>2</v>
          </cell>
          <cell r="I76">
            <v>2</v>
          </cell>
          <cell r="J76">
            <v>2</v>
          </cell>
          <cell r="K76">
            <v>12</v>
          </cell>
          <cell r="L76">
            <v>14</v>
          </cell>
          <cell r="N76">
            <v>13</v>
          </cell>
          <cell r="O76">
            <v>21</v>
          </cell>
          <cell r="P76">
            <v>21</v>
          </cell>
          <cell r="Q76">
            <v>7</v>
          </cell>
          <cell r="S76">
            <v>9</v>
          </cell>
          <cell r="U76">
            <v>37</v>
          </cell>
          <cell r="V76">
            <v>58</v>
          </cell>
        </row>
        <row r="77">
          <cell r="B77" t="str">
            <v>E022-01-1086/2020</v>
          </cell>
          <cell r="C77" t="str">
            <v>Rony Oronje ONYANGO</v>
          </cell>
          <cell r="D77">
            <v>7.5</v>
          </cell>
          <cell r="E77">
            <v>3</v>
          </cell>
          <cell r="G77">
            <v>5.25</v>
          </cell>
          <cell r="H77">
            <v>3</v>
          </cell>
          <cell r="I77">
            <v>3</v>
          </cell>
          <cell r="J77">
            <v>3</v>
          </cell>
          <cell r="K77">
            <v>7</v>
          </cell>
          <cell r="L77">
            <v>8</v>
          </cell>
          <cell r="N77">
            <v>7.5</v>
          </cell>
          <cell r="O77">
            <v>15.8</v>
          </cell>
          <cell r="P77">
            <v>22</v>
          </cell>
          <cell r="Q77">
            <v>1</v>
          </cell>
          <cell r="S77">
            <v>5</v>
          </cell>
          <cell r="U77">
            <v>28</v>
          </cell>
          <cell r="V77">
            <v>44</v>
          </cell>
        </row>
        <row r="78">
          <cell r="B78" t="str">
            <v>E022-01-1087/2020</v>
          </cell>
          <cell r="C78" t="str">
            <v>Geoffrey Elly NISSI</v>
          </cell>
          <cell r="D78">
            <v>2</v>
          </cell>
          <cell r="E78">
            <v>7</v>
          </cell>
          <cell r="G78">
            <v>4.5</v>
          </cell>
          <cell r="H78">
            <v>2.5</v>
          </cell>
          <cell r="I78">
            <v>2.5</v>
          </cell>
          <cell r="J78">
            <v>2.5</v>
          </cell>
          <cell r="K78">
            <v>12</v>
          </cell>
          <cell r="L78">
            <v>12</v>
          </cell>
          <cell r="N78">
            <v>12</v>
          </cell>
          <cell r="O78">
            <v>19</v>
          </cell>
          <cell r="P78">
            <v>15</v>
          </cell>
          <cell r="Q78">
            <v>9</v>
          </cell>
          <cell r="S78">
            <v>15</v>
          </cell>
          <cell r="U78">
            <v>39</v>
          </cell>
          <cell r="V78">
            <v>58</v>
          </cell>
        </row>
        <row r="79">
          <cell r="B79" t="str">
            <v>E022-01-1089/2020</v>
          </cell>
          <cell r="C79" t="str">
            <v>David MISANGO</v>
          </cell>
          <cell r="D79">
            <v>8.5</v>
          </cell>
          <cell r="E79">
            <v>8.5</v>
          </cell>
          <cell r="G79">
            <v>8.5</v>
          </cell>
          <cell r="H79">
            <v>2.5</v>
          </cell>
          <cell r="I79">
            <v>2.5</v>
          </cell>
          <cell r="J79">
            <v>2.5</v>
          </cell>
          <cell r="K79">
            <v>9</v>
          </cell>
          <cell r="L79">
            <v>12</v>
          </cell>
          <cell r="N79">
            <v>10.5</v>
          </cell>
          <cell r="O79">
            <v>21.5</v>
          </cell>
          <cell r="P79">
            <v>16</v>
          </cell>
          <cell r="Q79">
            <v>7</v>
          </cell>
          <cell r="S79">
            <v>12</v>
          </cell>
          <cell r="U79">
            <v>35</v>
          </cell>
          <cell r="V79">
            <v>57</v>
          </cell>
        </row>
        <row r="80">
          <cell r="B80" t="str">
            <v>E022-01-1090/2020</v>
          </cell>
          <cell r="C80" t="str">
            <v>Ignatius Kiptoo RUTO</v>
          </cell>
          <cell r="D80">
            <v>7.5</v>
          </cell>
          <cell r="E80">
            <v>3</v>
          </cell>
          <cell r="G80">
            <v>5.25</v>
          </cell>
          <cell r="H80">
            <v>2.5</v>
          </cell>
          <cell r="I80">
            <v>2.5</v>
          </cell>
          <cell r="J80">
            <v>2.5</v>
          </cell>
          <cell r="K80">
            <v>9</v>
          </cell>
          <cell r="L80">
            <v>9</v>
          </cell>
          <cell r="N80">
            <v>9</v>
          </cell>
          <cell r="O80">
            <v>16.8</v>
          </cell>
          <cell r="P80">
            <v>21</v>
          </cell>
          <cell r="Q80">
            <v>15</v>
          </cell>
          <cell r="S80">
            <v>11</v>
          </cell>
          <cell r="U80">
            <v>47</v>
          </cell>
          <cell r="V80">
            <v>64</v>
          </cell>
        </row>
        <row r="81">
          <cell r="B81" t="str">
            <v>E022-01-1163/2020</v>
          </cell>
          <cell r="C81" t="str">
            <v>Caleb Luhombo</v>
          </cell>
          <cell r="D81">
            <v>5.5</v>
          </cell>
          <cell r="E81">
            <v>3</v>
          </cell>
          <cell r="G81">
            <v>4.25</v>
          </cell>
          <cell r="H81">
            <v>2</v>
          </cell>
          <cell r="I81">
            <v>2</v>
          </cell>
          <cell r="J81">
            <v>2</v>
          </cell>
          <cell r="K81">
            <v>12</v>
          </cell>
          <cell r="L81">
            <v>14</v>
          </cell>
          <cell r="N81">
            <v>13</v>
          </cell>
          <cell r="O81">
            <v>19.3</v>
          </cell>
          <cell r="P81">
            <v>19</v>
          </cell>
          <cell r="R81">
            <v>8</v>
          </cell>
          <cell r="S81">
            <v>10</v>
          </cell>
          <cell r="U81">
            <v>37</v>
          </cell>
          <cell r="V81">
            <v>56</v>
          </cell>
        </row>
        <row r="82">
          <cell r="B82" t="str">
            <v>E022-01-1167/2020</v>
          </cell>
          <cell r="C82" t="str">
            <v>Nicolas Kipchumba TANUI</v>
          </cell>
          <cell r="D82">
            <v>9</v>
          </cell>
          <cell r="E82">
            <v>6</v>
          </cell>
          <cell r="G82">
            <v>7.5</v>
          </cell>
          <cell r="H82">
            <v>2.5</v>
          </cell>
          <cell r="I82">
            <v>2.5</v>
          </cell>
          <cell r="J82">
            <v>2.5</v>
          </cell>
          <cell r="K82">
            <v>13</v>
          </cell>
          <cell r="L82">
            <v>10</v>
          </cell>
          <cell r="N82">
            <v>11.5</v>
          </cell>
          <cell r="O82">
            <v>21.5</v>
          </cell>
          <cell r="P82">
            <v>20</v>
          </cell>
          <cell r="Q82">
            <v>12</v>
          </cell>
          <cell r="S82">
            <v>17</v>
          </cell>
          <cell r="U82">
            <v>49</v>
          </cell>
          <cell r="V82">
            <v>71</v>
          </cell>
        </row>
        <row r="83">
          <cell r="B83" t="str">
            <v>E022-01-1594/2020</v>
          </cell>
          <cell r="C83" t="str">
            <v>Joash KIPROTICH</v>
          </cell>
          <cell r="D83">
            <v>7.5</v>
          </cell>
          <cell r="E83">
            <v>6</v>
          </cell>
          <cell r="G83">
            <v>6.75</v>
          </cell>
          <cell r="H83">
            <v>3</v>
          </cell>
          <cell r="I83">
            <v>3</v>
          </cell>
          <cell r="J83">
            <v>3</v>
          </cell>
          <cell r="K83">
            <v>11</v>
          </cell>
          <cell r="L83">
            <v>12</v>
          </cell>
          <cell r="N83">
            <v>11.5</v>
          </cell>
          <cell r="O83">
            <v>21.3</v>
          </cell>
          <cell r="P83">
            <v>26</v>
          </cell>
          <cell r="R83">
            <v>17</v>
          </cell>
          <cell r="S83">
            <v>17</v>
          </cell>
          <cell r="U83">
            <v>60</v>
          </cell>
          <cell r="V83">
            <v>81</v>
          </cell>
        </row>
        <row r="84">
          <cell r="B84" t="str">
            <v>E022-01-2101/2020</v>
          </cell>
          <cell r="C84" t="str">
            <v>Brian Mwangala AYEKHA</v>
          </cell>
          <cell r="D84">
            <v>7</v>
          </cell>
          <cell r="E84">
            <v>6.5</v>
          </cell>
          <cell r="G84">
            <v>6.75</v>
          </cell>
          <cell r="H84">
            <v>2.5</v>
          </cell>
          <cell r="I84">
            <v>2.5</v>
          </cell>
          <cell r="J84">
            <v>2.5</v>
          </cell>
          <cell r="K84">
            <v>9</v>
          </cell>
          <cell r="L84">
            <v>9</v>
          </cell>
          <cell r="N84">
            <v>9</v>
          </cell>
          <cell r="O84">
            <v>18.3</v>
          </cell>
          <cell r="P84">
            <v>10</v>
          </cell>
          <cell r="Q84">
            <v>7</v>
          </cell>
          <cell r="S84">
            <v>9</v>
          </cell>
          <cell r="U84">
            <v>26</v>
          </cell>
          <cell r="V84">
            <v>44</v>
          </cell>
        </row>
        <row r="85">
          <cell r="B85" t="str">
            <v>E022-01-2108/2020</v>
          </cell>
          <cell r="C85" t="str">
            <v>Benson Mwendwa KILEI</v>
          </cell>
          <cell r="D85">
            <v>8.5</v>
          </cell>
          <cell r="E85">
            <v>8.5</v>
          </cell>
          <cell r="G85">
            <v>8.5</v>
          </cell>
          <cell r="H85">
            <v>2</v>
          </cell>
          <cell r="I85">
            <v>2</v>
          </cell>
          <cell r="J85">
            <v>2</v>
          </cell>
          <cell r="K85">
            <v>12</v>
          </cell>
          <cell r="L85">
            <v>14</v>
          </cell>
          <cell r="N85">
            <v>13</v>
          </cell>
          <cell r="O85">
            <v>23.5</v>
          </cell>
          <cell r="P85">
            <v>18</v>
          </cell>
          <cell r="R85">
            <v>7</v>
          </cell>
          <cell r="S85">
            <v>9</v>
          </cell>
          <cell r="U85">
            <v>34</v>
          </cell>
          <cell r="V85">
            <v>58</v>
          </cell>
        </row>
        <row r="86">
          <cell r="B86" t="str">
            <v>E022-01-2113/2020</v>
          </cell>
          <cell r="C86" t="str">
            <v>Luqman Ali Ahmed Sheikh ALI</v>
          </cell>
          <cell r="D86">
            <v>2</v>
          </cell>
          <cell r="E86">
            <v>7</v>
          </cell>
          <cell r="G86">
            <v>4.5</v>
          </cell>
          <cell r="H86">
            <v>2</v>
          </cell>
          <cell r="I86">
            <v>2</v>
          </cell>
          <cell r="J86">
            <v>2</v>
          </cell>
          <cell r="K86">
            <v>9</v>
          </cell>
          <cell r="L86">
            <v>9</v>
          </cell>
          <cell r="N86">
            <v>9</v>
          </cell>
          <cell r="O86">
            <v>15.5</v>
          </cell>
          <cell r="P86">
            <v>15</v>
          </cell>
          <cell r="R86">
            <v>8</v>
          </cell>
          <cell r="S86">
            <v>9</v>
          </cell>
          <cell r="U86">
            <v>32</v>
          </cell>
          <cell r="V86">
            <v>48</v>
          </cell>
        </row>
        <row r="87">
          <cell r="B87" t="str">
            <v>E022-01-2140/2020</v>
          </cell>
          <cell r="C87" t="str">
            <v>Dennis Mwangi KAMATHIRO</v>
          </cell>
          <cell r="D87">
            <v>7</v>
          </cell>
          <cell r="E87">
            <v>7</v>
          </cell>
          <cell r="G87">
            <v>7</v>
          </cell>
          <cell r="H87">
            <v>2.5</v>
          </cell>
          <cell r="I87">
            <v>2.5</v>
          </cell>
          <cell r="J87">
            <v>2.5</v>
          </cell>
          <cell r="K87">
            <v>12</v>
          </cell>
          <cell r="L87">
            <v>11</v>
          </cell>
          <cell r="N87">
            <v>11.5</v>
          </cell>
          <cell r="O87">
            <v>21</v>
          </cell>
          <cell r="P87">
            <v>6</v>
          </cell>
          <cell r="Q87">
            <v>9</v>
          </cell>
          <cell r="S87">
            <v>9</v>
          </cell>
          <cell r="U87">
            <v>24</v>
          </cell>
          <cell r="V87">
            <v>45</v>
          </cell>
        </row>
        <row r="88">
          <cell r="B88" t="str">
            <v>E022-01-2151/2020</v>
          </cell>
          <cell r="C88" t="str">
            <v>Milton Kiai MWANGI</v>
          </cell>
          <cell r="D88">
            <v>8</v>
          </cell>
          <cell r="E88">
            <v>7.5</v>
          </cell>
          <cell r="G88">
            <v>7.75</v>
          </cell>
          <cell r="H88">
            <v>2</v>
          </cell>
          <cell r="I88">
            <v>2</v>
          </cell>
          <cell r="J88">
            <v>2</v>
          </cell>
          <cell r="K88">
            <v>13</v>
          </cell>
          <cell r="L88">
            <v>14</v>
          </cell>
          <cell r="N88">
            <v>13.5</v>
          </cell>
          <cell r="O88">
            <v>23.3</v>
          </cell>
          <cell r="P88">
            <v>17</v>
          </cell>
          <cell r="Q88">
            <v>4</v>
          </cell>
          <cell r="T88">
            <v>2</v>
          </cell>
          <cell r="U88">
            <v>23</v>
          </cell>
          <cell r="V88">
            <v>46</v>
          </cell>
        </row>
        <row r="89">
          <cell r="B89" t="str">
            <v>E022-01-2192/2020</v>
          </cell>
          <cell r="C89" t="str">
            <v>Mark Waitiki THUO</v>
          </cell>
          <cell r="D89">
            <v>7</v>
          </cell>
          <cell r="E89">
            <v>7</v>
          </cell>
          <cell r="G89">
            <v>7</v>
          </cell>
          <cell r="H89">
            <v>3</v>
          </cell>
          <cell r="I89">
            <v>3</v>
          </cell>
          <cell r="J89">
            <v>3</v>
          </cell>
          <cell r="K89">
            <v>12</v>
          </cell>
          <cell r="L89">
            <v>14</v>
          </cell>
          <cell r="N89">
            <v>13</v>
          </cell>
          <cell r="O89">
            <v>23</v>
          </cell>
          <cell r="P89">
            <v>9</v>
          </cell>
          <cell r="Q89">
            <v>4</v>
          </cell>
          <cell r="S89">
            <v>1</v>
          </cell>
          <cell r="U89">
            <v>14</v>
          </cell>
          <cell r="V89">
            <v>37</v>
          </cell>
        </row>
        <row r="90">
          <cell r="B90" t="str">
            <v>E022-01-2283/2020</v>
          </cell>
          <cell r="C90" t="str">
            <v>Kenneth Ng'ang'a WAMBUI</v>
          </cell>
          <cell r="D90">
            <v>4</v>
          </cell>
          <cell r="E90">
            <v>6</v>
          </cell>
          <cell r="G90">
            <v>5</v>
          </cell>
          <cell r="H90">
            <v>2</v>
          </cell>
          <cell r="I90">
            <v>2</v>
          </cell>
          <cell r="J90">
            <v>2</v>
          </cell>
          <cell r="K90">
            <v>13</v>
          </cell>
          <cell r="L90">
            <v>10</v>
          </cell>
          <cell r="N90">
            <v>11.5</v>
          </cell>
          <cell r="O90">
            <v>18.5</v>
          </cell>
          <cell r="P90">
            <v>7</v>
          </cell>
          <cell r="Q90">
            <v>4</v>
          </cell>
          <cell r="T90">
            <v>7</v>
          </cell>
          <cell r="U90">
            <v>18</v>
          </cell>
          <cell r="V90">
            <v>37</v>
          </cell>
        </row>
        <row r="91">
          <cell r="B91" t="str">
            <v>E022-01-2325/2020</v>
          </cell>
          <cell r="C91" t="str">
            <v>Elsie Sang CHEROP</v>
          </cell>
          <cell r="D91">
            <v>8</v>
          </cell>
          <cell r="E91">
            <v>4</v>
          </cell>
          <cell r="G91">
            <v>6.0000000000000009</v>
          </cell>
          <cell r="H91">
            <v>2</v>
          </cell>
          <cell r="I91">
            <v>2</v>
          </cell>
          <cell r="J91">
            <v>2</v>
          </cell>
          <cell r="K91">
            <v>7</v>
          </cell>
          <cell r="L91">
            <v>8</v>
          </cell>
          <cell r="N91">
            <v>7.5</v>
          </cell>
          <cell r="O91">
            <v>15.5</v>
          </cell>
          <cell r="P91">
            <v>20</v>
          </cell>
          <cell r="R91">
            <v>5</v>
          </cell>
          <cell r="S91">
            <v>4</v>
          </cell>
          <cell r="U91">
            <v>29</v>
          </cell>
          <cell r="V91">
            <v>45</v>
          </cell>
        </row>
        <row r="92">
          <cell r="B92" t="str">
            <v>E022-01-2347/2020</v>
          </cell>
          <cell r="C92" t="str">
            <v>Mbarak Mahmud BREK</v>
          </cell>
          <cell r="D92">
            <v>6.5</v>
          </cell>
          <cell r="E92">
            <v>4.5</v>
          </cell>
          <cell r="G92">
            <v>5.5</v>
          </cell>
          <cell r="H92">
            <v>2.5</v>
          </cell>
          <cell r="I92">
            <v>2.5</v>
          </cell>
          <cell r="J92">
            <v>2.5</v>
          </cell>
          <cell r="K92">
            <v>12</v>
          </cell>
          <cell r="L92">
            <v>14</v>
          </cell>
          <cell r="N92">
            <v>13</v>
          </cell>
          <cell r="O92">
            <v>21</v>
          </cell>
          <cell r="P92">
            <v>17</v>
          </cell>
          <cell r="Q92">
            <v>5</v>
          </cell>
          <cell r="S92">
            <v>15</v>
          </cell>
          <cell r="U92">
            <v>37</v>
          </cell>
          <cell r="V92">
            <v>58</v>
          </cell>
        </row>
        <row r="93">
          <cell r="B93" t="str">
            <v>E022-01-2385/2019</v>
          </cell>
          <cell r="C93" t="str">
            <v>Bernard Kimani MUGWE</v>
          </cell>
          <cell r="D93">
            <v>8</v>
          </cell>
          <cell r="E93">
            <v>7.5</v>
          </cell>
          <cell r="G93">
            <v>7.75</v>
          </cell>
          <cell r="H93">
            <v>3.5</v>
          </cell>
          <cell r="I93">
            <v>3.5</v>
          </cell>
          <cell r="J93">
            <v>3.5</v>
          </cell>
          <cell r="K93">
            <v>9</v>
          </cell>
          <cell r="L93">
            <v>9</v>
          </cell>
          <cell r="N93">
            <v>9</v>
          </cell>
          <cell r="O93">
            <v>20.3</v>
          </cell>
          <cell r="P93">
            <v>11</v>
          </cell>
          <cell r="R93">
            <v>11</v>
          </cell>
          <cell r="S93">
            <v>4</v>
          </cell>
          <cell r="U93">
            <v>26</v>
          </cell>
          <cell r="V93">
            <v>46</v>
          </cell>
        </row>
        <row r="94">
          <cell r="B94" t="str">
            <v>E022-01-2454/2020</v>
          </cell>
          <cell r="C94" t="str">
            <v>Peter Ndiba MUIGAI</v>
          </cell>
          <cell r="D94">
            <v>9</v>
          </cell>
          <cell r="E94">
            <v>6</v>
          </cell>
          <cell r="G94">
            <v>7.5</v>
          </cell>
          <cell r="H94">
            <v>2.5</v>
          </cell>
          <cell r="I94">
            <v>2.5</v>
          </cell>
          <cell r="J94">
            <v>2.5</v>
          </cell>
          <cell r="K94">
            <v>11</v>
          </cell>
          <cell r="L94">
            <v>11</v>
          </cell>
          <cell r="N94">
            <v>11</v>
          </cell>
          <cell r="O94">
            <v>21</v>
          </cell>
          <cell r="P94">
            <v>12</v>
          </cell>
          <cell r="Q94">
            <v>8</v>
          </cell>
          <cell r="S94">
            <v>11</v>
          </cell>
          <cell r="U94">
            <v>31</v>
          </cell>
          <cell r="V94">
            <v>52</v>
          </cell>
        </row>
        <row r="95">
          <cell r="B95" t="str">
            <v>E022-01-2608/2020</v>
          </cell>
          <cell r="C95" t="str">
            <v>Martin Irungu MWANGI</v>
          </cell>
          <cell r="D95">
            <v>9</v>
          </cell>
          <cell r="E95">
            <v>6</v>
          </cell>
          <cell r="G95">
            <v>7.5</v>
          </cell>
          <cell r="H95">
            <v>2</v>
          </cell>
          <cell r="I95">
            <v>2</v>
          </cell>
          <cell r="J95">
            <v>2</v>
          </cell>
          <cell r="K95">
            <v>13</v>
          </cell>
          <cell r="L95">
            <v>12</v>
          </cell>
          <cell r="N95">
            <v>12.5</v>
          </cell>
          <cell r="O95">
            <v>22</v>
          </cell>
          <cell r="P95">
            <v>24</v>
          </cell>
          <cell r="Q95">
            <v>11</v>
          </cell>
          <cell r="S95">
            <v>14</v>
          </cell>
          <cell r="U95">
            <v>49</v>
          </cell>
          <cell r="V95">
            <v>71</v>
          </cell>
        </row>
        <row r="96">
          <cell r="B96" t="str">
            <v>E022-01-1048/2020</v>
          </cell>
          <cell r="C96" t="str">
            <v>Tony Clinton MUTUMA</v>
          </cell>
          <cell r="D96">
            <v>7.5</v>
          </cell>
          <cell r="E96">
            <v>8</v>
          </cell>
          <cell r="G96">
            <v>7.75</v>
          </cell>
          <cell r="H96">
            <v>1</v>
          </cell>
          <cell r="I96">
            <v>1</v>
          </cell>
          <cell r="J96">
            <v>1</v>
          </cell>
          <cell r="K96">
            <v>7</v>
          </cell>
          <cell r="L96">
            <v>8</v>
          </cell>
          <cell r="N96">
            <v>7.5</v>
          </cell>
          <cell r="O96">
            <v>16.3</v>
          </cell>
          <cell r="P96">
            <v>23</v>
          </cell>
          <cell r="Q96">
            <v>8</v>
          </cell>
          <cell r="S96">
            <v>13</v>
          </cell>
          <cell r="U96">
            <v>44</v>
          </cell>
          <cell r="V96">
            <v>60</v>
          </cell>
        </row>
        <row r="97">
          <cell r="B97" t="str">
            <v>E022-01-0754/2019</v>
          </cell>
          <cell r="C97" t="str">
            <v>John MATHAI</v>
          </cell>
          <cell r="D97">
            <v>7.5</v>
          </cell>
          <cell r="E97">
            <v>7</v>
          </cell>
          <cell r="G97">
            <v>7.25</v>
          </cell>
          <cell r="H97">
            <v>2</v>
          </cell>
          <cell r="I97">
            <v>2</v>
          </cell>
          <cell r="J97">
            <v>2</v>
          </cell>
          <cell r="K97">
            <v>13</v>
          </cell>
          <cell r="L97">
            <v>12</v>
          </cell>
          <cell r="N97">
            <v>12.5</v>
          </cell>
          <cell r="O97">
            <v>21.8</v>
          </cell>
          <cell r="P97">
            <v>15</v>
          </cell>
          <cell r="Q97">
            <v>6</v>
          </cell>
          <cell r="T97">
            <v>9</v>
          </cell>
          <cell r="U97">
            <v>30</v>
          </cell>
          <cell r="V97">
            <v>52</v>
          </cell>
        </row>
        <row r="98">
          <cell r="B98" t="str">
            <v>E022-01-0758/2019</v>
          </cell>
          <cell r="C98" t="str">
            <v>Bwonda Brian NDEMO</v>
          </cell>
          <cell r="D98">
            <v>7.5</v>
          </cell>
          <cell r="E98">
            <v>7</v>
          </cell>
          <cell r="G98">
            <v>7.25</v>
          </cell>
          <cell r="H98">
            <v>3</v>
          </cell>
          <cell r="I98">
            <v>3</v>
          </cell>
          <cell r="J98">
            <v>3</v>
          </cell>
          <cell r="K98">
            <v>9</v>
          </cell>
          <cell r="L98">
            <v>6</v>
          </cell>
          <cell r="N98">
            <v>7.5</v>
          </cell>
          <cell r="O98">
            <v>17.8</v>
          </cell>
          <cell r="P98">
            <v>20</v>
          </cell>
          <cell r="R98">
            <v>9</v>
          </cell>
          <cell r="S98">
            <v>9</v>
          </cell>
          <cell r="U98">
            <v>38</v>
          </cell>
          <cell r="V98">
            <v>56</v>
          </cell>
        </row>
        <row r="99">
          <cell r="B99" t="str">
            <v>E022-01-0776/2019</v>
          </cell>
          <cell r="C99" t="str">
            <v>George Gichuki THUKU</v>
          </cell>
          <cell r="D99">
            <v>7.5</v>
          </cell>
          <cell r="E99">
            <v>3</v>
          </cell>
          <cell r="G99">
            <v>5.25</v>
          </cell>
          <cell r="H99">
            <v>3</v>
          </cell>
          <cell r="I99">
            <v>3</v>
          </cell>
          <cell r="J99">
            <v>3</v>
          </cell>
          <cell r="K99">
            <v>12</v>
          </cell>
          <cell r="L99">
            <v>11</v>
          </cell>
          <cell r="N99">
            <v>11.5</v>
          </cell>
          <cell r="O99">
            <v>19.8</v>
          </cell>
          <cell r="P99">
            <v>24</v>
          </cell>
          <cell r="R99">
            <v>5</v>
          </cell>
          <cell r="S99">
            <v>16</v>
          </cell>
          <cell r="U99">
            <v>45</v>
          </cell>
          <cell r="V99">
            <v>65</v>
          </cell>
        </row>
        <row r="100">
          <cell r="B100" t="str">
            <v>E022-01-0783/2019</v>
          </cell>
          <cell r="C100" t="str">
            <v>Mwaniki Fredrick NJAGI</v>
          </cell>
          <cell r="D100">
            <v>7.5</v>
          </cell>
          <cell r="E100">
            <v>3</v>
          </cell>
          <cell r="G100">
            <v>5.25</v>
          </cell>
          <cell r="H100">
            <v>2.5</v>
          </cell>
          <cell r="I100">
            <v>2.5</v>
          </cell>
          <cell r="J100">
            <v>2.5</v>
          </cell>
          <cell r="K100">
            <v>13</v>
          </cell>
          <cell r="L100">
            <v>12</v>
          </cell>
          <cell r="N100">
            <v>12.5</v>
          </cell>
          <cell r="O100">
            <v>20.3</v>
          </cell>
          <cell r="P100">
            <v>14</v>
          </cell>
          <cell r="Q100">
            <v>4</v>
          </cell>
          <cell r="U100">
            <v>18</v>
          </cell>
          <cell r="V100">
            <v>38</v>
          </cell>
        </row>
        <row r="101">
          <cell r="B101" t="str">
            <v>E022-01-0791/2019</v>
          </cell>
          <cell r="C101" t="str">
            <v>Precious Mumbi</v>
          </cell>
          <cell r="D101">
            <v>7</v>
          </cell>
          <cell r="E101">
            <v>7</v>
          </cell>
          <cell r="G101">
            <v>7</v>
          </cell>
          <cell r="H101">
            <v>2.5</v>
          </cell>
          <cell r="I101">
            <v>2.5</v>
          </cell>
          <cell r="J101">
            <v>2.5</v>
          </cell>
          <cell r="K101">
            <v>11</v>
          </cell>
          <cell r="L101">
            <v>11</v>
          </cell>
          <cell r="N101">
            <v>11</v>
          </cell>
          <cell r="O101">
            <v>20.5</v>
          </cell>
          <cell r="P101">
            <v>9</v>
          </cell>
          <cell r="Q101">
            <v>5</v>
          </cell>
          <cell r="S101">
            <v>5</v>
          </cell>
          <cell r="U101">
            <v>19</v>
          </cell>
          <cell r="V101">
            <v>40</v>
          </cell>
        </row>
        <row r="102">
          <cell r="B102" t="str">
            <v>E022-01-0798/2019</v>
          </cell>
          <cell r="C102" t="str">
            <v>Peter Kinyanjui KAMAU</v>
          </cell>
          <cell r="D102">
            <v>5.5</v>
          </cell>
          <cell r="E102">
            <v>3</v>
          </cell>
          <cell r="G102">
            <v>4.25</v>
          </cell>
          <cell r="H102">
            <v>2.5</v>
          </cell>
          <cell r="I102">
            <v>2.5</v>
          </cell>
          <cell r="J102">
            <v>2.5</v>
          </cell>
          <cell r="K102">
            <v>12</v>
          </cell>
          <cell r="L102">
            <v>11</v>
          </cell>
          <cell r="N102">
            <v>11.5</v>
          </cell>
          <cell r="O102">
            <v>18.3</v>
          </cell>
          <cell r="P102">
            <v>15</v>
          </cell>
          <cell r="R102">
            <v>11</v>
          </cell>
          <cell r="S102">
            <v>15</v>
          </cell>
          <cell r="U102">
            <v>41</v>
          </cell>
          <cell r="V102">
            <v>59</v>
          </cell>
        </row>
        <row r="103">
          <cell r="B103" t="str">
            <v>E022-01-0810/2019</v>
          </cell>
          <cell r="C103" t="str">
            <v>Wilson kisompe toroge</v>
          </cell>
          <cell r="D103">
            <v>5.5</v>
          </cell>
          <cell r="E103">
            <v>3</v>
          </cell>
          <cell r="G103">
            <v>4.25</v>
          </cell>
          <cell r="H103">
            <v>3</v>
          </cell>
          <cell r="I103">
            <v>3</v>
          </cell>
          <cell r="J103">
            <v>3</v>
          </cell>
          <cell r="K103">
            <v>13</v>
          </cell>
          <cell r="L103">
            <v>10</v>
          </cell>
          <cell r="N103">
            <v>11.5</v>
          </cell>
          <cell r="O103">
            <v>18.8</v>
          </cell>
          <cell r="P103">
            <v>19</v>
          </cell>
          <cell r="R103">
            <v>8</v>
          </cell>
          <cell r="S103">
            <v>13</v>
          </cell>
          <cell r="U103">
            <v>40</v>
          </cell>
          <cell r="V103">
            <v>59</v>
          </cell>
        </row>
        <row r="104">
          <cell r="B104" t="str">
            <v>E022-01-0845/2019</v>
          </cell>
          <cell r="C104" t="str">
            <v>Maweu Bright Mambo</v>
          </cell>
          <cell r="D104">
            <v>7.5</v>
          </cell>
          <cell r="E104">
            <v>7</v>
          </cell>
          <cell r="G104">
            <v>7.25</v>
          </cell>
          <cell r="H104">
            <v>2.5</v>
          </cell>
          <cell r="I104">
            <v>2.5</v>
          </cell>
          <cell r="J104">
            <v>2.5</v>
          </cell>
          <cell r="K104">
            <v>9</v>
          </cell>
          <cell r="L104">
            <v>6</v>
          </cell>
          <cell r="N104">
            <v>7.5</v>
          </cell>
          <cell r="O104">
            <v>17.3</v>
          </cell>
          <cell r="P104">
            <v>22</v>
          </cell>
          <cell r="R104">
            <v>13</v>
          </cell>
          <cell r="S104">
            <v>16</v>
          </cell>
          <cell r="U104">
            <v>51</v>
          </cell>
          <cell r="V104">
            <v>68</v>
          </cell>
        </row>
        <row r="105">
          <cell r="B105" t="str">
            <v>E022-01-0866/2019</v>
          </cell>
          <cell r="C105" t="str">
            <v>Edwin Kariuki MAINA</v>
          </cell>
          <cell r="D105">
            <v>6</v>
          </cell>
          <cell r="E105">
            <v>5.5</v>
          </cell>
          <cell r="G105">
            <v>5.75</v>
          </cell>
          <cell r="H105">
            <v>3</v>
          </cell>
          <cell r="I105">
            <v>3</v>
          </cell>
          <cell r="J105">
            <v>3</v>
          </cell>
          <cell r="K105">
            <v>12</v>
          </cell>
          <cell r="L105">
            <v>10</v>
          </cell>
          <cell r="N105">
            <v>11</v>
          </cell>
          <cell r="O105">
            <v>19.8</v>
          </cell>
          <cell r="P105">
            <v>21</v>
          </cell>
          <cell r="Q105">
            <v>17</v>
          </cell>
          <cell r="S105">
            <v>15</v>
          </cell>
          <cell r="U105">
            <v>53</v>
          </cell>
          <cell r="V105">
            <v>73</v>
          </cell>
        </row>
        <row r="106">
          <cell r="B106" t="str">
            <v>E022-01-2007/2019</v>
          </cell>
          <cell r="C106" t="str">
            <v>Kabi John</v>
          </cell>
          <cell r="D106">
            <v>6.5</v>
          </cell>
          <cell r="E106">
            <v>4.5</v>
          </cell>
          <cell r="G106">
            <v>5.5</v>
          </cell>
          <cell r="H106">
            <v>2.5</v>
          </cell>
          <cell r="I106">
            <v>2.5</v>
          </cell>
          <cell r="J106">
            <v>2.5</v>
          </cell>
          <cell r="K106">
            <v>13</v>
          </cell>
          <cell r="L106">
            <v>12</v>
          </cell>
          <cell r="N106">
            <v>12.5</v>
          </cell>
          <cell r="O106">
            <v>20.5</v>
          </cell>
          <cell r="P106">
            <v>23</v>
          </cell>
          <cell r="Q106">
            <v>9</v>
          </cell>
          <cell r="T106">
            <v>10</v>
          </cell>
          <cell r="U106">
            <v>42</v>
          </cell>
          <cell r="V106">
            <v>63</v>
          </cell>
        </row>
        <row r="107">
          <cell r="B107" t="str">
            <v>E022-01-1887/2018</v>
          </cell>
          <cell r="C107" t="str">
            <v>Elias Ndumo NDERITU</v>
          </cell>
          <cell r="G107">
            <v>0</v>
          </cell>
          <cell r="H107">
            <v>1.5</v>
          </cell>
          <cell r="I107">
            <v>1.5</v>
          </cell>
          <cell r="J107">
            <v>1.5</v>
          </cell>
          <cell r="K107">
            <v>11</v>
          </cell>
          <cell r="L107">
            <v>11</v>
          </cell>
          <cell r="N107">
            <v>11</v>
          </cell>
          <cell r="O107">
            <v>12.5</v>
          </cell>
          <cell r="P107">
            <v>14</v>
          </cell>
          <cell r="Q107">
            <v>8</v>
          </cell>
          <cell r="S107">
            <v>2</v>
          </cell>
          <cell r="U107">
            <v>24</v>
          </cell>
          <cell r="V107">
            <v>37</v>
          </cell>
        </row>
        <row r="108">
          <cell r="B108" t="str">
            <v>E022-01-2069/2018</v>
          </cell>
          <cell r="C108" t="str">
            <v>Elizabeth Mugure MAINA</v>
          </cell>
          <cell r="D108">
            <v>7.5</v>
          </cell>
          <cell r="E108">
            <v>3</v>
          </cell>
          <cell r="G108">
            <v>5.25</v>
          </cell>
          <cell r="H108">
            <v>2</v>
          </cell>
          <cell r="I108">
            <v>2</v>
          </cell>
          <cell r="J108">
            <v>2</v>
          </cell>
          <cell r="K108">
            <v>13</v>
          </cell>
          <cell r="L108">
            <v>10</v>
          </cell>
          <cell r="N108">
            <v>11.5</v>
          </cell>
          <cell r="O108">
            <v>18.8</v>
          </cell>
          <cell r="P108">
            <v>7</v>
          </cell>
          <cell r="Q108">
            <v>4</v>
          </cell>
          <cell r="S108">
            <v>10</v>
          </cell>
          <cell r="U108">
            <v>21</v>
          </cell>
          <cell r="V108">
            <v>40</v>
          </cell>
        </row>
        <row r="109">
          <cell r="B109" t="str">
            <v>E022-01-0710/2017</v>
          </cell>
          <cell r="C109" t="str">
            <v>Charles Karibu RIKA</v>
          </cell>
          <cell r="D109">
            <v>7.5</v>
          </cell>
          <cell r="E109">
            <v>8</v>
          </cell>
          <cell r="G109">
            <v>7.75</v>
          </cell>
          <cell r="H109">
            <v>3.5</v>
          </cell>
          <cell r="I109">
            <v>3.5</v>
          </cell>
          <cell r="J109">
            <v>3.5</v>
          </cell>
          <cell r="K109">
            <v>9</v>
          </cell>
          <cell r="L109">
            <v>9</v>
          </cell>
          <cell r="N109">
            <v>9</v>
          </cell>
          <cell r="O109">
            <v>20.3</v>
          </cell>
          <cell r="P109">
            <v>21</v>
          </cell>
          <cell r="Q109">
            <v>12</v>
          </cell>
          <cell r="S109">
            <v>14</v>
          </cell>
          <cell r="U109">
            <v>47</v>
          </cell>
          <cell r="V109">
            <v>67</v>
          </cell>
        </row>
        <row r="110">
          <cell r="B110" t="str">
            <v>E022-01-1755/2018</v>
          </cell>
          <cell r="C110" t="str">
            <v>Quinton Muriuki WANJOHI</v>
          </cell>
          <cell r="D110">
            <v>7.5</v>
          </cell>
          <cell r="E110">
            <v>7</v>
          </cell>
          <cell r="G110">
            <v>7.25</v>
          </cell>
          <cell r="H110">
            <v>2</v>
          </cell>
          <cell r="I110">
            <v>2</v>
          </cell>
          <cell r="J110">
            <v>2</v>
          </cell>
          <cell r="K110">
            <v>12</v>
          </cell>
          <cell r="L110">
            <v>14</v>
          </cell>
          <cell r="N110">
            <v>13</v>
          </cell>
          <cell r="O110">
            <v>22.3</v>
          </cell>
          <cell r="P110">
            <v>21</v>
          </cell>
          <cell r="R110">
            <v>11</v>
          </cell>
          <cell r="S110">
            <v>9</v>
          </cell>
          <cell r="U110">
            <v>41</v>
          </cell>
          <cell r="V110">
            <v>63</v>
          </cell>
        </row>
        <row r="111">
          <cell r="B111" t="str">
            <v>E022-01-0775/2019</v>
          </cell>
          <cell r="C111" t="str">
            <v>Ngei James Wambua</v>
          </cell>
          <cell r="D111">
            <v>7.5</v>
          </cell>
          <cell r="E111">
            <v>3</v>
          </cell>
          <cell r="G111">
            <v>5.25</v>
          </cell>
          <cell r="H111">
            <v>3</v>
          </cell>
          <cell r="I111">
            <v>3</v>
          </cell>
          <cell r="J111">
            <v>3</v>
          </cell>
          <cell r="K111">
            <v>12</v>
          </cell>
          <cell r="L111">
            <v>10</v>
          </cell>
          <cell r="N111">
            <v>11</v>
          </cell>
          <cell r="O111">
            <v>19.3</v>
          </cell>
          <cell r="P111">
            <v>20</v>
          </cell>
          <cell r="Q111">
            <v>7</v>
          </cell>
          <cell r="S111">
            <v>17</v>
          </cell>
          <cell r="U111">
            <v>44</v>
          </cell>
          <cell r="V111">
            <v>63</v>
          </cell>
        </row>
        <row r="112">
          <cell r="B112" t="str">
            <v>E022-01-0815/2019</v>
          </cell>
          <cell r="C112" t="str">
            <v>Nasiwe Andera Neville</v>
          </cell>
          <cell r="D112">
            <v>7</v>
          </cell>
          <cell r="E112">
            <v>6</v>
          </cell>
          <cell r="G112">
            <v>6.4999999999999991</v>
          </cell>
          <cell r="H112">
            <v>2.5</v>
          </cell>
          <cell r="I112">
            <v>2.5</v>
          </cell>
          <cell r="J112">
            <v>2.5</v>
          </cell>
          <cell r="K112">
            <v>12</v>
          </cell>
          <cell r="L112">
            <v>10</v>
          </cell>
          <cell r="N112">
            <v>11</v>
          </cell>
          <cell r="O112">
            <v>20</v>
          </cell>
          <cell r="P112">
            <v>7</v>
          </cell>
          <cell r="R112">
            <v>14</v>
          </cell>
          <cell r="S112">
            <v>16</v>
          </cell>
          <cell r="U112">
            <v>37</v>
          </cell>
          <cell r="V112">
            <v>57</v>
          </cell>
        </row>
        <row r="113">
          <cell r="B113" t="str">
            <v>E022-01-1087/2018</v>
          </cell>
          <cell r="C113" t="str">
            <v>Mutua Humphrey Muasya</v>
          </cell>
          <cell r="D113">
            <v>7.5</v>
          </cell>
          <cell r="E113">
            <v>7</v>
          </cell>
          <cell r="G113">
            <v>7.25</v>
          </cell>
          <cell r="H113">
            <v>2</v>
          </cell>
          <cell r="I113">
            <v>2</v>
          </cell>
          <cell r="J113">
            <v>2</v>
          </cell>
          <cell r="K113">
            <v>7.5</v>
          </cell>
          <cell r="L113">
            <v>8</v>
          </cell>
          <cell r="N113">
            <v>7.7499999999999991</v>
          </cell>
          <cell r="O113">
            <v>17</v>
          </cell>
          <cell r="P113">
            <v>15</v>
          </cell>
          <cell r="R113">
            <v>6</v>
          </cell>
          <cell r="S113">
            <v>10</v>
          </cell>
          <cell r="U113">
            <v>31</v>
          </cell>
          <cell r="V113">
            <v>48</v>
          </cell>
        </row>
        <row r="114">
          <cell r="B114" t="str">
            <v>E022-01-0698/2017</v>
          </cell>
          <cell r="C114" t="str">
            <v>Muriuki Simon Mwangi</v>
          </cell>
          <cell r="G114">
            <v>0</v>
          </cell>
          <cell r="J114">
            <v>0</v>
          </cell>
          <cell r="K114">
            <v>9</v>
          </cell>
          <cell r="L114">
            <v>12</v>
          </cell>
          <cell r="N114">
            <v>10.5</v>
          </cell>
          <cell r="O114">
            <v>10.5</v>
          </cell>
          <cell r="P114">
            <v>9</v>
          </cell>
          <cell r="R114">
            <v>3</v>
          </cell>
          <cell r="S114">
            <v>2</v>
          </cell>
          <cell r="U114">
            <v>14</v>
          </cell>
          <cell r="V114">
            <v>25</v>
          </cell>
        </row>
        <row r="115">
          <cell r="B115" t="str">
            <v>E022-01-0786/2019</v>
          </cell>
          <cell r="C115" t="str">
            <v>Muchai David Manjari</v>
          </cell>
          <cell r="G115">
            <v>0</v>
          </cell>
          <cell r="J115">
            <v>0</v>
          </cell>
          <cell r="N115">
            <v>0</v>
          </cell>
          <cell r="O115" t="str">
            <v/>
          </cell>
          <cell r="P115">
            <v>19</v>
          </cell>
          <cell r="Q115">
            <v>13</v>
          </cell>
          <cell r="S115">
            <v>16</v>
          </cell>
          <cell r="U115">
            <v>48</v>
          </cell>
          <cell r="V115">
            <v>68.571428571428569</v>
          </cell>
        </row>
        <row r="116">
          <cell r="B116" t="str">
            <v>E022-01-0804/2019</v>
          </cell>
          <cell r="C116" t="str">
            <v>Kipkoech Dalton</v>
          </cell>
          <cell r="G116">
            <v>0</v>
          </cell>
          <cell r="J116">
            <v>0</v>
          </cell>
          <cell r="N116">
            <v>0</v>
          </cell>
          <cell r="O116" t="str">
            <v/>
          </cell>
          <cell r="P116">
            <v>11</v>
          </cell>
          <cell r="Q116">
            <v>9</v>
          </cell>
          <cell r="S116">
            <v>2</v>
          </cell>
          <cell r="U116">
            <v>22</v>
          </cell>
          <cell r="V116">
            <v>31.428571428571427</v>
          </cell>
        </row>
        <row r="117">
          <cell r="B117" t="str">
            <v>E022-01-0788/2019</v>
          </cell>
          <cell r="C117" t="str">
            <v>Muchiri Ian Mwangi</v>
          </cell>
          <cell r="G117">
            <v>0</v>
          </cell>
          <cell r="J117">
            <v>0</v>
          </cell>
          <cell r="N117">
            <v>0</v>
          </cell>
          <cell r="O117" t="str">
            <v/>
          </cell>
          <cell r="P117">
            <v>13</v>
          </cell>
          <cell r="Q117">
            <v>9</v>
          </cell>
          <cell r="S117">
            <v>14</v>
          </cell>
          <cell r="U117">
            <v>36</v>
          </cell>
          <cell r="V117">
            <v>51.428571428571431</v>
          </cell>
        </row>
        <row r="118">
          <cell r="B118" t="str">
            <v>E022-01-1855/2018</v>
          </cell>
          <cell r="C118" t="str">
            <v>Nyutu Agnes Gathoni</v>
          </cell>
          <cell r="G118">
            <v>0</v>
          </cell>
          <cell r="J118">
            <v>0</v>
          </cell>
          <cell r="N118">
            <v>0</v>
          </cell>
          <cell r="O118" t="str">
            <v/>
          </cell>
          <cell r="P118">
            <v>8</v>
          </cell>
          <cell r="Q118">
            <v>8</v>
          </cell>
          <cell r="S118">
            <v>12</v>
          </cell>
          <cell r="U118">
            <v>28</v>
          </cell>
          <cell r="V118">
            <v>40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E"/>
      <sheetName val="SYS"/>
    </sheetNames>
    <sheetDataSet>
      <sheetData sheetId="0" refreshError="1">
        <row r="15">
          <cell r="B15" t="str">
            <v>E022-01-0935/2020</v>
          </cell>
          <cell r="C15" t="str">
            <v>Joan Wambui KABURA</v>
          </cell>
          <cell r="D15">
            <v>18</v>
          </cell>
          <cell r="E15">
            <v>18</v>
          </cell>
          <cell r="G15">
            <v>9</v>
          </cell>
          <cell r="H15">
            <v>3</v>
          </cell>
          <cell r="I15">
            <v>9</v>
          </cell>
          <cell r="J15">
            <v>2.8235294117647056</v>
          </cell>
          <cell r="K15">
            <v>12</v>
          </cell>
          <cell r="N15">
            <v>9</v>
          </cell>
          <cell r="O15">
            <v>20.8</v>
          </cell>
          <cell r="P15">
            <v>10</v>
          </cell>
          <cell r="Q15">
            <v>18</v>
          </cell>
          <cell r="S15">
            <v>12</v>
          </cell>
          <cell r="U15">
            <v>46.666666666666664</v>
          </cell>
          <cell r="V15">
            <v>67</v>
          </cell>
        </row>
        <row r="16">
          <cell r="B16" t="str">
            <v>E022-01-1013/2020</v>
          </cell>
          <cell r="C16" t="str">
            <v>Stephen Mwangi MAINA</v>
          </cell>
          <cell r="D16">
            <v>17</v>
          </cell>
          <cell r="E16">
            <v>15</v>
          </cell>
          <cell r="G16">
            <v>8</v>
          </cell>
          <cell r="H16">
            <v>4</v>
          </cell>
          <cell r="I16">
            <v>10</v>
          </cell>
          <cell r="J16">
            <v>3.4705882352941178</v>
          </cell>
          <cell r="K16">
            <v>10.5</v>
          </cell>
          <cell r="N16">
            <v>7.875</v>
          </cell>
          <cell r="O16">
            <v>19.3</v>
          </cell>
          <cell r="P16">
            <v>9</v>
          </cell>
          <cell r="Q16">
            <v>12</v>
          </cell>
          <cell r="T16">
            <v>6</v>
          </cell>
          <cell r="U16">
            <v>31.5</v>
          </cell>
          <cell r="V16">
            <v>51</v>
          </cell>
        </row>
        <row r="17">
          <cell r="B17" t="str">
            <v>E022-01-1014/2020</v>
          </cell>
          <cell r="C17" t="str">
            <v>Joseph Kamau WAINAINA</v>
          </cell>
          <cell r="D17">
            <v>14</v>
          </cell>
          <cell r="E17">
            <v>16</v>
          </cell>
          <cell r="G17">
            <v>7.5</v>
          </cell>
          <cell r="H17">
            <v>5</v>
          </cell>
          <cell r="I17">
            <v>11</v>
          </cell>
          <cell r="J17">
            <v>4.117647058823529</v>
          </cell>
          <cell r="K17">
            <v>11.5</v>
          </cell>
          <cell r="N17">
            <v>8.625</v>
          </cell>
          <cell r="O17">
            <v>20.2</v>
          </cell>
          <cell r="P17">
            <v>14</v>
          </cell>
          <cell r="Q17">
            <v>12</v>
          </cell>
          <cell r="S17">
            <v>5.5</v>
          </cell>
          <cell r="U17">
            <v>36.75</v>
          </cell>
          <cell r="V17">
            <v>57</v>
          </cell>
        </row>
        <row r="18">
          <cell r="B18" t="str">
            <v>E022-01-1015/2020</v>
          </cell>
          <cell r="C18" t="str">
            <v>Denis Wanyaga GITAU</v>
          </cell>
          <cell r="D18">
            <v>0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10.5</v>
          </cell>
          <cell r="N18">
            <v>7.875</v>
          </cell>
          <cell r="O18">
            <v>7.9</v>
          </cell>
          <cell r="P18">
            <v>2</v>
          </cell>
          <cell r="Q18">
            <v>9</v>
          </cell>
          <cell r="T18">
            <v>1</v>
          </cell>
          <cell r="U18">
            <v>14</v>
          </cell>
          <cell r="V18">
            <v>22</v>
          </cell>
        </row>
        <row r="19">
          <cell r="B19" t="str">
            <v>E022-01-1016/2020</v>
          </cell>
          <cell r="C19" t="str">
            <v>Moses Kimuhu WAITI</v>
          </cell>
          <cell r="D19">
            <v>12</v>
          </cell>
          <cell r="E19">
            <v>15</v>
          </cell>
          <cell r="G19">
            <v>6.75</v>
          </cell>
          <cell r="H19">
            <v>2.5</v>
          </cell>
          <cell r="I19">
            <v>6</v>
          </cell>
          <cell r="J19">
            <v>2.132352941176471</v>
          </cell>
          <cell r="K19">
            <v>13.5</v>
          </cell>
          <cell r="N19">
            <v>10.125</v>
          </cell>
          <cell r="O19">
            <v>19</v>
          </cell>
          <cell r="P19">
            <v>10</v>
          </cell>
          <cell r="Q19">
            <v>12.5</v>
          </cell>
          <cell r="T19">
            <v>3</v>
          </cell>
          <cell r="U19">
            <v>29.75</v>
          </cell>
          <cell r="V19">
            <v>49</v>
          </cell>
        </row>
        <row r="20">
          <cell r="B20" t="str">
            <v>E022-01-1017/2020</v>
          </cell>
          <cell r="C20" t="str">
            <v>Chris Mbuchiri NDUNG'U</v>
          </cell>
          <cell r="D20">
            <v>12</v>
          </cell>
          <cell r="E20">
            <v>15</v>
          </cell>
          <cell r="G20">
            <v>6.75</v>
          </cell>
          <cell r="H20">
            <v>2.5</v>
          </cell>
          <cell r="I20">
            <v>6</v>
          </cell>
          <cell r="J20">
            <v>2.132352941176471</v>
          </cell>
          <cell r="K20">
            <v>11</v>
          </cell>
          <cell r="N20">
            <v>8.25</v>
          </cell>
          <cell r="O20">
            <v>17.100000000000001</v>
          </cell>
          <cell r="P20">
            <v>12</v>
          </cell>
          <cell r="Q20">
            <v>10</v>
          </cell>
          <cell r="T20">
            <v>1</v>
          </cell>
          <cell r="U20">
            <v>26.833333333333332</v>
          </cell>
          <cell r="V20">
            <v>44</v>
          </cell>
        </row>
        <row r="21">
          <cell r="B21" t="str">
            <v>E022-01-1019/2020</v>
          </cell>
          <cell r="C21" t="str">
            <v>Yvonne Murugi MWITHALI</v>
          </cell>
          <cell r="D21">
            <v>12</v>
          </cell>
          <cell r="E21">
            <v>14</v>
          </cell>
          <cell r="G21">
            <v>6.4999999999999991</v>
          </cell>
          <cell r="H21">
            <v>2.5</v>
          </cell>
          <cell r="I21">
            <v>8</v>
          </cell>
          <cell r="J21">
            <v>2.4264705882352939</v>
          </cell>
          <cell r="K21">
            <v>12</v>
          </cell>
          <cell r="N21">
            <v>9</v>
          </cell>
          <cell r="O21">
            <v>17.899999999999999</v>
          </cell>
          <cell r="P21">
            <v>4.5</v>
          </cell>
          <cell r="Q21">
            <v>6</v>
          </cell>
          <cell r="T21">
            <v>11</v>
          </cell>
          <cell r="U21">
            <v>25.083333333333332</v>
          </cell>
          <cell r="V21">
            <v>43</v>
          </cell>
        </row>
        <row r="22">
          <cell r="B22" t="str">
            <v>E022-01-1020/2020</v>
          </cell>
          <cell r="C22" t="str">
            <v>Nathaniel Joash MWANIKI</v>
          </cell>
          <cell r="D22">
            <v>14</v>
          </cell>
          <cell r="E22">
            <v>15</v>
          </cell>
          <cell r="G22">
            <v>7.25</v>
          </cell>
          <cell r="H22">
            <v>3.5</v>
          </cell>
          <cell r="I22">
            <v>11</v>
          </cell>
          <cell r="J22">
            <v>3.3676470588235299</v>
          </cell>
          <cell r="K22">
            <v>13.5</v>
          </cell>
          <cell r="N22">
            <v>10.125</v>
          </cell>
          <cell r="O22">
            <v>20.7</v>
          </cell>
          <cell r="P22">
            <v>9</v>
          </cell>
          <cell r="Q22">
            <v>7</v>
          </cell>
          <cell r="T22">
            <v>1</v>
          </cell>
          <cell r="U22">
            <v>19.833333333333332</v>
          </cell>
          <cell r="V22">
            <v>41</v>
          </cell>
        </row>
        <row r="23">
          <cell r="B23" t="str">
            <v>E022-01-1021/2020</v>
          </cell>
          <cell r="C23" t="str">
            <v>David Kihara WANGOME</v>
          </cell>
          <cell r="D23">
            <v>16</v>
          </cell>
          <cell r="E23">
            <v>14</v>
          </cell>
          <cell r="G23">
            <v>7.5</v>
          </cell>
          <cell r="H23">
            <v>3</v>
          </cell>
          <cell r="I23">
            <v>8</v>
          </cell>
          <cell r="J23">
            <v>2.6764705882352939</v>
          </cell>
          <cell r="K23">
            <v>11</v>
          </cell>
          <cell r="N23">
            <v>8.25</v>
          </cell>
          <cell r="O23">
            <v>18.399999999999999</v>
          </cell>
          <cell r="P23">
            <v>2</v>
          </cell>
          <cell r="Q23">
            <v>8</v>
          </cell>
          <cell r="T23">
            <v>1</v>
          </cell>
          <cell r="U23">
            <v>12.833333333333334</v>
          </cell>
          <cell r="V23">
            <v>31</v>
          </cell>
        </row>
        <row r="24">
          <cell r="B24" t="str">
            <v>E022-01-1022/2020</v>
          </cell>
          <cell r="C24" t="str">
            <v>Joseph Gichuki MBATHI</v>
          </cell>
          <cell r="D24">
            <v>14</v>
          </cell>
          <cell r="E24">
            <v>15</v>
          </cell>
          <cell r="G24">
            <v>7.25</v>
          </cell>
          <cell r="H24">
            <v>4</v>
          </cell>
          <cell r="I24">
            <v>11</v>
          </cell>
          <cell r="J24">
            <v>3.6176470588235299</v>
          </cell>
          <cell r="K24">
            <v>11.5</v>
          </cell>
          <cell r="N24">
            <v>8.625</v>
          </cell>
          <cell r="O24">
            <v>19.5</v>
          </cell>
          <cell r="P24">
            <v>3</v>
          </cell>
          <cell r="Q24">
            <v>17.5</v>
          </cell>
          <cell r="T24">
            <v>3</v>
          </cell>
          <cell r="U24">
            <v>27.416666666666668</v>
          </cell>
          <cell r="V24">
            <v>47</v>
          </cell>
        </row>
        <row r="25">
          <cell r="B25" t="str">
            <v>E022-01-1024/2020</v>
          </cell>
          <cell r="C25" t="str">
            <v>John Kabue MUMBI</v>
          </cell>
          <cell r="D25">
            <v>13</v>
          </cell>
          <cell r="E25">
            <v>17</v>
          </cell>
          <cell r="G25">
            <v>7.5</v>
          </cell>
          <cell r="H25">
            <v>4</v>
          </cell>
          <cell r="I25">
            <v>12</v>
          </cell>
          <cell r="J25">
            <v>3.7647058823529411</v>
          </cell>
          <cell r="K25">
            <v>11</v>
          </cell>
          <cell r="N25">
            <v>8.25</v>
          </cell>
          <cell r="O25">
            <v>19.5</v>
          </cell>
          <cell r="P25">
            <v>20</v>
          </cell>
          <cell r="Q25">
            <v>16</v>
          </cell>
          <cell r="T25">
            <v>12</v>
          </cell>
          <cell r="U25">
            <v>56</v>
          </cell>
          <cell r="V25">
            <v>76</v>
          </cell>
        </row>
        <row r="26">
          <cell r="B26" t="str">
            <v>E022-01-1025/2020</v>
          </cell>
          <cell r="C26" t="str">
            <v>David Bundi WAWERU</v>
          </cell>
          <cell r="D26">
            <v>14</v>
          </cell>
          <cell r="E26">
            <v>16</v>
          </cell>
          <cell r="G26">
            <v>7.5</v>
          </cell>
          <cell r="H26">
            <v>0</v>
          </cell>
          <cell r="I26">
            <v>11</v>
          </cell>
          <cell r="J26">
            <v>1.6176470588235294</v>
          </cell>
          <cell r="K26">
            <v>11</v>
          </cell>
          <cell r="N26">
            <v>8.25</v>
          </cell>
          <cell r="O26">
            <v>17.399999999999999</v>
          </cell>
          <cell r="P26">
            <v>16</v>
          </cell>
          <cell r="Q26">
            <v>20</v>
          </cell>
          <cell r="S26">
            <v>9</v>
          </cell>
          <cell r="U26">
            <v>52.5</v>
          </cell>
          <cell r="V26">
            <v>70</v>
          </cell>
        </row>
        <row r="27">
          <cell r="B27" t="str">
            <v>E022-01-1026/2020</v>
          </cell>
          <cell r="C27" t="str">
            <v>Dennis wamutitu WAMBUGU</v>
          </cell>
          <cell r="D27">
            <v>13</v>
          </cell>
          <cell r="E27">
            <v>17</v>
          </cell>
          <cell r="G27">
            <v>7.5</v>
          </cell>
          <cell r="H27">
            <v>0</v>
          </cell>
          <cell r="I27">
            <v>6</v>
          </cell>
          <cell r="J27">
            <v>0.88235294117647067</v>
          </cell>
          <cell r="K27">
            <v>11</v>
          </cell>
          <cell r="N27">
            <v>8.25</v>
          </cell>
          <cell r="O27">
            <v>16.600000000000001</v>
          </cell>
          <cell r="P27">
            <v>13.5</v>
          </cell>
          <cell r="Q27">
            <v>7</v>
          </cell>
          <cell r="T27">
            <v>11</v>
          </cell>
          <cell r="U27">
            <v>36.75</v>
          </cell>
          <cell r="V27">
            <v>53</v>
          </cell>
        </row>
        <row r="28">
          <cell r="B28" t="str">
            <v>E022-01-1027/2020</v>
          </cell>
          <cell r="C28" t="str">
            <v>Alfred Githinji GICHIA</v>
          </cell>
          <cell r="D28">
            <v>11</v>
          </cell>
          <cell r="E28">
            <v>14</v>
          </cell>
          <cell r="G28">
            <v>6.25</v>
          </cell>
          <cell r="H28">
            <v>5</v>
          </cell>
          <cell r="I28">
            <v>10</v>
          </cell>
          <cell r="J28">
            <v>3.9705882352941178</v>
          </cell>
          <cell r="K28">
            <v>10.5</v>
          </cell>
          <cell r="N28">
            <v>7.875</v>
          </cell>
          <cell r="O28">
            <v>18.100000000000001</v>
          </cell>
          <cell r="P28">
            <v>3</v>
          </cell>
          <cell r="R28">
            <v>7</v>
          </cell>
          <cell r="T28">
            <v>9</v>
          </cell>
          <cell r="U28">
            <v>22.166666666666668</v>
          </cell>
          <cell r="V28">
            <v>40</v>
          </cell>
        </row>
        <row r="29">
          <cell r="B29" t="str">
            <v>E022-01-1028/2020</v>
          </cell>
          <cell r="C29" t="str">
            <v>Marvin Dennis Muchugi WAIREGI</v>
          </cell>
          <cell r="D29">
            <v>16</v>
          </cell>
          <cell r="E29">
            <v>14</v>
          </cell>
          <cell r="G29">
            <v>7.5</v>
          </cell>
          <cell r="H29">
            <v>3</v>
          </cell>
          <cell r="I29">
            <v>8</v>
          </cell>
          <cell r="J29">
            <v>2.6764705882352939</v>
          </cell>
          <cell r="K29">
            <v>10.5</v>
          </cell>
          <cell r="N29">
            <v>7.875</v>
          </cell>
          <cell r="O29">
            <v>18.100000000000001</v>
          </cell>
          <cell r="P29">
            <v>12</v>
          </cell>
          <cell r="Q29">
            <v>10</v>
          </cell>
          <cell r="T29">
            <v>2</v>
          </cell>
          <cell r="U29">
            <v>28</v>
          </cell>
          <cell r="V29">
            <v>46</v>
          </cell>
        </row>
        <row r="30">
          <cell r="B30" t="str">
            <v>E022-01-1029/2020</v>
          </cell>
          <cell r="C30" t="str">
            <v>George Muhia NGOTHO</v>
          </cell>
          <cell r="D30">
            <v>15</v>
          </cell>
          <cell r="E30">
            <v>15</v>
          </cell>
          <cell r="G30">
            <v>7.5</v>
          </cell>
          <cell r="H30">
            <v>3</v>
          </cell>
          <cell r="I30">
            <v>7</v>
          </cell>
          <cell r="J30">
            <v>2.5294117647058822</v>
          </cell>
          <cell r="K30">
            <v>11</v>
          </cell>
          <cell r="N30">
            <v>8.25</v>
          </cell>
          <cell r="O30">
            <v>18.3</v>
          </cell>
          <cell r="P30">
            <v>10</v>
          </cell>
          <cell r="Q30">
            <v>9</v>
          </cell>
          <cell r="T30">
            <v>2</v>
          </cell>
          <cell r="U30">
            <v>24.5</v>
          </cell>
          <cell r="V30">
            <v>43</v>
          </cell>
        </row>
        <row r="31">
          <cell r="B31" t="str">
            <v>E022-01-1030/2020</v>
          </cell>
          <cell r="C31" t="str">
            <v>Denis Karanja NJUGUNA</v>
          </cell>
          <cell r="D31">
            <v>18</v>
          </cell>
          <cell r="E31">
            <v>18</v>
          </cell>
          <cell r="G31">
            <v>9</v>
          </cell>
          <cell r="H31">
            <v>3</v>
          </cell>
          <cell r="I31">
            <v>10</v>
          </cell>
          <cell r="J31">
            <v>2.9705882352941178</v>
          </cell>
          <cell r="K31">
            <v>11</v>
          </cell>
          <cell r="N31">
            <v>8.25</v>
          </cell>
          <cell r="O31">
            <v>20.2</v>
          </cell>
          <cell r="P31">
            <v>15</v>
          </cell>
          <cell r="Q31">
            <v>19</v>
          </cell>
          <cell r="T31">
            <v>15</v>
          </cell>
          <cell r="U31">
            <v>57.166666666666664</v>
          </cell>
          <cell r="V31">
            <v>77</v>
          </cell>
        </row>
        <row r="32">
          <cell r="B32" t="str">
            <v>E022-01-1031/2020</v>
          </cell>
          <cell r="C32" t="str">
            <v>Alex Kamau WANGARI</v>
          </cell>
          <cell r="D32">
            <v>13</v>
          </cell>
          <cell r="E32">
            <v>14</v>
          </cell>
          <cell r="G32">
            <v>6.75</v>
          </cell>
          <cell r="H32">
            <v>3</v>
          </cell>
          <cell r="I32">
            <v>6</v>
          </cell>
          <cell r="J32">
            <v>2.3823529411764706</v>
          </cell>
          <cell r="K32">
            <v>11</v>
          </cell>
          <cell r="N32">
            <v>8.25</v>
          </cell>
          <cell r="O32">
            <v>17.399999999999999</v>
          </cell>
          <cell r="P32">
            <v>16</v>
          </cell>
          <cell r="Q32">
            <v>15</v>
          </cell>
          <cell r="S32">
            <v>4</v>
          </cell>
          <cell r="U32">
            <v>40.833333333333336</v>
          </cell>
          <cell r="V32">
            <v>58</v>
          </cell>
        </row>
        <row r="33">
          <cell r="B33" t="str">
            <v>E022-01-1032/2020</v>
          </cell>
          <cell r="C33" t="str">
            <v>Douglas Ndukuyo MWANIKI</v>
          </cell>
          <cell r="D33">
            <v>9</v>
          </cell>
          <cell r="E33">
            <v>12</v>
          </cell>
          <cell r="G33">
            <v>5.25</v>
          </cell>
          <cell r="H33">
            <v>3</v>
          </cell>
          <cell r="I33">
            <v>6</v>
          </cell>
          <cell r="J33">
            <v>2.3823529411764706</v>
          </cell>
          <cell r="K33">
            <v>11</v>
          </cell>
          <cell r="N33">
            <v>8.25</v>
          </cell>
          <cell r="O33">
            <v>15.9</v>
          </cell>
          <cell r="P33">
            <v>15</v>
          </cell>
          <cell r="R33">
            <v>7</v>
          </cell>
          <cell r="T33">
            <v>14</v>
          </cell>
          <cell r="U33">
            <v>42</v>
          </cell>
          <cell r="V33">
            <v>58</v>
          </cell>
        </row>
        <row r="34">
          <cell r="B34" t="str">
            <v>E022-01-1033/2020</v>
          </cell>
          <cell r="C34" t="str">
            <v>Simon Mwaura GICHIRI</v>
          </cell>
          <cell r="D34">
            <v>12</v>
          </cell>
          <cell r="E34">
            <v>13</v>
          </cell>
          <cell r="G34">
            <v>6.25</v>
          </cell>
          <cell r="H34">
            <v>4</v>
          </cell>
          <cell r="I34">
            <v>6</v>
          </cell>
          <cell r="J34">
            <v>2.882352941176471</v>
          </cell>
          <cell r="K34">
            <v>11</v>
          </cell>
          <cell r="N34">
            <v>8.25</v>
          </cell>
          <cell r="O34">
            <v>17.399999999999999</v>
          </cell>
          <cell r="P34">
            <v>14</v>
          </cell>
          <cell r="Q34">
            <v>18</v>
          </cell>
          <cell r="T34">
            <v>13</v>
          </cell>
          <cell r="U34">
            <v>52.5</v>
          </cell>
          <cell r="V34">
            <v>70</v>
          </cell>
        </row>
        <row r="35">
          <cell r="B35" t="str">
            <v>E022-01-1035/2020</v>
          </cell>
          <cell r="C35" t="str">
            <v>Agnes Mulekye MUTEMI</v>
          </cell>
          <cell r="D35">
            <v>13</v>
          </cell>
          <cell r="E35">
            <v>17</v>
          </cell>
          <cell r="G35">
            <v>7.5</v>
          </cell>
          <cell r="H35">
            <v>3</v>
          </cell>
          <cell r="I35">
            <v>11</v>
          </cell>
          <cell r="J35">
            <v>3.1176470588235294</v>
          </cell>
          <cell r="K35">
            <v>11.5</v>
          </cell>
          <cell r="N35">
            <v>8.625</v>
          </cell>
          <cell r="O35">
            <v>19.2</v>
          </cell>
          <cell r="P35">
            <v>15</v>
          </cell>
          <cell r="Q35">
            <v>12</v>
          </cell>
          <cell r="T35">
            <v>11</v>
          </cell>
          <cell r="U35">
            <v>44.333333333333336</v>
          </cell>
          <cell r="V35">
            <v>64</v>
          </cell>
        </row>
        <row r="36">
          <cell r="B36" t="str">
            <v>E022-01-1038/2020</v>
          </cell>
          <cell r="C36" t="str">
            <v>Ian Kamau NJUGUNA</v>
          </cell>
          <cell r="D36">
            <v>18</v>
          </cell>
          <cell r="E36">
            <v>15</v>
          </cell>
          <cell r="G36">
            <v>8.25</v>
          </cell>
          <cell r="H36">
            <v>3.5</v>
          </cell>
          <cell r="I36">
            <v>8</v>
          </cell>
          <cell r="J36">
            <v>2.9264705882352935</v>
          </cell>
          <cell r="K36">
            <v>12</v>
          </cell>
          <cell r="N36">
            <v>9</v>
          </cell>
          <cell r="O36">
            <v>20.2</v>
          </cell>
          <cell r="P36">
            <v>3</v>
          </cell>
          <cell r="Q36">
            <v>10</v>
          </cell>
          <cell r="T36">
            <v>1</v>
          </cell>
          <cell r="U36">
            <v>16.333333333333332</v>
          </cell>
          <cell r="V36">
            <v>37</v>
          </cell>
        </row>
        <row r="37">
          <cell r="B37" t="str">
            <v>E022-01-1040/2020</v>
          </cell>
          <cell r="C37" t="str">
            <v>Salome Mukuhi KIIRIA</v>
          </cell>
          <cell r="D37">
            <v>13</v>
          </cell>
          <cell r="E37">
            <v>15</v>
          </cell>
          <cell r="G37">
            <v>7</v>
          </cell>
          <cell r="H37">
            <v>3.5</v>
          </cell>
          <cell r="I37">
            <v>11</v>
          </cell>
          <cell r="J37">
            <v>3.3676470588235299</v>
          </cell>
          <cell r="K37">
            <v>11</v>
          </cell>
          <cell r="N37">
            <v>8.25</v>
          </cell>
          <cell r="O37">
            <v>18.600000000000001</v>
          </cell>
          <cell r="P37">
            <v>8</v>
          </cell>
          <cell r="R37">
            <v>14</v>
          </cell>
          <cell r="T37">
            <v>12</v>
          </cell>
          <cell r="U37">
            <v>39.666666666666664</v>
          </cell>
          <cell r="V37">
            <v>58</v>
          </cell>
        </row>
        <row r="38">
          <cell r="B38" t="str">
            <v>E022-01-1041/2020</v>
          </cell>
          <cell r="C38" t="str">
            <v>Moses Mwangi KANGETHE</v>
          </cell>
          <cell r="D38">
            <v>15</v>
          </cell>
          <cell r="E38">
            <v>12</v>
          </cell>
          <cell r="G38">
            <v>6.75</v>
          </cell>
          <cell r="H38">
            <v>3.5</v>
          </cell>
          <cell r="I38">
            <v>10</v>
          </cell>
          <cell r="J38">
            <v>3.2205882352941173</v>
          </cell>
          <cell r="K38">
            <v>11</v>
          </cell>
          <cell r="N38">
            <v>8.25</v>
          </cell>
          <cell r="O38">
            <v>18.2</v>
          </cell>
          <cell r="P38">
            <v>17</v>
          </cell>
          <cell r="Q38">
            <v>15</v>
          </cell>
          <cell r="S38">
            <v>0</v>
          </cell>
          <cell r="U38">
            <v>37.333333333333336</v>
          </cell>
          <cell r="V38">
            <v>56</v>
          </cell>
        </row>
        <row r="39">
          <cell r="B39" t="str">
            <v>E022-01-1042/2020</v>
          </cell>
          <cell r="C39" t="str">
            <v>Stephen Munzyu MAINGI</v>
          </cell>
          <cell r="D39">
            <v>12</v>
          </cell>
          <cell r="E39">
            <v>14</v>
          </cell>
          <cell r="G39">
            <v>6.4999999999999991</v>
          </cell>
          <cell r="H39">
            <v>4</v>
          </cell>
          <cell r="I39">
            <v>8</v>
          </cell>
          <cell r="J39">
            <v>3.1764705882352939</v>
          </cell>
          <cell r="K39">
            <v>10.5</v>
          </cell>
          <cell r="N39">
            <v>7.875</v>
          </cell>
          <cell r="O39">
            <v>17.600000000000001</v>
          </cell>
          <cell r="P39">
            <v>7</v>
          </cell>
          <cell r="Q39">
            <v>7</v>
          </cell>
          <cell r="T39">
            <v>9</v>
          </cell>
          <cell r="U39">
            <v>26.833333333333332</v>
          </cell>
          <cell r="V39">
            <v>44</v>
          </cell>
        </row>
        <row r="40">
          <cell r="B40" t="str">
            <v>E022-01-1043/2020</v>
          </cell>
          <cell r="C40" t="str">
            <v>Amos Sila MULWA</v>
          </cell>
          <cell r="D40">
            <v>12</v>
          </cell>
          <cell r="E40">
            <v>13</v>
          </cell>
          <cell r="G40">
            <v>6.25</v>
          </cell>
          <cell r="H40">
            <v>3.5</v>
          </cell>
          <cell r="I40">
            <v>13</v>
          </cell>
          <cell r="J40">
            <v>3.6617647058823528</v>
          </cell>
          <cell r="K40">
            <v>10.5</v>
          </cell>
          <cell r="N40">
            <v>7.875</v>
          </cell>
          <cell r="O40">
            <v>17.8</v>
          </cell>
          <cell r="P40">
            <v>12</v>
          </cell>
          <cell r="Q40">
            <v>12</v>
          </cell>
          <cell r="S40">
            <v>4.5</v>
          </cell>
          <cell r="U40">
            <v>33.25</v>
          </cell>
          <cell r="V40">
            <v>51</v>
          </cell>
        </row>
        <row r="41">
          <cell r="B41" t="str">
            <v>E022-01-1044/2020</v>
          </cell>
          <cell r="C41" t="str">
            <v>Muthawa KIVAA</v>
          </cell>
          <cell r="D41">
            <v>15</v>
          </cell>
          <cell r="E41">
            <v>13</v>
          </cell>
          <cell r="G41">
            <v>7</v>
          </cell>
          <cell r="H41">
            <v>3.5</v>
          </cell>
          <cell r="I41">
            <v>8</v>
          </cell>
          <cell r="J41">
            <v>2.9264705882352935</v>
          </cell>
          <cell r="K41">
            <v>11</v>
          </cell>
          <cell r="N41">
            <v>8.25</v>
          </cell>
          <cell r="O41">
            <v>18.2</v>
          </cell>
          <cell r="P41">
            <v>19</v>
          </cell>
          <cell r="Q41">
            <v>13</v>
          </cell>
          <cell r="T41">
            <v>10</v>
          </cell>
          <cell r="U41">
            <v>49</v>
          </cell>
          <cell r="V41">
            <v>67</v>
          </cell>
        </row>
        <row r="42">
          <cell r="B42" t="str">
            <v>E022-01-1045/2020</v>
          </cell>
          <cell r="C42" t="str">
            <v>Joshua Maina KAMAU</v>
          </cell>
          <cell r="G42">
            <v>0</v>
          </cell>
          <cell r="H42">
            <v>4</v>
          </cell>
          <cell r="I42">
            <v>8</v>
          </cell>
          <cell r="J42">
            <v>3.1764705882352939</v>
          </cell>
          <cell r="K42">
            <v>12</v>
          </cell>
          <cell r="N42">
            <v>9</v>
          </cell>
          <cell r="O42">
            <v>12.2</v>
          </cell>
          <cell r="U42" t="str">
            <v/>
          </cell>
          <cell r="V42">
            <v>12</v>
          </cell>
        </row>
        <row r="43">
          <cell r="B43" t="str">
            <v>E022-01-1046/2020</v>
          </cell>
          <cell r="C43" t="str">
            <v>Sally Kinya KIMATHI</v>
          </cell>
          <cell r="D43">
            <v>17</v>
          </cell>
          <cell r="E43">
            <v>14</v>
          </cell>
          <cell r="G43">
            <v>7.7499999999999991</v>
          </cell>
          <cell r="H43">
            <v>5</v>
          </cell>
          <cell r="I43">
            <v>12</v>
          </cell>
          <cell r="J43">
            <v>4.264705882352942</v>
          </cell>
          <cell r="K43">
            <v>12</v>
          </cell>
          <cell r="N43">
            <v>9</v>
          </cell>
          <cell r="O43">
            <v>21</v>
          </cell>
          <cell r="P43">
            <v>8</v>
          </cell>
          <cell r="Q43">
            <v>18</v>
          </cell>
          <cell r="S43">
            <v>10</v>
          </cell>
          <cell r="U43">
            <v>42</v>
          </cell>
          <cell r="V43">
            <v>63</v>
          </cell>
        </row>
        <row r="44">
          <cell r="B44" t="str">
            <v>E022-01-1047/2020</v>
          </cell>
          <cell r="C44" t="str">
            <v>Angela Waithera MAINA</v>
          </cell>
          <cell r="D44">
            <v>17</v>
          </cell>
          <cell r="E44">
            <v>14</v>
          </cell>
          <cell r="G44">
            <v>7.7499999999999991</v>
          </cell>
          <cell r="H44">
            <v>4</v>
          </cell>
          <cell r="I44">
            <v>11</v>
          </cell>
          <cell r="J44">
            <v>3.6176470588235299</v>
          </cell>
          <cell r="K44">
            <v>11</v>
          </cell>
          <cell r="N44">
            <v>8.25</v>
          </cell>
          <cell r="O44">
            <v>19.600000000000001</v>
          </cell>
          <cell r="P44">
            <v>9</v>
          </cell>
          <cell r="Q44">
            <v>16</v>
          </cell>
          <cell r="T44">
            <v>4</v>
          </cell>
          <cell r="U44">
            <v>33.833333333333336</v>
          </cell>
          <cell r="V44">
            <v>53</v>
          </cell>
        </row>
        <row r="45">
          <cell r="B45" t="str">
            <v>E022-01-1048/2020</v>
          </cell>
          <cell r="C45" t="str">
            <v>Tony Clinton MUTUMA</v>
          </cell>
          <cell r="D45">
            <v>15</v>
          </cell>
          <cell r="E45">
            <v>15</v>
          </cell>
          <cell r="G45">
            <v>7.5</v>
          </cell>
          <cell r="H45">
            <v>3</v>
          </cell>
          <cell r="I45">
            <v>7</v>
          </cell>
          <cell r="J45">
            <v>2.5294117647058822</v>
          </cell>
          <cell r="K45">
            <v>9.5</v>
          </cell>
          <cell r="N45">
            <v>7.125</v>
          </cell>
          <cell r="O45">
            <v>17.2</v>
          </cell>
          <cell r="P45">
            <v>11</v>
          </cell>
          <cell r="Q45">
            <v>11</v>
          </cell>
          <cell r="T45">
            <v>2</v>
          </cell>
          <cell r="U45">
            <v>28</v>
          </cell>
          <cell r="V45">
            <v>45</v>
          </cell>
        </row>
        <row r="46">
          <cell r="B46" t="str">
            <v>E022-01-1050/2020</v>
          </cell>
          <cell r="C46" t="str">
            <v>Lewis Murithi MWENDA</v>
          </cell>
          <cell r="D46">
            <v>12</v>
          </cell>
          <cell r="E46">
            <v>15</v>
          </cell>
          <cell r="G46">
            <v>6.75</v>
          </cell>
          <cell r="H46">
            <v>3</v>
          </cell>
          <cell r="J46">
            <v>3</v>
          </cell>
          <cell r="K46">
            <v>11</v>
          </cell>
          <cell r="N46">
            <v>8.25</v>
          </cell>
          <cell r="O46">
            <v>18</v>
          </cell>
          <cell r="P46">
            <v>15</v>
          </cell>
          <cell r="Q46">
            <v>14.5</v>
          </cell>
          <cell r="T46">
            <v>7</v>
          </cell>
          <cell r="U46">
            <v>42.583333333333336</v>
          </cell>
          <cell r="V46">
            <v>61</v>
          </cell>
        </row>
        <row r="47">
          <cell r="B47" t="str">
            <v>E022-01-1052/2020</v>
          </cell>
          <cell r="C47" t="str">
            <v>Victor MWIRIGI</v>
          </cell>
          <cell r="D47">
            <v>15</v>
          </cell>
          <cell r="E47">
            <v>13</v>
          </cell>
          <cell r="G47">
            <v>7</v>
          </cell>
          <cell r="H47">
            <v>3.5</v>
          </cell>
          <cell r="I47">
            <v>8</v>
          </cell>
          <cell r="J47">
            <v>2.9264705882352935</v>
          </cell>
          <cell r="K47">
            <v>11</v>
          </cell>
          <cell r="N47">
            <v>8.25</v>
          </cell>
          <cell r="O47">
            <v>18.2</v>
          </cell>
          <cell r="P47">
            <v>16</v>
          </cell>
          <cell r="Q47">
            <v>13</v>
          </cell>
          <cell r="T47">
            <v>9</v>
          </cell>
          <cell r="U47">
            <v>44.333333333333336</v>
          </cell>
          <cell r="V47">
            <v>63</v>
          </cell>
        </row>
        <row r="48">
          <cell r="B48" t="str">
            <v>E022-01-1054/2020</v>
          </cell>
          <cell r="C48" t="str">
            <v>Julius Righa MGHANGA</v>
          </cell>
          <cell r="D48">
            <v>13</v>
          </cell>
          <cell r="E48">
            <v>16</v>
          </cell>
          <cell r="G48">
            <v>7.2500000000000009</v>
          </cell>
          <cell r="H48">
            <v>3</v>
          </cell>
          <cell r="I48">
            <v>9</v>
          </cell>
          <cell r="J48">
            <v>2.8235294117647056</v>
          </cell>
          <cell r="K48">
            <v>11.5</v>
          </cell>
          <cell r="N48">
            <v>8.625</v>
          </cell>
          <cell r="O48">
            <v>18.7</v>
          </cell>
          <cell r="P48">
            <v>16</v>
          </cell>
          <cell r="Q48">
            <v>19</v>
          </cell>
          <cell r="S48">
            <v>15</v>
          </cell>
          <cell r="U48">
            <v>58.333333333333336</v>
          </cell>
          <cell r="V48">
            <v>77</v>
          </cell>
        </row>
        <row r="49">
          <cell r="B49" t="str">
            <v>E022-01-1055/2020</v>
          </cell>
          <cell r="C49" t="str">
            <v>Joe Albert NGIGI</v>
          </cell>
          <cell r="D49">
            <v>16</v>
          </cell>
          <cell r="E49">
            <v>15</v>
          </cell>
          <cell r="G49">
            <v>7.75</v>
          </cell>
          <cell r="H49">
            <v>4</v>
          </cell>
          <cell r="I49">
            <v>10</v>
          </cell>
          <cell r="J49">
            <v>3.4705882352941178</v>
          </cell>
          <cell r="K49">
            <v>11</v>
          </cell>
          <cell r="N49">
            <v>8.25</v>
          </cell>
          <cell r="O49">
            <v>19.5</v>
          </cell>
          <cell r="P49">
            <v>13</v>
          </cell>
          <cell r="Q49">
            <v>11</v>
          </cell>
          <cell r="T49">
            <v>18</v>
          </cell>
          <cell r="U49">
            <v>49</v>
          </cell>
          <cell r="V49">
            <v>69</v>
          </cell>
        </row>
        <row r="50">
          <cell r="B50" t="str">
            <v>E022-01-1056/2020</v>
          </cell>
          <cell r="C50" t="str">
            <v>Michael Adrian NGURU</v>
          </cell>
          <cell r="D50">
            <v>16</v>
          </cell>
          <cell r="E50">
            <v>15</v>
          </cell>
          <cell r="G50">
            <v>7.75</v>
          </cell>
          <cell r="H50">
            <v>4</v>
          </cell>
          <cell r="I50">
            <v>7</v>
          </cell>
          <cell r="J50">
            <v>3.0294117647058827</v>
          </cell>
          <cell r="K50">
            <v>11.5</v>
          </cell>
          <cell r="N50">
            <v>8.625</v>
          </cell>
          <cell r="O50">
            <v>19.399999999999999</v>
          </cell>
          <cell r="P50">
            <v>13</v>
          </cell>
          <cell r="Q50">
            <v>14</v>
          </cell>
          <cell r="T50">
            <v>2</v>
          </cell>
          <cell r="U50">
            <v>33.833333333333336</v>
          </cell>
          <cell r="V50">
            <v>53</v>
          </cell>
        </row>
        <row r="51">
          <cell r="B51" t="str">
            <v>E022-01-1057/2020</v>
          </cell>
          <cell r="C51" t="str">
            <v>Gad Kimathi MURITHI</v>
          </cell>
          <cell r="D51">
            <v>15</v>
          </cell>
          <cell r="E51">
            <v>15</v>
          </cell>
          <cell r="G51">
            <v>7.5</v>
          </cell>
          <cell r="H51">
            <v>4.5</v>
          </cell>
          <cell r="I51">
            <v>7</v>
          </cell>
          <cell r="J51">
            <v>3.2794117647058822</v>
          </cell>
          <cell r="K51">
            <v>10.5</v>
          </cell>
          <cell r="N51">
            <v>7.875</v>
          </cell>
          <cell r="O51">
            <v>18.7</v>
          </cell>
          <cell r="P51">
            <v>9.5</v>
          </cell>
          <cell r="Q51">
            <v>12</v>
          </cell>
          <cell r="T51">
            <v>5.5</v>
          </cell>
          <cell r="U51">
            <v>31.5</v>
          </cell>
          <cell r="V51">
            <v>50</v>
          </cell>
        </row>
        <row r="52">
          <cell r="B52" t="str">
            <v>E022-01-1058/2020</v>
          </cell>
          <cell r="C52" t="str">
            <v>Brighton Kariuki MURANGIRI</v>
          </cell>
          <cell r="D52">
            <v>14</v>
          </cell>
          <cell r="E52">
            <v>13</v>
          </cell>
          <cell r="G52">
            <v>6.75</v>
          </cell>
          <cell r="H52">
            <v>3</v>
          </cell>
          <cell r="I52">
            <v>8</v>
          </cell>
          <cell r="J52">
            <v>2.6764705882352939</v>
          </cell>
          <cell r="K52">
            <v>11</v>
          </cell>
          <cell r="N52">
            <v>8.25</v>
          </cell>
          <cell r="O52">
            <v>17.7</v>
          </cell>
          <cell r="P52">
            <v>11</v>
          </cell>
          <cell r="Q52">
            <v>12</v>
          </cell>
          <cell r="T52">
            <v>10</v>
          </cell>
          <cell r="U52">
            <v>38.5</v>
          </cell>
          <cell r="V52">
            <v>56</v>
          </cell>
        </row>
        <row r="53">
          <cell r="B53" t="str">
            <v>E022-01-1060/2020</v>
          </cell>
          <cell r="C53" t="str">
            <v>Joshua NYANDWAKI</v>
          </cell>
          <cell r="D53">
            <v>18</v>
          </cell>
          <cell r="E53">
            <v>14</v>
          </cell>
          <cell r="G53">
            <v>8</v>
          </cell>
          <cell r="H53">
            <v>3</v>
          </cell>
          <cell r="I53">
            <v>8</v>
          </cell>
          <cell r="J53">
            <v>2.6764705882352939</v>
          </cell>
          <cell r="K53">
            <v>10.5</v>
          </cell>
          <cell r="N53">
            <v>7.875</v>
          </cell>
          <cell r="O53">
            <v>18.600000000000001</v>
          </cell>
          <cell r="P53">
            <v>7.5</v>
          </cell>
          <cell r="Q53">
            <v>11</v>
          </cell>
          <cell r="T53">
            <v>12</v>
          </cell>
          <cell r="U53">
            <v>35.583333333333336</v>
          </cell>
          <cell r="V53">
            <v>54</v>
          </cell>
        </row>
        <row r="54">
          <cell r="B54" t="str">
            <v>E022-01-1061/2020</v>
          </cell>
          <cell r="C54" t="str">
            <v>Wyntone Makomere OMUKA</v>
          </cell>
          <cell r="D54">
            <v>13</v>
          </cell>
          <cell r="E54">
            <v>16</v>
          </cell>
          <cell r="G54">
            <v>7.2500000000000009</v>
          </cell>
          <cell r="H54">
            <v>4</v>
          </cell>
          <cell r="I54">
            <v>8</v>
          </cell>
          <cell r="J54">
            <v>3.1764705882352939</v>
          </cell>
          <cell r="K54">
            <v>12</v>
          </cell>
          <cell r="N54">
            <v>9</v>
          </cell>
          <cell r="O54">
            <v>19.399999999999999</v>
          </cell>
          <cell r="P54">
            <v>2</v>
          </cell>
          <cell r="R54">
            <v>4</v>
          </cell>
          <cell r="T54">
            <v>12</v>
          </cell>
          <cell r="U54">
            <v>21</v>
          </cell>
          <cell r="V54">
            <v>40</v>
          </cell>
        </row>
        <row r="55">
          <cell r="B55" t="str">
            <v>E022-01-1062/2020</v>
          </cell>
          <cell r="C55" t="str">
            <v>Lawrence Kipyegon LANGAT</v>
          </cell>
          <cell r="D55">
            <v>11</v>
          </cell>
          <cell r="E55">
            <v>14</v>
          </cell>
          <cell r="G55">
            <v>6.25</v>
          </cell>
          <cell r="H55">
            <v>0</v>
          </cell>
          <cell r="I55">
            <v>13</v>
          </cell>
          <cell r="J55">
            <v>1.9117647058823528</v>
          </cell>
          <cell r="K55">
            <v>13</v>
          </cell>
          <cell r="N55">
            <v>9.75</v>
          </cell>
          <cell r="O55">
            <v>17.899999999999999</v>
          </cell>
          <cell r="P55">
            <v>13</v>
          </cell>
          <cell r="Q55">
            <v>18</v>
          </cell>
          <cell r="T55">
            <v>8</v>
          </cell>
          <cell r="U55">
            <v>45.5</v>
          </cell>
          <cell r="V55">
            <v>63</v>
          </cell>
        </row>
        <row r="56">
          <cell r="B56" t="str">
            <v>E022-01-1063/2020</v>
          </cell>
          <cell r="C56" t="str">
            <v>Tracy Atieno OCHIENG</v>
          </cell>
          <cell r="D56">
            <v>17</v>
          </cell>
          <cell r="E56">
            <v>14</v>
          </cell>
          <cell r="G56">
            <v>7.7499999999999991</v>
          </cell>
          <cell r="H56">
            <v>4</v>
          </cell>
          <cell r="I56">
            <v>11</v>
          </cell>
          <cell r="J56">
            <v>3.6176470588235299</v>
          </cell>
          <cell r="K56">
            <v>12</v>
          </cell>
          <cell r="N56">
            <v>9</v>
          </cell>
          <cell r="O56">
            <v>20.399999999999999</v>
          </cell>
          <cell r="P56">
            <v>16</v>
          </cell>
          <cell r="R56">
            <v>14</v>
          </cell>
          <cell r="S56">
            <v>11</v>
          </cell>
          <cell r="U56">
            <v>47.833333333333336</v>
          </cell>
          <cell r="V56">
            <v>68</v>
          </cell>
        </row>
        <row r="57">
          <cell r="B57" t="str">
            <v>E022-01-1064/2020</v>
          </cell>
          <cell r="C57" t="str">
            <v>Michael OMOLO</v>
          </cell>
          <cell r="D57">
            <v>16</v>
          </cell>
          <cell r="E57">
            <v>17</v>
          </cell>
          <cell r="G57">
            <v>8.25</v>
          </cell>
          <cell r="H57">
            <v>3</v>
          </cell>
          <cell r="I57">
            <v>11</v>
          </cell>
          <cell r="J57">
            <v>3.1176470588235294</v>
          </cell>
          <cell r="K57">
            <v>11.5</v>
          </cell>
          <cell r="N57">
            <v>8.625</v>
          </cell>
          <cell r="O57">
            <v>20</v>
          </cell>
          <cell r="P57">
            <v>18</v>
          </cell>
          <cell r="Q57">
            <v>20</v>
          </cell>
          <cell r="S57">
            <v>5</v>
          </cell>
          <cell r="U57">
            <v>50.166666666666664</v>
          </cell>
          <cell r="V57">
            <v>70</v>
          </cell>
        </row>
        <row r="58">
          <cell r="B58" t="str">
            <v>E022-01-1065/2020</v>
          </cell>
          <cell r="C58" t="str">
            <v>Brian Kiprono KOTON</v>
          </cell>
          <cell r="D58">
            <v>15</v>
          </cell>
          <cell r="E58">
            <v>12</v>
          </cell>
          <cell r="G58">
            <v>6.75</v>
          </cell>
          <cell r="H58">
            <v>4.5</v>
          </cell>
          <cell r="I58">
            <v>9</v>
          </cell>
          <cell r="J58">
            <v>3.5735294117647061</v>
          </cell>
          <cell r="K58">
            <v>11</v>
          </cell>
          <cell r="N58">
            <v>8.25</v>
          </cell>
          <cell r="O58">
            <v>18.600000000000001</v>
          </cell>
          <cell r="P58">
            <v>5</v>
          </cell>
          <cell r="Q58">
            <v>19</v>
          </cell>
          <cell r="T58">
            <v>11</v>
          </cell>
          <cell r="U58">
            <v>40.833333333333336</v>
          </cell>
          <cell r="V58">
            <v>59</v>
          </cell>
        </row>
        <row r="59">
          <cell r="B59" t="str">
            <v>E022-01-1066/2020</v>
          </cell>
          <cell r="C59" t="str">
            <v>Christopher GITAU</v>
          </cell>
          <cell r="D59">
            <v>13</v>
          </cell>
          <cell r="E59">
            <v>14</v>
          </cell>
          <cell r="G59">
            <v>6.75</v>
          </cell>
          <cell r="H59">
            <v>3</v>
          </cell>
          <cell r="J59">
            <v>3</v>
          </cell>
          <cell r="K59">
            <v>11</v>
          </cell>
          <cell r="N59">
            <v>8.25</v>
          </cell>
          <cell r="O59">
            <v>18</v>
          </cell>
          <cell r="P59">
            <v>13</v>
          </cell>
          <cell r="Q59">
            <v>1</v>
          </cell>
          <cell r="S59">
            <v>12</v>
          </cell>
          <cell r="U59">
            <v>30.333333333333332</v>
          </cell>
          <cell r="V59">
            <v>48</v>
          </cell>
        </row>
        <row r="60">
          <cell r="B60" t="str">
            <v>E022-01-1067/2020</v>
          </cell>
          <cell r="C60" t="str">
            <v>Florence Auma ODERO</v>
          </cell>
          <cell r="D60">
            <v>15</v>
          </cell>
          <cell r="E60">
            <v>12</v>
          </cell>
          <cell r="G60">
            <v>6.75</v>
          </cell>
          <cell r="H60">
            <v>3</v>
          </cell>
          <cell r="I60">
            <v>8</v>
          </cell>
          <cell r="J60">
            <v>2.6764705882352939</v>
          </cell>
          <cell r="K60">
            <v>13.5</v>
          </cell>
          <cell r="N60">
            <v>10.125</v>
          </cell>
          <cell r="O60">
            <v>19.600000000000001</v>
          </cell>
          <cell r="P60">
            <v>7</v>
          </cell>
          <cell r="Q60">
            <v>14</v>
          </cell>
          <cell r="S60">
            <v>2.5</v>
          </cell>
          <cell r="U60">
            <v>27.416666666666668</v>
          </cell>
          <cell r="V60">
            <v>47</v>
          </cell>
        </row>
        <row r="61">
          <cell r="B61" t="str">
            <v>E022-01-1068/2020</v>
          </cell>
          <cell r="C61" t="str">
            <v>Nicholus Kamau NG'ANG'A</v>
          </cell>
          <cell r="D61">
            <v>14</v>
          </cell>
          <cell r="E61">
            <v>15</v>
          </cell>
          <cell r="G61">
            <v>7.25</v>
          </cell>
          <cell r="H61">
            <v>0</v>
          </cell>
          <cell r="I61">
            <v>8</v>
          </cell>
          <cell r="J61">
            <v>1.1764705882352942</v>
          </cell>
          <cell r="K61">
            <v>11</v>
          </cell>
          <cell r="N61">
            <v>8.25</v>
          </cell>
          <cell r="O61">
            <v>16.7</v>
          </cell>
          <cell r="P61">
            <v>6</v>
          </cell>
          <cell r="Q61">
            <v>17</v>
          </cell>
          <cell r="T61">
            <v>10.5</v>
          </cell>
          <cell r="U61">
            <v>39.083333333333336</v>
          </cell>
          <cell r="V61">
            <v>56</v>
          </cell>
        </row>
        <row r="62">
          <cell r="B62" t="str">
            <v>E022-01-1069/2020</v>
          </cell>
          <cell r="C62" t="str">
            <v>Raymond KILONZO</v>
          </cell>
          <cell r="D62">
            <v>14</v>
          </cell>
          <cell r="E62">
            <v>15</v>
          </cell>
          <cell r="G62">
            <v>7.25</v>
          </cell>
          <cell r="H62">
            <v>4.5</v>
          </cell>
          <cell r="I62">
            <v>12</v>
          </cell>
          <cell r="J62">
            <v>4.0147058823529411</v>
          </cell>
          <cell r="K62">
            <v>13.5</v>
          </cell>
          <cell r="N62">
            <v>10.125</v>
          </cell>
          <cell r="O62">
            <v>21.4</v>
          </cell>
          <cell r="P62">
            <v>12</v>
          </cell>
          <cell r="Q62">
            <v>14</v>
          </cell>
          <cell r="S62">
            <v>9</v>
          </cell>
          <cell r="U62">
            <v>40.833333333333336</v>
          </cell>
          <cell r="V62">
            <v>62</v>
          </cell>
        </row>
        <row r="63">
          <cell r="B63" t="str">
            <v>E022-01-1070/2020</v>
          </cell>
          <cell r="C63" t="str">
            <v>Benclinton Makembu MURIITHI</v>
          </cell>
          <cell r="D63">
            <v>18</v>
          </cell>
          <cell r="E63">
            <v>18</v>
          </cell>
          <cell r="G63">
            <v>9</v>
          </cell>
          <cell r="H63">
            <v>3</v>
          </cell>
          <cell r="I63">
            <v>9</v>
          </cell>
          <cell r="J63">
            <v>2.8235294117647056</v>
          </cell>
          <cell r="K63">
            <v>12</v>
          </cell>
          <cell r="N63">
            <v>9</v>
          </cell>
          <cell r="O63">
            <v>20.8</v>
          </cell>
          <cell r="P63">
            <v>10</v>
          </cell>
          <cell r="Q63">
            <v>9</v>
          </cell>
          <cell r="S63">
            <v>10</v>
          </cell>
          <cell r="U63">
            <v>33.833333333333336</v>
          </cell>
          <cell r="V63">
            <v>55</v>
          </cell>
        </row>
        <row r="64">
          <cell r="B64" t="str">
            <v>E022-01-1071/2020</v>
          </cell>
          <cell r="C64" t="str">
            <v>David Karanja MWANGI</v>
          </cell>
          <cell r="D64">
            <v>14</v>
          </cell>
          <cell r="E64">
            <v>15</v>
          </cell>
          <cell r="G64">
            <v>7.25</v>
          </cell>
          <cell r="H64">
            <v>4.5</v>
          </cell>
          <cell r="I64">
            <v>12</v>
          </cell>
          <cell r="J64">
            <v>4.0147058823529411</v>
          </cell>
          <cell r="K64">
            <v>12</v>
          </cell>
          <cell r="N64">
            <v>9</v>
          </cell>
          <cell r="O64">
            <v>20.3</v>
          </cell>
          <cell r="P64">
            <v>11</v>
          </cell>
          <cell r="Q64">
            <v>13</v>
          </cell>
          <cell r="T64">
            <v>10.5</v>
          </cell>
          <cell r="U64">
            <v>40.25</v>
          </cell>
          <cell r="V64">
            <v>61</v>
          </cell>
        </row>
        <row r="65">
          <cell r="B65" t="str">
            <v>E022-01-1072/2020</v>
          </cell>
          <cell r="C65" t="str">
            <v>Austin Kaburia KIBAARA</v>
          </cell>
          <cell r="D65">
            <v>17</v>
          </cell>
          <cell r="E65">
            <v>15</v>
          </cell>
          <cell r="G65">
            <v>8</v>
          </cell>
          <cell r="J65">
            <v>0</v>
          </cell>
          <cell r="K65">
            <v>12</v>
          </cell>
          <cell r="N65">
            <v>9</v>
          </cell>
          <cell r="O65">
            <v>17</v>
          </cell>
          <cell r="P65">
            <v>3.5</v>
          </cell>
          <cell r="Q65">
            <v>15</v>
          </cell>
          <cell r="T65">
            <v>13</v>
          </cell>
          <cell r="U65">
            <v>36.75</v>
          </cell>
          <cell r="V65">
            <v>54</v>
          </cell>
        </row>
        <row r="66">
          <cell r="B66" t="str">
            <v>E022-01-1074/2020</v>
          </cell>
          <cell r="C66" t="str">
            <v>Ian Kiptoo ROTICH</v>
          </cell>
          <cell r="D66">
            <v>14</v>
          </cell>
          <cell r="E66">
            <v>8</v>
          </cell>
          <cell r="G66">
            <v>5.5</v>
          </cell>
          <cell r="H66">
            <v>3</v>
          </cell>
          <cell r="I66">
            <v>10</v>
          </cell>
          <cell r="J66">
            <v>2.9705882352941178</v>
          </cell>
          <cell r="K66">
            <v>11</v>
          </cell>
          <cell r="N66">
            <v>8.25</v>
          </cell>
          <cell r="O66">
            <v>16.7</v>
          </cell>
          <cell r="P66">
            <v>11</v>
          </cell>
          <cell r="Q66">
            <v>19</v>
          </cell>
          <cell r="T66">
            <v>2</v>
          </cell>
          <cell r="U66">
            <v>37.333333333333336</v>
          </cell>
          <cell r="V66">
            <v>54</v>
          </cell>
        </row>
        <row r="67">
          <cell r="B67" t="str">
            <v>E022-01-1075/2020</v>
          </cell>
          <cell r="C67" t="str">
            <v>Kiprotich Don KIPTANUI</v>
          </cell>
          <cell r="D67">
            <v>11</v>
          </cell>
          <cell r="E67">
            <v>14</v>
          </cell>
          <cell r="G67">
            <v>6.25</v>
          </cell>
          <cell r="H67">
            <v>5</v>
          </cell>
          <cell r="I67">
            <v>9</v>
          </cell>
          <cell r="J67">
            <v>3.8235294117647056</v>
          </cell>
          <cell r="K67">
            <v>11.5</v>
          </cell>
          <cell r="N67">
            <v>8.625</v>
          </cell>
          <cell r="O67">
            <v>18.7</v>
          </cell>
          <cell r="P67">
            <v>11</v>
          </cell>
          <cell r="Q67">
            <v>14</v>
          </cell>
          <cell r="T67">
            <v>9</v>
          </cell>
          <cell r="U67">
            <v>39.666666666666664</v>
          </cell>
          <cell r="V67">
            <v>58</v>
          </cell>
        </row>
        <row r="68">
          <cell r="B68" t="str">
            <v>E022-01-1076/2020</v>
          </cell>
          <cell r="C68" t="str">
            <v>Victory Ayuma SITATI</v>
          </cell>
          <cell r="D68">
            <v>18</v>
          </cell>
          <cell r="E68">
            <v>15</v>
          </cell>
          <cell r="G68">
            <v>8.25</v>
          </cell>
          <cell r="H68">
            <v>4.5</v>
          </cell>
          <cell r="I68">
            <v>8</v>
          </cell>
          <cell r="J68">
            <v>3.4264705882352944</v>
          </cell>
          <cell r="K68">
            <v>13.5</v>
          </cell>
          <cell r="N68">
            <v>10.125</v>
          </cell>
          <cell r="O68">
            <v>21.8</v>
          </cell>
          <cell r="P68">
            <v>3</v>
          </cell>
          <cell r="Q68">
            <v>16</v>
          </cell>
          <cell r="T68">
            <v>5</v>
          </cell>
          <cell r="U68">
            <v>28</v>
          </cell>
          <cell r="V68">
            <v>50</v>
          </cell>
        </row>
        <row r="69">
          <cell r="B69" t="str">
            <v>E022-01-1077/2020</v>
          </cell>
          <cell r="C69" t="str">
            <v>Emmanuel Kimeres KAPKONI</v>
          </cell>
          <cell r="D69">
            <v>14</v>
          </cell>
          <cell r="E69">
            <v>16</v>
          </cell>
          <cell r="G69">
            <v>7.5</v>
          </cell>
          <cell r="H69">
            <v>4</v>
          </cell>
          <cell r="I69">
            <v>12</v>
          </cell>
          <cell r="J69">
            <v>3.7647058823529411</v>
          </cell>
          <cell r="K69">
            <v>12</v>
          </cell>
          <cell r="N69">
            <v>9</v>
          </cell>
          <cell r="O69">
            <v>20.3</v>
          </cell>
          <cell r="P69">
            <v>15</v>
          </cell>
          <cell r="Q69">
            <v>14</v>
          </cell>
          <cell r="S69">
            <v>12</v>
          </cell>
          <cell r="U69">
            <v>47.833333333333336</v>
          </cell>
          <cell r="V69">
            <v>68</v>
          </cell>
        </row>
        <row r="70">
          <cell r="B70" t="str">
            <v>E022-01-1078/2020</v>
          </cell>
          <cell r="C70" t="str">
            <v>Collins Kipkogei KIPLAGAT</v>
          </cell>
          <cell r="D70">
            <v>13</v>
          </cell>
          <cell r="E70">
            <v>14</v>
          </cell>
          <cell r="G70">
            <v>6.75</v>
          </cell>
          <cell r="H70">
            <v>3</v>
          </cell>
          <cell r="I70">
            <v>10</v>
          </cell>
          <cell r="J70">
            <v>2.9705882352941178</v>
          </cell>
          <cell r="K70">
            <v>13.5</v>
          </cell>
          <cell r="N70">
            <v>10.125</v>
          </cell>
          <cell r="O70">
            <v>19.8</v>
          </cell>
          <cell r="P70">
            <v>17</v>
          </cell>
          <cell r="Q70">
            <v>18</v>
          </cell>
          <cell r="S70">
            <v>19</v>
          </cell>
          <cell r="U70">
            <v>63</v>
          </cell>
          <cell r="V70">
            <v>83</v>
          </cell>
        </row>
        <row r="71">
          <cell r="B71" t="str">
            <v>E022-01-1079/2020</v>
          </cell>
          <cell r="C71" t="str">
            <v>Seth Baraka WEKESA</v>
          </cell>
          <cell r="D71">
            <v>16</v>
          </cell>
          <cell r="E71">
            <v>18</v>
          </cell>
          <cell r="G71">
            <v>8.5</v>
          </cell>
          <cell r="H71">
            <v>4</v>
          </cell>
          <cell r="I71">
            <v>7</v>
          </cell>
          <cell r="J71">
            <v>3.0294117647058827</v>
          </cell>
          <cell r="K71">
            <v>12</v>
          </cell>
          <cell r="N71">
            <v>9</v>
          </cell>
          <cell r="O71">
            <v>20.5</v>
          </cell>
          <cell r="P71">
            <v>3</v>
          </cell>
          <cell r="R71">
            <v>6</v>
          </cell>
          <cell r="T71">
            <v>15</v>
          </cell>
          <cell r="U71">
            <v>28</v>
          </cell>
          <cell r="V71">
            <v>49</v>
          </cell>
        </row>
        <row r="72">
          <cell r="B72" t="str">
            <v>E022-01-1080/2020</v>
          </cell>
          <cell r="C72" t="str">
            <v>Collins Mumo MANTHI</v>
          </cell>
          <cell r="D72">
            <v>14</v>
          </cell>
          <cell r="E72">
            <v>8</v>
          </cell>
          <cell r="G72">
            <v>5.5</v>
          </cell>
          <cell r="H72">
            <v>3</v>
          </cell>
          <cell r="I72">
            <v>12</v>
          </cell>
          <cell r="J72">
            <v>3.2647058823529411</v>
          </cell>
          <cell r="K72">
            <v>12</v>
          </cell>
          <cell r="N72">
            <v>9</v>
          </cell>
          <cell r="O72">
            <v>17.8</v>
          </cell>
          <cell r="P72">
            <v>10.5</v>
          </cell>
          <cell r="Q72">
            <v>9</v>
          </cell>
          <cell r="T72">
            <v>8</v>
          </cell>
          <cell r="U72">
            <v>32.083333333333336</v>
          </cell>
          <cell r="V72">
            <v>50</v>
          </cell>
        </row>
        <row r="73">
          <cell r="B73" t="str">
            <v>E022-01-1081/2020</v>
          </cell>
          <cell r="C73" t="str">
            <v>Davies Musheni SHISIA</v>
          </cell>
          <cell r="D73">
            <v>18</v>
          </cell>
          <cell r="E73">
            <v>15</v>
          </cell>
          <cell r="G73">
            <v>8.25</v>
          </cell>
          <cell r="H73">
            <v>4</v>
          </cell>
          <cell r="I73">
            <v>11</v>
          </cell>
          <cell r="J73">
            <v>3.6176470588235299</v>
          </cell>
          <cell r="K73">
            <v>12</v>
          </cell>
          <cell r="N73">
            <v>9</v>
          </cell>
          <cell r="O73">
            <v>20.9</v>
          </cell>
          <cell r="P73">
            <v>9</v>
          </cell>
          <cell r="Q73">
            <v>9</v>
          </cell>
          <cell r="T73">
            <v>9</v>
          </cell>
          <cell r="U73">
            <v>31.5</v>
          </cell>
          <cell r="V73">
            <v>52</v>
          </cell>
        </row>
        <row r="74">
          <cell r="B74" t="str">
            <v>E022-01-1082/2020</v>
          </cell>
          <cell r="C74" t="str">
            <v>Ray Wafula WEKESA</v>
          </cell>
          <cell r="D74">
            <v>16</v>
          </cell>
          <cell r="E74">
            <v>18</v>
          </cell>
          <cell r="G74">
            <v>8.5</v>
          </cell>
          <cell r="H74">
            <v>4</v>
          </cell>
          <cell r="I74">
            <v>7</v>
          </cell>
          <cell r="J74">
            <v>3.0294117647058827</v>
          </cell>
          <cell r="K74">
            <v>13.5</v>
          </cell>
          <cell r="N74">
            <v>10.125</v>
          </cell>
          <cell r="O74">
            <v>21.7</v>
          </cell>
          <cell r="P74">
            <v>7</v>
          </cell>
          <cell r="Q74">
            <v>8</v>
          </cell>
          <cell r="T74">
            <v>15</v>
          </cell>
          <cell r="U74">
            <v>35</v>
          </cell>
          <cell r="V74">
            <v>57</v>
          </cell>
        </row>
        <row r="75">
          <cell r="B75" t="str">
            <v>E022-01-1083/2020</v>
          </cell>
          <cell r="C75" t="str">
            <v>Randy Baraka Mumelo SIMIYU</v>
          </cell>
          <cell r="D75">
            <v>16</v>
          </cell>
          <cell r="E75">
            <v>15</v>
          </cell>
          <cell r="G75">
            <v>7.75</v>
          </cell>
          <cell r="H75">
            <v>3</v>
          </cell>
          <cell r="I75">
            <v>10</v>
          </cell>
          <cell r="J75">
            <v>2.9705882352941178</v>
          </cell>
          <cell r="K75">
            <v>12</v>
          </cell>
          <cell r="N75">
            <v>9</v>
          </cell>
          <cell r="O75">
            <v>19.7</v>
          </cell>
          <cell r="P75">
            <v>16</v>
          </cell>
          <cell r="Q75">
            <v>12</v>
          </cell>
          <cell r="T75">
            <v>7</v>
          </cell>
          <cell r="U75">
            <v>40.833333333333336</v>
          </cell>
          <cell r="V75">
            <v>61</v>
          </cell>
        </row>
        <row r="76">
          <cell r="B76" t="str">
            <v>E022-01-1084/2020</v>
          </cell>
          <cell r="C76" t="str">
            <v>Farries Ngai SEDA</v>
          </cell>
          <cell r="D76">
            <v>14</v>
          </cell>
          <cell r="E76">
            <v>15</v>
          </cell>
          <cell r="G76">
            <v>7.25</v>
          </cell>
          <cell r="H76">
            <v>4</v>
          </cell>
          <cell r="I76">
            <v>11</v>
          </cell>
          <cell r="J76">
            <v>3.6176470588235299</v>
          </cell>
          <cell r="K76">
            <v>11.5</v>
          </cell>
          <cell r="N76">
            <v>8.625</v>
          </cell>
          <cell r="O76">
            <v>19.5</v>
          </cell>
          <cell r="P76">
            <v>9</v>
          </cell>
          <cell r="Q76">
            <v>20</v>
          </cell>
          <cell r="T76">
            <v>4</v>
          </cell>
          <cell r="U76">
            <v>38.5</v>
          </cell>
          <cell r="V76">
            <v>58</v>
          </cell>
        </row>
        <row r="77">
          <cell r="B77" t="str">
            <v>E022-01-1085/2020</v>
          </cell>
          <cell r="C77" t="str">
            <v>Kelvin Ochieng OMONDI</v>
          </cell>
          <cell r="D77">
            <v>17</v>
          </cell>
          <cell r="E77">
            <v>14</v>
          </cell>
          <cell r="G77">
            <v>7.7499999999999991</v>
          </cell>
          <cell r="H77">
            <v>3.5</v>
          </cell>
          <cell r="I77">
            <v>9</v>
          </cell>
          <cell r="J77">
            <v>3.0735294117647061</v>
          </cell>
          <cell r="K77">
            <v>13</v>
          </cell>
          <cell r="N77">
            <v>9.75</v>
          </cell>
          <cell r="O77">
            <v>20.6</v>
          </cell>
          <cell r="P77">
            <v>6</v>
          </cell>
          <cell r="Q77">
            <v>20</v>
          </cell>
          <cell r="T77">
            <v>2</v>
          </cell>
          <cell r="U77">
            <v>32.666666666666664</v>
          </cell>
          <cell r="V77">
            <v>53</v>
          </cell>
        </row>
        <row r="78">
          <cell r="B78" t="str">
            <v>E022-01-1086/2020</v>
          </cell>
          <cell r="C78" t="str">
            <v>Rony Oronje ONYANGO</v>
          </cell>
          <cell r="D78">
            <v>17</v>
          </cell>
          <cell r="E78">
            <v>14</v>
          </cell>
          <cell r="G78">
            <v>7.7499999999999991</v>
          </cell>
          <cell r="H78">
            <v>4.5</v>
          </cell>
          <cell r="I78">
            <v>12</v>
          </cell>
          <cell r="J78">
            <v>4.0147058823529411</v>
          </cell>
          <cell r="K78">
            <v>13</v>
          </cell>
          <cell r="N78">
            <v>9.75</v>
          </cell>
          <cell r="O78">
            <v>21.5</v>
          </cell>
          <cell r="P78">
            <v>16</v>
          </cell>
          <cell r="Q78">
            <v>9</v>
          </cell>
          <cell r="S78">
            <v>10</v>
          </cell>
          <cell r="U78">
            <v>40.833333333333336</v>
          </cell>
          <cell r="V78">
            <v>62</v>
          </cell>
        </row>
        <row r="79">
          <cell r="B79" t="str">
            <v>E022-01-1087/2020</v>
          </cell>
          <cell r="C79" t="str">
            <v>Geoffrey Elly NISSI</v>
          </cell>
          <cell r="D79">
            <v>16</v>
          </cell>
          <cell r="E79">
            <v>17</v>
          </cell>
          <cell r="G79">
            <v>8.25</v>
          </cell>
          <cell r="H79">
            <v>3.5</v>
          </cell>
          <cell r="I79">
            <v>9</v>
          </cell>
          <cell r="J79">
            <v>3.0735294117647061</v>
          </cell>
          <cell r="K79">
            <v>11</v>
          </cell>
          <cell r="N79">
            <v>8.25</v>
          </cell>
          <cell r="O79">
            <v>19.600000000000001</v>
          </cell>
          <cell r="P79">
            <v>18</v>
          </cell>
          <cell r="Q79">
            <v>9</v>
          </cell>
          <cell r="S79">
            <v>11.5</v>
          </cell>
          <cell r="U79">
            <v>44.916666666666664</v>
          </cell>
          <cell r="V79">
            <v>65</v>
          </cell>
        </row>
        <row r="80">
          <cell r="B80" t="str">
            <v>E022-01-1089/2020</v>
          </cell>
          <cell r="C80" t="str">
            <v>David MISANGO</v>
          </cell>
          <cell r="D80">
            <v>15</v>
          </cell>
          <cell r="E80">
            <v>15</v>
          </cell>
          <cell r="G80">
            <v>7.5</v>
          </cell>
          <cell r="H80">
            <v>4.5</v>
          </cell>
          <cell r="J80">
            <v>4.5</v>
          </cell>
          <cell r="K80">
            <v>13</v>
          </cell>
          <cell r="N80">
            <v>9.75</v>
          </cell>
          <cell r="O80">
            <v>21.8</v>
          </cell>
          <cell r="P80">
            <v>13</v>
          </cell>
          <cell r="Q80">
            <v>12.5</v>
          </cell>
          <cell r="S80">
            <v>7</v>
          </cell>
          <cell r="U80">
            <v>37.916666666666664</v>
          </cell>
          <cell r="V80">
            <v>60</v>
          </cell>
        </row>
        <row r="81">
          <cell r="B81" t="str">
            <v>E022-01-1090/2020</v>
          </cell>
          <cell r="C81" t="str">
            <v>Ignatius Kiptoo RUTO</v>
          </cell>
          <cell r="D81">
            <v>16</v>
          </cell>
          <cell r="E81">
            <v>17</v>
          </cell>
          <cell r="G81">
            <v>8.25</v>
          </cell>
          <cell r="H81">
            <v>4.5</v>
          </cell>
          <cell r="I81">
            <v>11</v>
          </cell>
          <cell r="J81">
            <v>3.8676470588235294</v>
          </cell>
          <cell r="K81">
            <v>13</v>
          </cell>
          <cell r="N81">
            <v>9.75</v>
          </cell>
          <cell r="O81">
            <v>21.9</v>
          </cell>
          <cell r="P81">
            <v>16</v>
          </cell>
          <cell r="Q81">
            <v>20</v>
          </cell>
          <cell r="T81">
            <v>16</v>
          </cell>
          <cell r="U81">
            <v>60.666666666666664</v>
          </cell>
          <cell r="V81">
            <v>83</v>
          </cell>
        </row>
        <row r="82">
          <cell r="B82" t="str">
            <v>E022-01-1163/2020</v>
          </cell>
          <cell r="C82" t="str">
            <v>Caleb Luhombo</v>
          </cell>
          <cell r="D82">
            <v>16</v>
          </cell>
          <cell r="E82">
            <v>17</v>
          </cell>
          <cell r="G82">
            <v>8.25</v>
          </cell>
          <cell r="H82">
            <v>3</v>
          </cell>
          <cell r="I82">
            <v>11</v>
          </cell>
          <cell r="J82">
            <v>3.1176470588235294</v>
          </cell>
          <cell r="K82">
            <v>13.5</v>
          </cell>
          <cell r="N82">
            <v>10.125</v>
          </cell>
          <cell r="O82">
            <v>21.5</v>
          </cell>
          <cell r="P82">
            <v>10</v>
          </cell>
          <cell r="Q82">
            <v>15</v>
          </cell>
          <cell r="S82">
            <v>5.5</v>
          </cell>
          <cell r="U82">
            <v>35.583333333333336</v>
          </cell>
          <cell r="V82">
            <v>57</v>
          </cell>
        </row>
        <row r="83">
          <cell r="B83" t="str">
            <v>E022-01-1167/2020</v>
          </cell>
          <cell r="C83" t="str">
            <v>Nicolas Kipchumba TANUI</v>
          </cell>
          <cell r="D83">
            <v>16</v>
          </cell>
          <cell r="E83">
            <v>17</v>
          </cell>
          <cell r="G83">
            <v>8.25</v>
          </cell>
          <cell r="H83">
            <v>3.5</v>
          </cell>
          <cell r="I83">
            <v>9</v>
          </cell>
          <cell r="J83">
            <v>3.0735294117647061</v>
          </cell>
          <cell r="K83">
            <v>12</v>
          </cell>
          <cell r="N83">
            <v>9</v>
          </cell>
          <cell r="O83">
            <v>20.3</v>
          </cell>
          <cell r="P83">
            <v>12.5</v>
          </cell>
          <cell r="Q83">
            <v>16.5</v>
          </cell>
          <cell r="S83">
            <v>9.5</v>
          </cell>
          <cell r="U83">
            <v>44.916666666666664</v>
          </cell>
          <cell r="V83">
            <v>65</v>
          </cell>
        </row>
        <row r="84">
          <cell r="B84" t="str">
            <v>E022-01-1594/2020</v>
          </cell>
          <cell r="C84" t="str">
            <v>Joash KIPROTICH</v>
          </cell>
          <cell r="D84">
            <v>13</v>
          </cell>
          <cell r="E84">
            <v>16</v>
          </cell>
          <cell r="G84">
            <v>7.2500000000000009</v>
          </cell>
          <cell r="H84">
            <v>3</v>
          </cell>
          <cell r="I84">
            <v>9</v>
          </cell>
          <cell r="J84">
            <v>2.8235294117647056</v>
          </cell>
          <cell r="K84">
            <v>11</v>
          </cell>
          <cell r="N84">
            <v>8.25</v>
          </cell>
          <cell r="O84">
            <v>18.3</v>
          </cell>
          <cell r="P84">
            <v>11</v>
          </cell>
          <cell r="Q84">
            <v>20</v>
          </cell>
          <cell r="T84">
            <v>11</v>
          </cell>
          <cell r="U84">
            <v>49</v>
          </cell>
          <cell r="V84">
            <v>67</v>
          </cell>
        </row>
        <row r="85">
          <cell r="B85" t="str">
            <v>E022-01-2101/2020</v>
          </cell>
          <cell r="C85" t="str">
            <v>Brian Mwangala AYEKHA</v>
          </cell>
          <cell r="D85">
            <v>12</v>
          </cell>
          <cell r="E85">
            <v>15</v>
          </cell>
          <cell r="G85">
            <v>6.75</v>
          </cell>
          <cell r="H85">
            <v>3</v>
          </cell>
          <cell r="I85">
            <v>9</v>
          </cell>
          <cell r="J85">
            <v>2.8235294117647056</v>
          </cell>
          <cell r="K85">
            <v>13.5</v>
          </cell>
          <cell r="N85">
            <v>10.125</v>
          </cell>
          <cell r="O85">
            <v>19.7</v>
          </cell>
          <cell r="P85">
            <v>12</v>
          </cell>
          <cell r="Q85">
            <v>15</v>
          </cell>
          <cell r="T85">
            <v>6</v>
          </cell>
          <cell r="U85">
            <v>38.5</v>
          </cell>
          <cell r="V85">
            <v>58</v>
          </cell>
        </row>
        <row r="86">
          <cell r="B86" t="str">
            <v>E022-01-2108/2020</v>
          </cell>
          <cell r="C86" t="str">
            <v>Benson Mwendwa KILEI</v>
          </cell>
          <cell r="D86">
            <v>9</v>
          </cell>
          <cell r="E86">
            <v>12</v>
          </cell>
          <cell r="G86">
            <v>5.25</v>
          </cell>
          <cell r="H86">
            <v>4</v>
          </cell>
          <cell r="I86">
            <v>7</v>
          </cell>
          <cell r="J86">
            <v>3.0294117647058827</v>
          </cell>
          <cell r="K86">
            <v>13</v>
          </cell>
          <cell r="N86">
            <v>9.75</v>
          </cell>
          <cell r="O86">
            <v>18</v>
          </cell>
          <cell r="P86">
            <v>5</v>
          </cell>
          <cell r="Q86">
            <v>9</v>
          </cell>
          <cell r="S86">
            <v>2.5</v>
          </cell>
          <cell r="U86">
            <v>19.25</v>
          </cell>
          <cell r="V86">
            <v>37</v>
          </cell>
        </row>
        <row r="87">
          <cell r="B87" t="str">
            <v>E022-01-2113/2020</v>
          </cell>
          <cell r="C87" t="str">
            <v>Luqman Ali Ahmed Sheikh ALI</v>
          </cell>
          <cell r="D87">
            <v>16</v>
          </cell>
          <cell r="E87">
            <v>18</v>
          </cell>
          <cell r="G87">
            <v>8.5</v>
          </cell>
          <cell r="H87">
            <v>3.5</v>
          </cell>
          <cell r="I87">
            <v>10</v>
          </cell>
          <cell r="J87">
            <v>3.2205882352941173</v>
          </cell>
          <cell r="K87">
            <v>11.5</v>
          </cell>
          <cell r="N87">
            <v>8.625</v>
          </cell>
          <cell r="O87">
            <v>20.3</v>
          </cell>
          <cell r="P87">
            <v>19</v>
          </cell>
          <cell r="Q87">
            <v>15</v>
          </cell>
          <cell r="S87">
            <v>9.5</v>
          </cell>
          <cell r="U87">
            <v>50.75</v>
          </cell>
          <cell r="V87">
            <v>71</v>
          </cell>
        </row>
        <row r="88">
          <cell r="B88" t="str">
            <v>E022-01-2138/2020</v>
          </cell>
          <cell r="C88" t="str">
            <v>Dennis Mungai NDUNGU</v>
          </cell>
          <cell r="G88">
            <v>0</v>
          </cell>
          <cell r="J88">
            <v>0</v>
          </cell>
          <cell r="N88">
            <v>0</v>
          </cell>
          <cell r="O88" t="str">
            <v/>
          </cell>
          <cell r="U88" t="str">
            <v/>
          </cell>
          <cell r="V88" t="str">
            <v/>
          </cell>
        </row>
        <row r="89">
          <cell r="B89" t="str">
            <v>E022-01-2140/2020</v>
          </cell>
          <cell r="C89" t="str">
            <v>Dennis Mwangi KAMATHIRO</v>
          </cell>
          <cell r="D89">
            <v>15</v>
          </cell>
          <cell r="E89">
            <v>16</v>
          </cell>
          <cell r="G89">
            <v>7.75</v>
          </cell>
          <cell r="H89">
            <v>4</v>
          </cell>
          <cell r="I89">
            <v>12</v>
          </cell>
          <cell r="J89">
            <v>3.7647058823529411</v>
          </cell>
          <cell r="K89">
            <v>12</v>
          </cell>
          <cell r="N89">
            <v>9</v>
          </cell>
          <cell r="O89">
            <v>20.5</v>
          </cell>
          <cell r="P89">
            <v>15</v>
          </cell>
          <cell r="Q89">
            <v>14</v>
          </cell>
          <cell r="T89">
            <v>2</v>
          </cell>
          <cell r="U89">
            <v>36.166666666666664</v>
          </cell>
          <cell r="V89">
            <v>57</v>
          </cell>
        </row>
        <row r="90">
          <cell r="B90" t="str">
            <v>E022-01-2151/2020</v>
          </cell>
          <cell r="C90" t="str">
            <v>Milton Kiai MWANGI</v>
          </cell>
          <cell r="D90">
            <v>13</v>
          </cell>
          <cell r="E90">
            <v>14</v>
          </cell>
          <cell r="G90">
            <v>6.75</v>
          </cell>
          <cell r="I90">
            <v>8</v>
          </cell>
          <cell r="J90">
            <v>2.3529411764705883</v>
          </cell>
          <cell r="K90">
            <v>11</v>
          </cell>
          <cell r="N90">
            <v>8.25</v>
          </cell>
          <cell r="O90">
            <v>17.399999999999999</v>
          </cell>
          <cell r="P90">
            <v>2</v>
          </cell>
          <cell r="Q90">
            <v>7</v>
          </cell>
          <cell r="T90">
            <v>10</v>
          </cell>
          <cell r="U90">
            <v>22.166666666666668</v>
          </cell>
          <cell r="V90">
            <v>40</v>
          </cell>
        </row>
        <row r="93">
          <cell r="B93" t="str">
            <v>E022-01-2192/2020</v>
          </cell>
          <cell r="C93" t="str">
            <v>Mark Waitiki THUO</v>
          </cell>
          <cell r="D93">
            <v>13</v>
          </cell>
          <cell r="E93">
            <v>14</v>
          </cell>
          <cell r="G93">
            <v>6.75</v>
          </cell>
          <cell r="H93">
            <v>3</v>
          </cell>
          <cell r="I93">
            <v>10</v>
          </cell>
          <cell r="J93">
            <v>2.9705882352941178</v>
          </cell>
          <cell r="K93">
            <v>12</v>
          </cell>
          <cell r="N93">
            <v>9</v>
          </cell>
          <cell r="O93">
            <v>18.7</v>
          </cell>
          <cell r="P93">
            <v>7</v>
          </cell>
          <cell r="Q93">
            <v>2</v>
          </cell>
          <cell r="U93">
            <v>10.5</v>
          </cell>
          <cell r="V93">
            <v>29</v>
          </cell>
        </row>
        <row r="94">
          <cell r="B94" t="str">
            <v>E022-01-2283/2020</v>
          </cell>
          <cell r="C94" t="str">
            <v>Kenneth Ng'ang'a WAMBUI</v>
          </cell>
          <cell r="D94">
            <v>9</v>
          </cell>
          <cell r="E94">
            <v>12</v>
          </cell>
          <cell r="G94">
            <v>5.25</v>
          </cell>
          <cell r="H94">
            <v>3</v>
          </cell>
          <cell r="I94">
            <v>6</v>
          </cell>
          <cell r="J94">
            <v>2.3823529411764706</v>
          </cell>
          <cell r="K94">
            <v>12</v>
          </cell>
          <cell r="N94">
            <v>9</v>
          </cell>
          <cell r="O94">
            <v>16.600000000000001</v>
          </cell>
          <cell r="P94">
            <v>14</v>
          </cell>
          <cell r="Q94">
            <v>13</v>
          </cell>
          <cell r="T94">
            <v>5</v>
          </cell>
          <cell r="U94">
            <v>37.333333333333336</v>
          </cell>
          <cell r="V94">
            <v>54</v>
          </cell>
        </row>
        <row r="95">
          <cell r="B95" t="str">
            <v>E022-01-2285/2020</v>
          </cell>
          <cell r="C95" t="str">
            <v>Victor Mwangi NDABA</v>
          </cell>
          <cell r="G95">
            <v>0</v>
          </cell>
          <cell r="J95">
            <v>0</v>
          </cell>
          <cell r="N95">
            <v>0</v>
          </cell>
          <cell r="O95" t="str">
            <v/>
          </cell>
          <cell r="U95" t="str">
            <v/>
          </cell>
          <cell r="V95" t="str">
            <v/>
          </cell>
        </row>
        <row r="96">
          <cell r="B96" t="str">
            <v>E022-01-2325/2020</v>
          </cell>
          <cell r="C96" t="str">
            <v>Elsie Sang CHEROP</v>
          </cell>
          <cell r="D96">
            <v>18</v>
          </cell>
          <cell r="E96">
            <v>14</v>
          </cell>
          <cell r="G96">
            <v>8</v>
          </cell>
          <cell r="H96">
            <v>3</v>
          </cell>
          <cell r="I96">
            <v>12</v>
          </cell>
          <cell r="J96">
            <v>3.2647058823529411</v>
          </cell>
          <cell r="K96">
            <v>10</v>
          </cell>
          <cell r="N96">
            <v>7.5</v>
          </cell>
          <cell r="O96">
            <v>18.8</v>
          </cell>
          <cell r="P96">
            <v>6</v>
          </cell>
          <cell r="Q96">
            <v>10</v>
          </cell>
          <cell r="T96">
            <v>2</v>
          </cell>
          <cell r="U96">
            <v>21</v>
          </cell>
          <cell r="V96">
            <v>40</v>
          </cell>
        </row>
        <row r="97">
          <cell r="B97" t="str">
            <v>E022-01-2347/2020</v>
          </cell>
          <cell r="C97" t="str">
            <v>Mbarak Mahmud BREK</v>
          </cell>
          <cell r="D97">
            <v>14</v>
          </cell>
          <cell r="E97">
            <v>13</v>
          </cell>
          <cell r="G97">
            <v>6.75</v>
          </cell>
          <cell r="H97">
            <v>3</v>
          </cell>
          <cell r="I97">
            <v>7</v>
          </cell>
          <cell r="J97">
            <v>2.5294117647058822</v>
          </cell>
          <cell r="K97">
            <v>13</v>
          </cell>
          <cell r="N97">
            <v>9.75</v>
          </cell>
          <cell r="O97">
            <v>19</v>
          </cell>
          <cell r="P97">
            <v>11</v>
          </cell>
          <cell r="Q97">
            <v>10</v>
          </cell>
          <cell r="T97">
            <v>2</v>
          </cell>
          <cell r="U97">
            <v>26.833333333333332</v>
          </cell>
          <cell r="V97">
            <v>46</v>
          </cell>
        </row>
        <row r="98">
          <cell r="B98" t="str">
            <v>E022-01-2454/2020</v>
          </cell>
          <cell r="C98" t="str">
            <v>Peter Ndiba MUIGAI</v>
          </cell>
          <cell r="D98">
            <v>12</v>
          </cell>
          <cell r="E98">
            <v>14</v>
          </cell>
          <cell r="G98">
            <v>6.4999999999999991</v>
          </cell>
          <cell r="H98">
            <v>4</v>
          </cell>
          <cell r="I98">
            <v>8</v>
          </cell>
          <cell r="J98">
            <v>3.1764705882352939</v>
          </cell>
          <cell r="K98">
            <v>10.5</v>
          </cell>
          <cell r="N98">
            <v>7.875</v>
          </cell>
          <cell r="O98">
            <v>17.600000000000001</v>
          </cell>
          <cell r="P98">
            <v>8</v>
          </cell>
          <cell r="Q98">
            <v>7</v>
          </cell>
          <cell r="S98">
            <v>5</v>
          </cell>
          <cell r="U98">
            <v>23.333333333333332</v>
          </cell>
          <cell r="V98">
            <v>41</v>
          </cell>
        </row>
        <row r="99">
          <cell r="B99" t="str">
            <v>E022-01-2608/2020</v>
          </cell>
          <cell r="C99" t="str">
            <v>Martin Irungu MWANGI</v>
          </cell>
          <cell r="D99">
            <v>13</v>
          </cell>
          <cell r="E99">
            <v>17</v>
          </cell>
          <cell r="G99">
            <v>7.5</v>
          </cell>
          <cell r="H99">
            <v>4</v>
          </cell>
          <cell r="I99">
            <v>12</v>
          </cell>
          <cell r="J99">
            <v>3.7647058823529411</v>
          </cell>
          <cell r="K99">
            <v>11</v>
          </cell>
          <cell r="N99">
            <v>8.25</v>
          </cell>
          <cell r="O99">
            <v>19.5</v>
          </cell>
          <cell r="P99">
            <v>15</v>
          </cell>
          <cell r="Q99">
            <v>8</v>
          </cell>
          <cell r="T99">
            <v>7</v>
          </cell>
          <cell r="U99">
            <v>35</v>
          </cell>
          <cell r="V99">
            <v>55</v>
          </cell>
        </row>
        <row r="100">
          <cell r="B100" t="str">
            <v>E022-01-0754/2019</v>
          </cell>
          <cell r="C100" t="str">
            <v>John MATHAI</v>
          </cell>
          <cell r="D100">
            <v>18</v>
          </cell>
          <cell r="E100">
            <v>14</v>
          </cell>
          <cell r="G100">
            <v>8</v>
          </cell>
          <cell r="H100">
            <v>4.5</v>
          </cell>
          <cell r="J100">
            <v>4.5</v>
          </cell>
          <cell r="K100">
            <v>11.5</v>
          </cell>
          <cell r="N100">
            <v>8.625</v>
          </cell>
          <cell r="O100">
            <v>21.1</v>
          </cell>
          <cell r="P100">
            <v>10.5</v>
          </cell>
          <cell r="R100">
            <v>2</v>
          </cell>
          <cell r="T100">
            <v>10</v>
          </cell>
          <cell r="U100">
            <v>26.25</v>
          </cell>
          <cell r="V100">
            <v>47</v>
          </cell>
        </row>
        <row r="101">
          <cell r="B101" t="str">
            <v>E022-01-0758/2019</v>
          </cell>
          <cell r="C101" t="str">
            <v>Bwonda Brian NDEMO</v>
          </cell>
          <cell r="D101">
            <v>15</v>
          </cell>
          <cell r="E101">
            <v>15</v>
          </cell>
          <cell r="G101">
            <v>7.5</v>
          </cell>
          <cell r="H101">
            <v>4</v>
          </cell>
          <cell r="I101">
            <v>11</v>
          </cell>
          <cell r="J101">
            <v>3.6176470588235299</v>
          </cell>
          <cell r="K101">
            <v>12</v>
          </cell>
          <cell r="N101">
            <v>9</v>
          </cell>
          <cell r="O101">
            <v>20.100000000000001</v>
          </cell>
          <cell r="P101">
            <v>10</v>
          </cell>
          <cell r="Q101">
            <v>8.5</v>
          </cell>
          <cell r="S101">
            <v>1</v>
          </cell>
          <cell r="U101">
            <v>22.75</v>
          </cell>
          <cell r="V101">
            <v>43</v>
          </cell>
        </row>
        <row r="102">
          <cell r="B102" t="str">
            <v>E022-01-0776/2019</v>
          </cell>
          <cell r="C102" t="str">
            <v>George Gichuki THUKU</v>
          </cell>
          <cell r="D102">
            <v>13</v>
          </cell>
          <cell r="E102">
            <v>17</v>
          </cell>
          <cell r="G102">
            <v>7.5</v>
          </cell>
          <cell r="H102">
            <v>3</v>
          </cell>
          <cell r="I102">
            <v>11</v>
          </cell>
          <cell r="J102">
            <v>3.1176470588235294</v>
          </cell>
          <cell r="K102">
            <v>13.5</v>
          </cell>
          <cell r="N102">
            <v>10.125</v>
          </cell>
          <cell r="O102">
            <v>20.7</v>
          </cell>
          <cell r="P102">
            <v>15</v>
          </cell>
          <cell r="R102">
            <v>3</v>
          </cell>
          <cell r="T102">
            <v>8</v>
          </cell>
          <cell r="U102">
            <v>30.333333333333332</v>
          </cell>
          <cell r="V102">
            <v>51</v>
          </cell>
        </row>
        <row r="103">
          <cell r="B103" t="str">
            <v>E022-01-0783/2019</v>
          </cell>
          <cell r="C103" t="str">
            <v>Mwaniki Fredrick NJAGI</v>
          </cell>
          <cell r="D103">
            <v>13</v>
          </cell>
          <cell r="E103">
            <v>15</v>
          </cell>
          <cell r="G103">
            <v>7</v>
          </cell>
          <cell r="H103">
            <v>3.5</v>
          </cell>
          <cell r="I103">
            <v>11</v>
          </cell>
          <cell r="J103">
            <v>3.3676470588235299</v>
          </cell>
          <cell r="K103">
            <v>11.5</v>
          </cell>
          <cell r="N103">
            <v>8.625</v>
          </cell>
          <cell r="O103">
            <v>19</v>
          </cell>
          <cell r="P103">
            <v>10</v>
          </cell>
          <cell r="R103">
            <v>7</v>
          </cell>
          <cell r="T103">
            <v>2</v>
          </cell>
          <cell r="U103">
            <v>22.166666666666668</v>
          </cell>
          <cell r="V103">
            <v>41</v>
          </cell>
        </row>
        <row r="104">
          <cell r="B104" t="str">
            <v>E022-01-0791/2019</v>
          </cell>
          <cell r="C104" t="str">
            <v>Precious Mumbi NYAMBURA</v>
          </cell>
          <cell r="D104">
            <v>16</v>
          </cell>
          <cell r="E104">
            <v>14</v>
          </cell>
          <cell r="G104">
            <v>7.5</v>
          </cell>
          <cell r="H104">
            <v>3.5</v>
          </cell>
          <cell r="I104">
            <v>8</v>
          </cell>
          <cell r="J104">
            <v>2.9264705882352935</v>
          </cell>
          <cell r="K104">
            <v>11.5</v>
          </cell>
          <cell r="N104">
            <v>8.625</v>
          </cell>
          <cell r="O104">
            <v>19.100000000000001</v>
          </cell>
          <cell r="P104">
            <v>3</v>
          </cell>
          <cell r="R104">
            <v>7.5</v>
          </cell>
          <cell r="U104">
            <v>12.25</v>
          </cell>
          <cell r="V104">
            <v>31</v>
          </cell>
        </row>
        <row r="105">
          <cell r="B105" t="str">
            <v>E022-01-0798/2019</v>
          </cell>
          <cell r="C105" t="str">
            <v>Peter Kinyanjui KAMAU</v>
          </cell>
          <cell r="D105">
            <v>15</v>
          </cell>
          <cell r="E105">
            <v>12</v>
          </cell>
          <cell r="G105">
            <v>6.75</v>
          </cell>
          <cell r="H105">
            <v>0</v>
          </cell>
          <cell r="I105">
            <v>12</v>
          </cell>
          <cell r="J105">
            <v>1.7647058823529413</v>
          </cell>
          <cell r="K105">
            <v>10.5</v>
          </cell>
          <cell r="N105">
            <v>7.875</v>
          </cell>
          <cell r="O105">
            <v>16.399999999999999</v>
          </cell>
          <cell r="P105">
            <v>12</v>
          </cell>
          <cell r="Q105">
            <v>15</v>
          </cell>
          <cell r="T105">
            <v>13</v>
          </cell>
          <cell r="U105">
            <v>46.666666666666664</v>
          </cell>
          <cell r="V105">
            <v>63</v>
          </cell>
        </row>
        <row r="106">
          <cell r="B106" t="str">
            <v>E022-01-0810/2019</v>
          </cell>
          <cell r="C106" t="str">
            <v>Wilson kisompe toroge</v>
          </cell>
          <cell r="D106">
            <v>15</v>
          </cell>
          <cell r="E106">
            <v>12</v>
          </cell>
          <cell r="G106">
            <v>6.75</v>
          </cell>
          <cell r="H106">
            <v>3.5</v>
          </cell>
          <cell r="I106">
            <v>12</v>
          </cell>
          <cell r="J106">
            <v>3.5147058823529411</v>
          </cell>
          <cell r="K106">
            <v>10.5</v>
          </cell>
          <cell r="N106">
            <v>7.875</v>
          </cell>
          <cell r="O106">
            <v>18.100000000000001</v>
          </cell>
          <cell r="P106">
            <v>8.5</v>
          </cell>
          <cell r="Q106">
            <v>19</v>
          </cell>
          <cell r="T106">
            <v>14</v>
          </cell>
          <cell r="U106">
            <v>48.416666666666664</v>
          </cell>
          <cell r="V106">
            <v>67</v>
          </cell>
        </row>
        <row r="107">
          <cell r="B107" t="str">
            <v>E022-01-0845/2019</v>
          </cell>
          <cell r="C107" t="str">
            <v>Maweu Bright Mambo</v>
          </cell>
          <cell r="D107">
            <v>16</v>
          </cell>
          <cell r="E107">
            <v>7</v>
          </cell>
          <cell r="G107">
            <v>5.75</v>
          </cell>
          <cell r="H107">
            <v>4.5</v>
          </cell>
          <cell r="I107">
            <v>9</v>
          </cell>
          <cell r="J107">
            <v>3.5735294117647061</v>
          </cell>
          <cell r="K107">
            <v>13.5</v>
          </cell>
          <cell r="N107">
            <v>10.125</v>
          </cell>
          <cell r="O107">
            <v>19.399999999999999</v>
          </cell>
          <cell r="P107">
            <v>15</v>
          </cell>
          <cell r="R107">
            <v>3</v>
          </cell>
          <cell r="T107">
            <v>9</v>
          </cell>
          <cell r="U107">
            <v>31.5</v>
          </cell>
          <cell r="V107">
            <v>51</v>
          </cell>
        </row>
        <row r="108">
          <cell r="B108" t="str">
            <v>E022-01-0866/2019</v>
          </cell>
          <cell r="C108" t="str">
            <v>Edwin Kariuki MAINA</v>
          </cell>
          <cell r="D108">
            <v>15</v>
          </cell>
          <cell r="E108">
            <v>12</v>
          </cell>
          <cell r="G108">
            <v>6.75</v>
          </cell>
          <cell r="H108">
            <v>4</v>
          </cell>
          <cell r="J108">
            <v>4</v>
          </cell>
          <cell r="K108">
            <v>11.5</v>
          </cell>
          <cell r="N108">
            <v>8.625</v>
          </cell>
          <cell r="O108">
            <v>19.399999999999999</v>
          </cell>
          <cell r="P108">
            <v>16</v>
          </cell>
          <cell r="R108">
            <v>9</v>
          </cell>
          <cell r="S108">
            <v>9.5</v>
          </cell>
          <cell r="U108">
            <v>40.25</v>
          </cell>
          <cell r="V108">
            <v>60</v>
          </cell>
        </row>
        <row r="109">
          <cell r="B109" t="str">
            <v>E022-01-2007/2019</v>
          </cell>
          <cell r="C109" t="str">
            <v>Kabi John</v>
          </cell>
          <cell r="D109">
            <v>15</v>
          </cell>
          <cell r="E109">
            <v>16</v>
          </cell>
          <cell r="G109">
            <v>7.75</v>
          </cell>
          <cell r="H109">
            <v>3</v>
          </cell>
          <cell r="I109">
            <v>7</v>
          </cell>
          <cell r="J109">
            <v>2.5294117647058822</v>
          </cell>
          <cell r="K109">
            <v>12</v>
          </cell>
          <cell r="N109">
            <v>9</v>
          </cell>
          <cell r="O109">
            <v>19.3</v>
          </cell>
          <cell r="P109">
            <v>11</v>
          </cell>
          <cell r="Q109">
            <v>10</v>
          </cell>
          <cell r="T109">
            <v>13</v>
          </cell>
          <cell r="U109">
            <v>39.666666666666664</v>
          </cell>
          <cell r="V109">
            <v>59</v>
          </cell>
        </row>
        <row r="110">
          <cell r="B110" t="str">
            <v>E022-01-2385/2019</v>
          </cell>
          <cell r="C110" t="str">
            <v>Bernard Kimani MUGWE</v>
          </cell>
          <cell r="D110">
            <v>17</v>
          </cell>
          <cell r="E110">
            <v>15</v>
          </cell>
          <cell r="G110">
            <v>8</v>
          </cell>
          <cell r="H110">
            <v>3.5</v>
          </cell>
          <cell r="I110">
            <v>7</v>
          </cell>
          <cell r="J110">
            <v>2.7794117647058822</v>
          </cell>
          <cell r="K110">
            <v>11.5</v>
          </cell>
          <cell r="N110">
            <v>8.625</v>
          </cell>
          <cell r="O110">
            <v>19.399999999999999</v>
          </cell>
          <cell r="P110">
            <v>5.5</v>
          </cell>
          <cell r="Q110">
            <v>14</v>
          </cell>
          <cell r="T110">
            <v>13</v>
          </cell>
          <cell r="U110">
            <v>37.916666666666664</v>
          </cell>
          <cell r="V110">
            <v>57</v>
          </cell>
        </row>
        <row r="111">
          <cell r="B111" t="str">
            <v>E022-01-1887/2018</v>
          </cell>
          <cell r="C111" t="str">
            <v>Elias Ndumo NDERITU</v>
          </cell>
          <cell r="D111">
            <v>15</v>
          </cell>
          <cell r="E111">
            <v>16</v>
          </cell>
          <cell r="G111">
            <v>7.75</v>
          </cell>
          <cell r="H111">
            <v>3</v>
          </cell>
          <cell r="J111">
            <v>3</v>
          </cell>
          <cell r="K111">
            <v>10.5</v>
          </cell>
          <cell r="N111">
            <v>7.875</v>
          </cell>
          <cell r="O111">
            <v>18.600000000000001</v>
          </cell>
          <cell r="P111">
            <v>4</v>
          </cell>
          <cell r="Q111">
            <v>12</v>
          </cell>
          <cell r="T111">
            <v>0</v>
          </cell>
          <cell r="U111">
            <v>18.666666666666668</v>
          </cell>
          <cell r="V111">
            <v>37</v>
          </cell>
        </row>
        <row r="112">
          <cell r="B112" t="str">
            <v>E022-01-2069/2018</v>
          </cell>
          <cell r="C112" t="str">
            <v>Elizabeth Mugure MAINA</v>
          </cell>
          <cell r="D112">
            <v>12</v>
          </cell>
          <cell r="E112">
            <v>13</v>
          </cell>
          <cell r="G112">
            <v>6.25</v>
          </cell>
          <cell r="H112">
            <v>3.5</v>
          </cell>
          <cell r="I112">
            <v>11</v>
          </cell>
          <cell r="J112">
            <v>3.3676470588235299</v>
          </cell>
          <cell r="K112">
            <v>11.5</v>
          </cell>
          <cell r="N112">
            <v>8.625</v>
          </cell>
          <cell r="O112">
            <v>18.2</v>
          </cell>
          <cell r="P112">
            <v>8</v>
          </cell>
          <cell r="R112">
            <v>5</v>
          </cell>
          <cell r="T112">
            <v>0</v>
          </cell>
          <cell r="U112">
            <v>15.166666666666666</v>
          </cell>
          <cell r="V112">
            <v>33</v>
          </cell>
        </row>
        <row r="113">
          <cell r="B113" t="str">
            <v>E022-01-0710/2017</v>
          </cell>
          <cell r="C113" t="str">
            <v>Charles Karibu RIKA</v>
          </cell>
          <cell r="D113">
            <v>11</v>
          </cell>
          <cell r="E113">
            <v>14</v>
          </cell>
          <cell r="G113">
            <v>6.25</v>
          </cell>
          <cell r="H113">
            <v>3.5</v>
          </cell>
          <cell r="J113">
            <v>3.5</v>
          </cell>
          <cell r="K113">
            <v>12</v>
          </cell>
          <cell r="N113">
            <v>9</v>
          </cell>
          <cell r="O113">
            <v>18.8</v>
          </cell>
          <cell r="P113">
            <v>4</v>
          </cell>
          <cell r="Q113">
            <v>11</v>
          </cell>
          <cell r="S113">
            <v>0</v>
          </cell>
          <cell r="U113">
            <v>17.5</v>
          </cell>
          <cell r="V113">
            <v>36</v>
          </cell>
        </row>
        <row r="114">
          <cell r="B114" t="str">
            <v>E022-01-0775/2019</v>
          </cell>
          <cell r="C114" t="str">
            <v>James Wambua NGEI</v>
          </cell>
          <cell r="D114">
            <v>13</v>
          </cell>
          <cell r="E114">
            <v>17</v>
          </cell>
          <cell r="G114">
            <v>7.5</v>
          </cell>
          <cell r="H114">
            <v>3</v>
          </cell>
          <cell r="I114">
            <v>11</v>
          </cell>
          <cell r="J114">
            <v>3.1176470588235294</v>
          </cell>
          <cell r="K114">
            <v>9.5</v>
          </cell>
          <cell r="N114">
            <v>7.125</v>
          </cell>
          <cell r="O114">
            <v>17.7</v>
          </cell>
          <cell r="P114">
            <v>13</v>
          </cell>
          <cell r="Q114">
            <v>11</v>
          </cell>
          <cell r="T114">
            <v>12</v>
          </cell>
          <cell r="U114">
            <v>42</v>
          </cell>
          <cell r="V114">
            <v>60</v>
          </cell>
        </row>
        <row r="115">
          <cell r="B115" t="str">
            <v>E022-01-0815/2019</v>
          </cell>
          <cell r="C115" t="str">
            <v>Andera Neville Nasiwe</v>
          </cell>
          <cell r="D115">
            <v>14</v>
          </cell>
          <cell r="E115">
            <v>8</v>
          </cell>
          <cell r="G115">
            <v>5.5</v>
          </cell>
          <cell r="H115">
            <v>3</v>
          </cell>
          <cell r="I115">
            <v>8</v>
          </cell>
          <cell r="J115">
            <v>2.6764705882352939</v>
          </cell>
          <cell r="K115">
            <v>13.5</v>
          </cell>
          <cell r="N115">
            <v>10.125</v>
          </cell>
          <cell r="O115">
            <v>18.3</v>
          </cell>
          <cell r="P115">
            <v>16</v>
          </cell>
          <cell r="Q115">
            <v>13</v>
          </cell>
          <cell r="T115">
            <v>12</v>
          </cell>
          <cell r="U115">
            <v>47.833333333333336</v>
          </cell>
          <cell r="V115">
            <v>66</v>
          </cell>
        </row>
        <row r="116">
          <cell r="B116" t="str">
            <v>E022-01-1054/2018</v>
          </cell>
          <cell r="C116" t="str">
            <v>Fredrick MUNENE</v>
          </cell>
          <cell r="D116">
            <v>16</v>
          </cell>
          <cell r="E116">
            <v>7</v>
          </cell>
          <cell r="G116">
            <v>5.75</v>
          </cell>
          <cell r="H116">
            <v>3.5</v>
          </cell>
          <cell r="I116">
            <v>12</v>
          </cell>
          <cell r="J116">
            <v>3.5147058823529411</v>
          </cell>
          <cell r="K116">
            <v>11.5</v>
          </cell>
          <cell r="N116">
            <v>8.625</v>
          </cell>
          <cell r="O116">
            <v>17.899999999999999</v>
          </cell>
          <cell r="P116">
            <v>16</v>
          </cell>
          <cell r="Q116">
            <v>19</v>
          </cell>
          <cell r="S116">
            <v>15</v>
          </cell>
          <cell r="U116">
            <v>58.333333333333336</v>
          </cell>
          <cell r="V116">
            <v>76</v>
          </cell>
        </row>
        <row r="117">
          <cell r="B117" t="str">
            <v>E022-01-1087/2019</v>
          </cell>
          <cell r="C117" t="str">
            <v>Humphrey Muasya MUTUA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9.5</v>
          </cell>
          <cell r="N117">
            <v>7.125</v>
          </cell>
          <cell r="O117">
            <v>7.1</v>
          </cell>
          <cell r="P117">
            <v>0</v>
          </cell>
          <cell r="Q117">
            <v>10</v>
          </cell>
          <cell r="S117">
            <v>5</v>
          </cell>
          <cell r="U117">
            <v>17.5</v>
          </cell>
          <cell r="V117">
            <v>25</v>
          </cell>
        </row>
        <row r="118">
          <cell r="B118" t="str">
            <v>E022-01-1097/2018</v>
          </cell>
          <cell r="C118" t="str">
            <v>Johnstone Gakonya KUNG'U</v>
          </cell>
          <cell r="G118">
            <v>0</v>
          </cell>
          <cell r="J118">
            <v>0</v>
          </cell>
          <cell r="N118">
            <v>0</v>
          </cell>
          <cell r="O118" t="str">
            <v/>
          </cell>
          <cell r="U118" t="str">
            <v/>
          </cell>
          <cell r="V118" t="str">
            <v/>
          </cell>
        </row>
        <row r="119">
          <cell r="B119" t="str">
            <v>E022-01-1755/2018</v>
          </cell>
          <cell r="C119" t="str">
            <v>Quinton Muriuki WANJOHI</v>
          </cell>
          <cell r="D119">
            <v>15</v>
          </cell>
          <cell r="E119">
            <v>15</v>
          </cell>
          <cell r="G119">
            <v>7.5</v>
          </cell>
          <cell r="H119">
            <v>3</v>
          </cell>
          <cell r="I119">
            <v>7</v>
          </cell>
          <cell r="J119">
            <v>2.5294117647058822</v>
          </cell>
          <cell r="K119">
            <v>9.5</v>
          </cell>
          <cell r="N119">
            <v>7.125</v>
          </cell>
          <cell r="O119">
            <v>17.2</v>
          </cell>
          <cell r="P119">
            <v>5</v>
          </cell>
          <cell r="Q119">
            <v>13</v>
          </cell>
          <cell r="T119">
            <v>5</v>
          </cell>
          <cell r="U119">
            <v>26.833333333333332</v>
          </cell>
          <cell r="V119">
            <v>44</v>
          </cell>
        </row>
        <row r="120">
          <cell r="B120" t="str">
            <v>E022-01-1832/2018</v>
          </cell>
          <cell r="C120" t="str">
            <v>LornaClaire MUKIRI</v>
          </cell>
          <cell r="D120">
            <v>16</v>
          </cell>
          <cell r="E120">
            <v>7</v>
          </cell>
          <cell r="G120">
            <v>5.75</v>
          </cell>
          <cell r="H120">
            <v>3.5</v>
          </cell>
          <cell r="I120">
            <v>12</v>
          </cell>
          <cell r="J120">
            <v>3.5147058823529411</v>
          </cell>
          <cell r="K120">
            <v>11.5</v>
          </cell>
          <cell r="N120">
            <v>8.625</v>
          </cell>
          <cell r="O120">
            <v>17.899999999999999</v>
          </cell>
          <cell r="P120">
            <v>14.5</v>
          </cell>
          <cell r="Q120">
            <v>20</v>
          </cell>
          <cell r="T120">
            <v>13</v>
          </cell>
          <cell r="U120">
            <v>55.416666666666664</v>
          </cell>
          <cell r="V120">
            <v>73</v>
          </cell>
        </row>
        <row r="121">
          <cell r="B121" t="str">
            <v>E022-01-0698/2017</v>
          </cell>
          <cell r="C121" t="str">
            <v>Simon Mwangi</v>
          </cell>
          <cell r="D121">
            <v>17</v>
          </cell>
          <cell r="E121">
            <v>14</v>
          </cell>
          <cell r="G121">
            <v>7.7499999999999991</v>
          </cell>
          <cell r="J121">
            <v>0</v>
          </cell>
          <cell r="K121">
            <v>10</v>
          </cell>
          <cell r="N121">
            <v>7.5</v>
          </cell>
          <cell r="O121">
            <v>15.3</v>
          </cell>
          <cell r="P121">
            <v>1.5</v>
          </cell>
          <cell r="Q121">
            <v>4</v>
          </cell>
          <cell r="S121">
            <v>7</v>
          </cell>
          <cell r="U121">
            <v>14.583333333333334</v>
          </cell>
          <cell r="V121">
            <v>30</v>
          </cell>
        </row>
        <row r="122">
          <cell r="B122" t="str">
            <v>E022-01-0777/2019</v>
          </cell>
          <cell r="C122" t="str">
            <v>Fidel Kirega NJIHIA</v>
          </cell>
          <cell r="J122">
            <v>0</v>
          </cell>
          <cell r="N122">
            <v>0</v>
          </cell>
          <cell r="O122" t="str">
            <v/>
          </cell>
          <cell r="P122">
            <v>7</v>
          </cell>
          <cell r="Q122">
            <v>14</v>
          </cell>
          <cell r="S122">
            <v>4</v>
          </cell>
          <cell r="U122">
            <v>29.166666666666668</v>
          </cell>
          <cell r="V122">
            <v>40</v>
          </cell>
        </row>
        <row r="123">
          <cell r="B123" t="str">
            <v>E022-01-0814/2019</v>
          </cell>
          <cell r="C123" t="str">
            <v>Mwakitandu Hafidhi</v>
          </cell>
          <cell r="G123">
            <v>0</v>
          </cell>
          <cell r="J123">
            <v>0</v>
          </cell>
          <cell r="N123">
            <v>0</v>
          </cell>
          <cell r="O123" t="str">
            <v/>
          </cell>
          <cell r="P123">
            <v>2</v>
          </cell>
          <cell r="Q123">
            <v>12</v>
          </cell>
          <cell r="T123">
            <v>3</v>
          </cell>
          <cell r="U123">
            <v>19.833333333333332</v>
          </cell>
          <cell r="V123">
            <v>28.333333333333332</v>
          </cell>
        </row>
        <row r="124">
          <cell r="B124" t="str">
            <v>E022-01-1855/2018</v>
          </cell>
          <cell r="C124" t="str">
            <v>Agnes Gathoni NYUTU</v>
          </cell>
          <cell r="G124">
            <v>0</v>
          </cell>
          <cell r="J124">
            <v>0</v>
          </cell>
          <cell r="N124">
            <v>0</v>
          </cell>
          <cell r="O124" t="str">
            <v/>
          </cell>
          <cell r="P124">
            <v>17.5</v>
          </cell>
          <cell r="Q124">
            <v>9</v>
          </cell>
          <cell r="T124">
            <v>12.5</v>
          </cell>
          <cell r="U124">
            <v>45.5</v>
          </cell>
          <cell r="V124">
            <v>40</v>
          </cell>
        </row>
        <row r="125">
          <cell r="B125" t="str">
            <v>E022-01-1090/2018</v>
          </cell>
          <cell r="C125" t="str">
            <v>Kelvin Nyambaka ASIAGO</v>
          </cell>
          <cell r="P125">
            <v>3</v>
          </cell>
          <cell r="Q125">
            <v>10</v>
          </cell>
          <cell r="T125">
            <v>4</v>
          </cell>
          <cell r="U125">
            <v>19.833333333333332</v>
          </cell>
          <cell r="V125">
            <v>28.333333333333332</v>
          </cell>
        </row>
        <row r="126">
          <cell r="B126" t="str">
            <v>E022-01-0752/2019</v>
          </cell>
          <cell r="C126" t="str">
            <v>Antony Waruingi NDINDI</v>
          </cell>
          <cell r="P126">
            <v>11</v>
          </cell>
          <cell r="Q126">
            <v>8</v>
          </cell>
          <cell r="T126">
            <v>7</v>
          </cell>
          <cell r="U126">
            <v>30.333333333333332</v>
          </cell>
          <cell r="V126">
            <v>40</v>
          </cell>
        </row>
        <row r="127">
          <cell r="B127" t="str">
            <v>E022-01-0824/2019</v>
          </cell>
          <cell r="C127" t="str">
            <v>Fernado GHATI</v>
          </cell>
          <cell r="P127">
            <v>11</v>
          </cell>
          <cell r="Q127">
            <v>8</v>
          </cell>
          <cell r="S127">
            <v>2</v>
          </cell>
          <cell r="U127">
            <v>24.5</v>
          </cell>
          <cell r="V127">
            <v>35</v>
          </cell>
        </row>
        <row r="128">
          <cell r="B128" t="str">
            <v>E022-01-1054/2018</v>
          </cell>
          <cell r="C128" t="str">
            <v>Fredrick Munene MUTEGI</v>
          </cell>
          <cell r="P128">
            <v>11</v>
          </cell>
          <cell r="R128">
            <v>3</v>
          </cell>
          <cell r="T128">
            <v>12</v>
          </cell>
          <cell r="U128">
            <v>30.333333333333332</v>
          </cell>
          <cell r="V128">
            <v>40</v>
          </cell>
        </row>
        <row r="129">
          <cell r="B129" t="str">
            <v>E022-01-0770/2019</v>
          </cell>
          <cell r="C129" t="str">
            <v>Joshua KARIUKI</v>
          </cell>
          <cell r="P129">
            <v>1.5</v>
          </cell>
          <cell r="Q129">
            <v>12</v>
          </cell>
          <cell r="T129">
            <v>4</v>
          </cell>
          <cell r="U129">
            <v>20.416666666666668</v>
          </cell>
          <cell r="V129">
            <v>29.166666666666668</v>
          </cell>
        </row>
        <row r="130">
          <cell r="B130" t="str">
            <v>E022-01-0786/2019</v>
          </cell>
          <cell r="C130" t="str">
            <v>David Muchai MANJARI</v>
          </cell>
          <cell r="P130">
            <v>3</v>
          </cell>
          <cell r="Q130">
            <v>7</v>
          </cell>
          <cell r="T130">
            <v>5</v>
          </cell>
          <cell r="U130">
            <v>17.5</v>
          </cell>
          <cell r="V130">
            <v>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Z182"/>
  <sheetViews>
    <sheetView tabSelected="1" view="pageBreakPreview" topLeftCell="A99" zoomScaleNormal="100" zoomScaleSheetLayoutView="100" workbookViewId="0">
      <selection activeCell="W115" sqref="W115"/>
    </sheetView>
  </sheetViews>
  <sheetFormatPr defaultColWidth="0" defaultRowHeight="12.6" zeroHeight="1"/>
  <cols>
    <col min="1" max="1" width="5.33203125" style="7" customWidth="1"/>
    <col min="2" max="2" width="21" style="7" customWidth="1"/>
    <col min="3" max="3" width="27.109375" style="7" customWidth="1"/>
    <col min="4" max="4" width="4.5546875" style="61" customWidth="1"/>
    <col min="5" max="11" width="4.6640625" style="7" customWidth="1"/>
    <col min="12" max="19" width="4.6640625" style="7" hidden="1" customWidth="1"/>
    <col min="20" max="20" width="5.33203125" style="7" customWidth="1"/>
    <col min="21" max="21" width="5.5546875" style="7" customWidth="1"/>
    <col min="22" max="22" width="6.33203125" style="7" customWidth="1"/>
    <col min="23" max="23" width="20.5546875" style="7" customWidth="1"/>
    <col min="24" max="24" width="11.109375" style="7" customWidth="1"/>
    <col min="25" max="26" width="11.44140625" style="7" customWidth="1"/>
    <col min="27" max="16384" width="11.44140625" style="7" hidden="1"/>
  </cols>
  <sheetData>
    <row r="1" spans="1:24" ht="17.399999999999999">
      <c r="A1" s="287" t="s">
        <v>37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6"/>
    </row>
    <row r="2" spans="1:24" ht="13.8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8"/>
    </row>
    <row r="3" spans="1:24" s="88" customFormat="1" ht="13.8">
      <c r="A3" s="289" t="s">
        <v>54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87"/>
    </row>
    <row r="4" spans="1:24" s="88" customFormat="1" ht="16.2">
      <c r="A4" s="285" t="s">
        <v>455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89"/>
    </row>
    <row r="5" spans="1:24" ht="13.2" thickBot="1"/>
    <row r="6" spans="1:24" s="14" customFormat="1" ht="18" customHeight="1">
      <c r="A6" s="90" t="s">
        <v>53</v>
      </c>
      <c r="B6" s="9" t="s">
        <v>36</v>
      </c>
      <c r="C6" s="10" t="s">
        <v>1</v>
      </c>
      <c r="D6" s="281" t="s">
        <v>44</v>
      </c>
      <c r="E6" s="11">
        <v>1</v>
      </c>
      <c r="F6" s="11">
        <v>2</v>
      </c>
      <c r="G6" s="11">
        <v>3</v>
      </c>
      <c r="H6" s="11">
        <v>4</v>
      </c>
      <c r="I6" s="11">
        <v>5</v>
      </c>
      <c r="J6" s="11">
        <v>6</v>
      </c>
      <c r="K6" s="11">
        <v>7</v>
      </c>
      <c r="L6" s="11">
        <v>8</v>
      </c>
      <c r="M6" s="11">
        <v>9</v>
      </c>
      <c r="N6" s="11">
        <v>10</v>
      </c>
      <c r="O6" s="11">
        <v>11</v>
      </c>
      <c r="P6" s="11">
        <v>12</v>
      </c>
      <c r="Q6" s="11">
        <v>13</v>
      </c>
      <c r="R6" s="11">
        <v>14</v>
      </c>
      <c r="S6" s="11">
        <v>15</v>
      </c>
      <c r="T6" s="12"/>
      <c r="U6" s="13" t="s">
        <v>33</v>
      </c>
      <c r="V6" s="77"/>
      <c r="W6" s="79" t="s">
        <v>34</v>
      </c>
      <c r="X6" s="283" t="s">
        <v>45</v>
      </c>
    </row>
    <row r="7" spans="1:24" s="14" customFormat="1" ht="36.75" customHeight="1" thickBot="1">
      <c r="A7" s="15"/>
      <c r="B7" s="16"/>
      <c r="C7" s="17"/>
      <c r="D7" s="282"/>
      <c r="E7" s="76" t="s">
        <v>56</v>
      </c>
      <c r="F7" s="76" t="s">
        <v>57</v>
      </c>
      <c r="G7" s="76" t="s">
        <v>58</v>
      </c>
      <c r="H7" s="76" t="s">
        <v>59</v>
      </c>
      <c r="I7" s="76" t="s">
        <v>60</v>
      </c>
      <c r="J7" s="76" t="s">
        <v>66</v>
      </c>
      <c r="K7" s="76" t="s">
        <v>67</v>
      </c>
      <c r="L7" s="76"/>
      <c r="M7" s="76"/>
      <c r="N7" s="76"/>
      <c r="O7" s="76"/>
      <c r="P7" s="76"/>
      <c r="Q7" s="76"/>
      <c r="R7" s="76"/>
      <c r="S7" s="76"/>
      <c r="T7" s="54" t="s">
        <v>2</v>
      </c>
      <c r="U7" s="55"/>
      <c r="V7" s="78" t="s">
        <v>3</v>
      </c>
      <c r="W7" s="80"/>
      <c r="X7" s="284"/>
    </row>
    <row r="8" spans="1:24" ht="15" customHeight="1">
      <c r="A8" s="44">
        <v>1</v>
      </c>
      <c r="B8" s="49" t="s">
        <v>70</v>
      </c>
      <c r="C8" s="50" t="s">
        <v>71</v>
      </c>
      <c r="D8" s="62"/>
      <c r="E8" s="51">
        <f>VLOOKUP(B8,'EMT 3101'!B15:V119,21,FALSE)</f>
        <v>59</v>
      </c>
      <c r="F8" s="51">
        <f>VLOOKUP(B8,'EMT 3102'!B15:V119,21,FALSE)</f>
        <v>52</v>
      </c>
      <c r="G8" s="51">
        <f>VLOOKUP(B8,'EMT 3103'!B15:V133,21,FALSE)</f>
        <v>56</v>
      </c>
      <c r="H8" s="52">
        <f>VLOOKUP(B8,'EMT 3104'!B15:V119,21,FALSE)</f>
        <v>58</v>
      </c>
      <c r="I8" s="52">
        <f>VLOOKUP(B8,'EMT 3105'!B19:V136,21,FALSE)</f>
        <v>70</v>
      </c>
      <c r="J8" s="52">
        <f>VLOOKUP(B8,'SMA 3121'!B15:S132,18,FALSE)</f>
        <v>51</v>
      </c>
      <c r="K8" s="53"/>
      <c r="L8" s="52"/>
      <c r="M8" s="52"/>
      <c r="N8" s="52"/>
      <c r="O8" s="52"/>
      <c r="P8" s="51"/>
      <c r="Q8" s="52"/>
      <c r="R8" s="52"/>
      <c r="S8" s="52"/>
      <c r="T8" s="1">
        <f>COUNTA(E8:K8)</f>
        <v>6</v>
      </c>
      <c r="U8" s="43">
        <f>SUM(E8:K8)</f>
        <v>346</v>
      </c>
      <c r="V8" s="86">
        <f>ROUNDUP(AVERAGE(E8:K8),2)</f>
        <v>57.669999999999995</v>
      </c>
      <c r="W8" s="71" t="str">
        <f>IF(T8&lt;6,"INCOMPLETE",IF(MIN(E8:J8)&gt;=40,"PASS",IF((COUNTIF(E8:J8,"&lt;40")=1),"FAIL, 1 Unit",IF((COUNTIF(E8:J8,"&lt;40")=2),"FAIL, 2 Units",IF((COUNTIF(E8:J8,"&lt;40")=3),"FAIL, 3 Units",IF((COUNTIF(E8:J8,"&lt;40")=4),  "FAIL, 4 Units",IF((COUNTIF(E8:J8,"&lt;40")=5),"FAIL, 5 Units","X FAILS")))))))</f>
        <v>PASS</v>
      </c>
      <c r="X8" s="84"/>
    </row>
    <row r="9" spans="1:24" ht="15" customHeight="1">
      <c r="A9" s="20">
        <v>2</v>
      </c>
      <c r="B9" s="21" t="s">
        <v>72</v>
      </c>
      <c r="C9" s="22" t="s">
        <v>73</v>
      </c>
      <c r="D9" s="48"/>
      <c r="E9" s="51">
        <f>VLOOKUP(B9,'EMT 3101'!B16:V120,21,FALSE)</f>
        <v>65</v>
      </c>
      <c r="F9" s="51">
        <f>VLOOKUP(B9,'EMT 3102'!B16:V120,21,FALSE)</f>
        <v>64</v>
      </c>
      <c r="G9" s="51">
        <f>VLOOKUP(B9,'EMT 3103'!B16:V134,21,FALSE)</f>
        <v>52</v>
      </c>
      <c r="H9" s="52">
        <f>VLOOKUP(B9,'EMT 3104'!B16:V120,21,FALSE)</f>
        <v>67</v>
      </c>
      <c r="I9" s="52">
        <f>VLOOKUP(B9,'EMT 3105'!B20:V137,21,FALSE)</f>
        <v>78</v>
      </c>
      <c r="J9" s="52">
        <f>VLOOKUP(B9,'SMA 3121'!B16:S133,18,FALSE)</f>
        <v>71</v>
      </c>
      <c r="K9" s="53"/>
      <c r="L9" s="52"/>
      <c r="M9" s="52"/>
      <c r="N9" s="52"/>
      <c r="O9" s="52"/>
      <c r="P9" s="51"/>
      <c r="Q9" s="52"/>
      <c r="R9" s="52"/>
      <c r="S9" s="52"/>
      <c r="T9" s="1">
        <f t="shared" ref="T9:T23" si="0">COUNTA(E9:S9)</f>
        <v>6</v>
      </c>
      <c r="U9" s="43">
        <f t="shared" ref="U9:U23" si="1">SUM(E9:S9)</f>
        <v>397</v>
      </c>
      <c r="V9" s="86">
        <f t="shared" ref="V9:V62" si="2">ROUNDUP(AVERAGE(E9:S9),2)</f>
        <v>66.17</v>
      </c>
      <c r="W9" s="71" t="str">
        <f t="shared" ref="W9:W71" si="3">IF(T9&lt;6,"INCOMPLETE",IF(MIN(E9:J9)&gt;=40,"PASS",IF((COUNTIF(E9:J9,"&lt;40")=1),"FAIL, 1 Unit",IF((COUNTIF(E9:J9,"&lt;40")=2),"FAIL, 2 Units",IF((COUNTIF(E9:J9,"&lt;40")=3),"FAIL, 3 Units",IF((COUNTIF(E9:J9,"&lt;40")=4),  "FAIL, 4 Units",IF((COUNTIF(E9:J9,"&lt;40")=5),"FAIL, 5 Units","X FAILS")))))))</f>
        <v>PASS</v>
      </c>
      <c r="X9" s="81"/>
    </row>
    <row r="10" spans="1:24" ht="15" customHeight="1">
      <c r="A10" s="44">
        <v>3</v>
      </c>
      <c r="B10" s="21" t="s">
        <v>74</v>
      </c>
      <c r="C10" s="22" t="s">
        <v>75</v>
      </c>
      <c r="D10" s="48"/>
      <c r="E10" s="51">
        <f>VLOOKUP(B10,'EMT 3101'!B17:V121,21,FALSE)</f>
        <v>69</v>
      </c>
      <c r="F10" s="51">
        <f>VLOOKUP(B10,'EMT 3102'!B17:V121,21,FALSE)</f>
        <v>61</v>
      </c>
      <c r="G10" s="51">
        <f>VLOOKUP(B10,'EMT 3103'!B17:V135,21,FALSE)</f>
        <v>59</v>
      </c>
      <c r="H10" s="52">
        <f>VLOOKUP(B10,'EMT 3104'!B17:V121,21,FALSE)</f>
        <v>61</v>
      </c>
      <c r="I10" s="52">
        <f>VLOOKUP(B10,'EMT 3105'!B21:V138,21,FALSE)</f>
        <v>79</v>
      </c>
      <c r="J10" s="52">
        <f>VLOOKUP(B10,'SMA 3121'!B17:S134,18,FALSE)</f>
        <v>61</v>
      </c>
      <c r="K10" s="53"/>
      <c r="L10" s="52"/>
      <c r="M10" s="52"/>
      <c r="N10" s="52"/>
      <c r="O10" s="52"/>
      <c r="P10" s="51"/>
      <c r="Q10" s="52"/>
      <c r="R10" s="52"/>
      <c r="S10" s="52"/>
      <c r="T10" s="1">
        <f t="shared" si="0"/>
        <v>6</v>
      </c>
      <c r="U10" s="43">
        <f t="shared" si="1"/>
        <v>390</v>
      </c>
      <c r="V10" s="86">
        <f t="shared" si="2"/>
        <v>65</v>
      </c>
      <c r="W10" s="71" t="str">
        <f t="shared" si="3"/>
        <v>PASS</v>
      </c>
      <c r="X10" s="81"/>
    </row>
    <row r="11" spans="1:24" s="42" customFormat="1" ht="15" customHeight="1">
      <c r="A11" s="20">
        <v>4</v>
      </c>
      <c r="B11" s="21" t="s">
        <v>76</v>
      </c>
      <c r="C11" s="22" t="s">
        <v>77</v>
      </c>
      <c r="D11" s="48"/>
      <c r="E11" s="51">
        <f>VLOOKUP(B11,'EMT 3101'!B18:V122,21,FALSE)</f>
        <v>74</v>
      </c>
      <c r="F11" s="51">
        <f>VLOOKUP(B11,'EMT 3102'!B18:V122,21,FALSE)</f>
        <v>68</v>
      </c>
      <c r="G11" s="51">
        <f>VLOOKUP(B11,'EMT 3103'!B18:V136,21,FALSE)</f>
        <v>64</v>
      </c>
      <c r="H11" s="52">
        <f>VLOOKUP(B11,'EMT 3104'!B18:V122,21,FALSE)</f>
        <v>73</v>
      </c>
      <c r="I11" s="52">
        <f>VLOOKUP(B11,'EMT 3105'!B22:V139,21,FALSE)</f>
        <v>77</v>
      </c>
      <c r="J11" s="52">
        <f>VLOOKUP(B11,'SMA 3121'!B18:S135,18,FALSE)</f>
        <v>64</v>
      </c>
      <c r="K11" s="53"/>
      <c r="L11" s="52"/>
      <c r="M11" s="52"/>
      <c r="N11" s="52"/>
      <c r="O11" s="52"/>
      <c r="P11" s="51"/>
      <c r="Q11" s="52"/>
      <c r="R11" s="52"/>
      <c r="S11" s="52"/>
      <c r="T11" s="1">
        <f t="shared" si="0"/>
        <v>6</v>
      </c>
      <c r="U11" s="43">
        <f t="shared" si="1"/>
        <v>420</v>
      </c>
      <c r="V11" s="86">
        <f t="shared" si="2"/>
        <v>70</v>
      </c>
      <c r="W11" s="71" t="str">
        <f t="shared" si="3"/>
        <v>PASS</v>
      </c>
      <c r="X11" s="81"/>
    </row>
    <row r="12" spans="1:24" ht="15" customHeight="1">
      <c r="A12" s="44">
        <v>5</v>
      </c>
      <c r="B12" s="21" t="s">
        <v>78</v>
      </c>
      <c r="C12" s="22" t="s">
        <v>79</v>
      </c>
      <c r="D12" s="48"/>
      <c r="E12" s="51">
        <f>VLOOKUP(B12,'EMT 3101'!B19:V123,21,FALSE)</f>
        <v>70</v>
      </c>
      <c r="F12" s="51">
        <f>VLOOKUP(B12,'EMT 3102'!B19:V123,21,FALSE)</f>
        <v>64</v>
      </c>
      <c r="G12" s="51">
        <f>VLOOKUP(B12,'EMT 3103'!B19:V137,21,FALSE)</f>
        <v>72</v>
      </c>
      <c r="H12" s="52">
        <f>VLOOKUP(B12,'EMT 3104'!B19:V123,21,FALSE)</f>
        <v>61</v>
      </c>
      <c r="I12" s="52">
        <f>VLOOKUP(B12,'EMT 3105'!B23:V140,21,FALSE)</f>
        <v>68</v>
      </c>
      <c r="J12" s="52">
        <f>VLOOKUP(B12,'SMA 3121'!B19:S136,18,FALSE)</f>
        <v>66</v>
      </c>
      <c r="K12" s="53"/>
      <c r="L12" s="52"/>
      <c r="M12" s="52"/>
      <c r="N12" s="52"/>
      <c r="O12" s="52"/>
      <c r="P12" s="51"/>
      <c r="Q12" s="52"/>
      <c r="R12" s="52"/>
      <c r="S12" s="52"/>
      <c r="T12" s="1">
        <f t="shared" si="0"/>
        <v>6</v>
      </c>
      <c r="U12" s="43">
        <f t="shared" si="1"/>
        <v>401</v>
      </c>
      <c r="V12" s="86">
        <f t="shared" si="2"/>
        <v>66.84</v>
      </c>
      <c r="W12" s="71" t="str">
        <f t="shared" si="3"/>
        <v>PASS</v>
      </c>
      <c r="X12" s="81"/>
    </row>
    <row r="13" spans="1:24" ht="15" customHeight="1">
      <c r="A13" s="20">
        <v>6</v>
      </c>
      <c r="B13" s="23" t="s">
        <v>80</v>
      </c>
      <c r="C13" s="24" t="s">
        <v>81</v>
      </c>
      <c r="D13" s="48"/>
      <c r="E13" s="51">
        <f>VLOOKUP(B13,'EMT 3101'!B20:V124,21,FALSE)</f>
        <v>61</v>
      </c>
      <c r="F13" s="51">
        <f>VLOOKUP(B13,'EMT 3102'!B20:V124,21,FALSE)</f>
        <v>65</v>
      </c>
      <c r="G13" s="51">
        <f>VLOOKUP(B13,'EMT 3103'!B20:V138,21,FALSE)</f>
        <v>61</v>
      </c>
      <c r="H13" s="52">
        <f>VLOOKUP(B13,'EMT 3104'!B20:V124,21,FALSE)</f>
        <v>72</v>
      </c>
      <c r="I13" s="52">
        <f>VLOOKUP(B13,'EMT 3105'!B24:V141,21,FALSE)</f>
        <v>69</v>
      </c>
      <c r="J13" s="52">
        <f>VLOOKUP(B13,'SMA 3121'!B20:S137,18,FALSE)</f>
        <v>68</v>
      </c>
      <c r="K13" s="53"/>
      <c r="L13" s="52"/>
      <c r="M13" s="52"/>
      <c r="N13" s="52"/>
      <c r="O13" s="52"/>
      <c r="P13" s="51"/>
      <c r="Q13" s="52"/>
      <c r="R13" s="52"/>
      <c r="S13" s="52"/>
      <c r="T13" s="1">
        <f t="shared" si="0"/>
        <v>6</v>
      </c>
      <c r="U13" s="43">
        <f t="shared" si="1"/>
        <v>396</v>
      </c>
      <c r="V13" s="86">
        <f t="shared" si="2"/>
        <v>66</v>
      </c>
      <c r="W13" s="71" t="str">
        <f t="shared" si="3"/>
        <v>PASS</v>
      </c>
      <c r="X13" s="81"/>
    </row>
    <row r="14" spans="1:24" ht="15" customHeight="1">
      <c r="A14" s="44">
        <v>7</v>
      </c>
      <c r="B14" s="23" t="s">
        <v>82</v>
      </c>
      <c r="C14" s="24" t="s">
        <v>83</v>
      </c>
      <c r="D14" s="48"/>
      <c r="E14" s="51">
        <f>VLOOKUP(B14,'EMT 3101'!B21:V125,21,FALSE)</f>
        <v>57</v>
      </c>
      <c r="F14" s="51">
        <f>VLOOKUP(B14,'EMT 3102'!B21:V125,21,FALSE)</f>
        <v>66</v>
      </c>
      <c r="G14" s="51">
        <f>VLOOKUP(B14,'EMT 3103'!B21:V139,21,FALSE)</f>
        <v>50</v>
      </c>
      <c r="H14" s="52">
        <f>VLOOKUP(B14,'EMT 3104'!B21:V125,21,FALSE)</f>
        <v>43</v>
      </c>
      <c r="I14" s="52">
        <f>VLOOKUP(B14,'EMT 3105'!B25:V142,21,FALSE)</f>
        <v>65</v>
      </c>
      <c r="J14" s="52">
        <f>VLOOKUP(B14,'SMA 3121'!B21:S138,18,FALSE)</f>
        <v>50</v>
      </c>
      <c r="K14" s="53"/>
      <c r="L14" s="52"/>
      <c r="M14" s="52"/>
      <c r="N14" s="52"/>
      <c r="O14" s="52"/>
      <c r="P14" s="51"/>
      <c r="Q14" s="52"/>
      <c r="R14" s="52"/>
      <c r="S14" s="52"/>
      <c r="T14" s="1">
        <f t="shared" si="0"/>
        <v>6</v>
      </c>
      <c r="U14" s="43">
        <f t="shared" si="1"/>
        <v>331</v>
      </c>
      <c r="V14" s="86">
        <f t="shared" si="2"/>
        <v>55.169999999999995</v>
      </c>
      <c r="W14" s="71" t="str">
        <f t="shared" si="3"/>
        <v>PASS</v>
      </c>
      <c r="X14" s="81"/>
    </row>
    <row r="15" spans="1:24" ht="15" customHeight="1">
      <c r="A15" s="20">
        <v>8</v>
      </c>
      <c r="B15" s="23" t="s">
        <v>84</v>
      </c>
      <c r="C15" s="24" t="s">
        <v>85</v>
      </c>
      <c r="D15" s="48"/>
      <c r="E15" s="51">
        <f>VLOOKUP(B15,'EMT 3101'!B22:V126,21,FALSE)</f>
        <v>52</v>
      </c>
      <c r="F15" s="51">
        <f>VLOOKUP(B15,'EMT 3102'!B22:V126,21,FALSE)</f>
        <v>46</v>
      </c>
      <c r="G15" s="51">
        <f>VLOOKUP(B15,'EMT 3103'!B22:V140,21,FALSE)</f>
        <v>40</v>
      </c>
      <c r="H15" s="52">
        <f>VLOOKUP(B15,'EMT 3104'!B22:V126,21,FALSE)</f>
        <v>44</v>
      </c>
      <c r="I15" s="52">
        <f>VLOOKUP(B15,'EMT 3105'!B26:V143,21,FALSE)</f>
        <v>61</v>
      </c>
      <c r="J15" s="52">
        <f>VLOOKUP(B15,'SMA 3121'!B22:S139,18,FALSE)</f>
        <v>33</v>
      </c>
      <c r="K15" s="53"/>
      <c r="L15" s="52"/>
      <c r="M15" s="52"/>
      <c r="N15" s="52"/>
      <c r="O15" s="52"/>
      <c r="P15" s="51"/>
      <c r="Q15" s="52"/>
      <c r="R15" s="52"/>
      <c r="S15" s="52"/>
      <c r="T15" s="1">
        <f t="shared" si="0"/>
        <v>6</v>
      </c>
      <c r="U15" s="43">
        <f t="shared" si="1"/>
        <v>276</v>
      </c>
      <c r="V15" s="86">
        <f t="shared" si="2"/>
        <v>46</v>
      </c>
      <c r="W15" s="71" t="str">
        <f t="shared" si="3"/>
        <v>FAIL, 1 Unit</v>
      </c>
      <c r="X15" s="81"/>
    </row>
    <row r="16" spans="1:24" ht="15" customHeight="1">
      <c r="A16" s="44">
        <v>9</v>
      </c>
      <c r="B16" s="23" t="s">
        <v>86</v>
      </c>
      <c r="C16" s="24" t="s">
        <v>87</v>
      </c>
      <c r="D16" s="48"/>
      <c r="E16" s="51">
        <f>VLOOKUP(B16,'EMT 3101'!B23:V127,21,FALSE)</f>
        <v>69</v>
      </c>
      <c r="F16" s="51">
        <f>VLOOKUP(B16,'EMT 3102'!B23:V127,21,FALSE)</f>
        <v>72</v>
      </c>
      <c r="G16" s="51">
        <f>VLOOKUP(B16,'EMT 3103'!B23:V141,21,FALSE)</f>
        <v>69</v>
      </c>
      <c r="H16" s="52">
        <f>VLOOKUP(B16,'EMT 3104'!B23:V127,21,FALSE)</f>
        <v>73</v>
      </c>
      <c r="I16" s="52">
        <f>VLOOKUP(B16,'EMT 3105'!B27:V144,21,FALSE)</f>
        <v>74</v>
      </c>
      <c r="J16" s="52">
        <f>VLOOKUP(B16,'SMA 3121'!B23:S140,18,FALSE)</f>
        <v>66</v>
      </c>
      <c r="K16" s="53"/>
      <c r="L16" s="52"/>
      <c r="M16" s="52"/>
      <c r="N16" s="52"/>
      <c r="O16" s="52"/>
      <c r="P16" s="51"/>
      <c r="Q16" s="52"/>
      <c r="R16" s="52"/>
      <c r="S16" s="52"/>
      <c r="T16" s="1">
        <f t="shared" si="0"/>
        <v>6</v>
      </c>
      <c r="U16" s="43">
        <f t="shared" si="1"/>
        <v>423</v>
      </c>
      <c r="V16" s="86">
        <f t="shared" si="2"/>
        <v>70.5</v>
      </c>
      <c r="W16" s="71" t="str">
        <f t="shared" si="3"/>
        <v>PASS</v>
      </c>
      <c r="X16" s="81"/>
    </row>
    <row r="17" spans="1:24" s="42" customFormat="1" ht="15" customHeight="1">
      <c r="A17" s="20">
        <v>10</v>
      </c>
      <c r="B17" s="23" t="s">
        <v>88</v>
      </c>
      <c r="C17" s="24" t="s">
        <v>89</v>
      </c>
      <c r="D17" s="48"/>
      <c r="E17" s="51">
        <f>VLOOKUP(B17,'EMT 3101'!B24:V128,21,FALSE)</f>
        <v>65</v>
      </c>
      <c r="F17" s="51">
        <f>VLOOKUP(B17,'EMT 3102'!B24:V128,21,FALSE)</f>
        <v>61</v>
      </c>
      <c r="G17" s="51">
        <f>VLOOKUP(B17,'EMT 3103'!B24:V142,21,FALSE)</f>
        <v>56</v>
      </c>
      <c r="H17" s="52">
        <f>VLOOKUP(B17,'EMT 3104'!B24:V128,21,FALSE)</f>
        <v>69</v>
      </c>
      <c r="I17" s="52">
        <f>VLOOKUP(B17,'EMT 3105'!B28:V145,21,FALSE)</f>
        <v>64</v>
      </c>
      <c r="J17" s="52">
        <f>VLOOKUP(B17,'SMA 3121'!B24:S141,18,FALSE)</f>
        <v>75</v>
      </c>
      <c r="K17" s="53"/>
      <c r="L17" s="52"/>
      <c r="M17" s="52"/>
      <c r="N17" s="52"/>
      <c r="O17" s="52"/>
      <c r="P17" s="51"/>
      <c r="Q17" s="52"/>
      <c r="R17" s="52"/>
      <c r="S17" s="52"/>
      <c r="T17" s="1">
        <f t="shared" si="0"/>
        <v>6</v>
      </c>
      <c r="U17" s="43">
        <f t="shared" si="1"/>
        <v>390</v>
      </c>
      <c r="V17" s="86">
        <f t="shared" si="2"/>
        <v>65</v>
      </c>
      <c r="W17" s="71" t="str">
        <f t="shared" si="3"/>
        <v>PASS</v>
      </c>
      <c r="X17" s="81"/>
    </row>
    <row r="18" spans="1:24" ht="15" customHeight="1">
      <c r="A18" s="44">
        <v>11</v>
      </c>
      <c r="B18" s="23" t="s">
        <v>90</v>
      </c>
      <c r="C18" s="24" t="s">
        <v>91</v>
      </c>
      <c r="D18" s="48"/>
      <c r="E18" s="51">
        <f>VLOOKUP(B18,'EMT 3101'!B25:V129,21,FALSE)</f>
        <v>60</v>
      </c>
      <c r="F18" s="51">
        <f>VLOOKUP(B18,'EMT 3102'!B25:V129,21,FALSE)</f>
        <v>65</v>
      </c>
      <c r="G18" s="51">
        <f>VLOOKUP(B18,'EMT 3103'!B25:V143,21,FALSE)</f>
        <v>69</v>
      </c>
      <c r="H18" s="52">
        <f>VLOOKUP(B18,'EMT 3104'!B25:V129,21,FALSE)</f>
        <v>63</v>
      </c>
      <c r="I18" s="52">
        <f>VLOOKUP(B18,'EMT 3105'!B29:V146,21,FALSE)</f>
        <v>70</v>
      </c>
      <c r="J18" s="52">
        <f>VLOOKUP(B18,'SMA 3121'!B25:S142,18,FALSE)</f>
        <v>75</v>
      </c>
      <c r="K18" s="53"/>
      <c r="L18" s="52"/>
      <c r="M18" s="52"/>
      <c r="N18" s="52"/>
      <c r="O18" s="52"/>
      <c r="P18" s="51"/>
      <c r="Q18" s="52"/>
      <c r="R18" s="52"/>
      <c r="S18" s="52"/>
      <c r="T18" s="1">
        <f t="shared" si="0"/>
        <v>6</v>
      </c>
      <c r="U18" s="43">
        <f t="shared" si="1"/>
        <v>402</v>
      </c>
      <c r="V18" s="86">
        <f t="shared" si="2"/>
        <v>67</v>
      </c>
      <c r="W18" s="71" t="str">
        <f t="shared" si="3"/>
        <v>PASS</v>
      </c>
      <c r="X18" s="81"/>
    </row>
    <row r="19" spans="1:24" ht="15" customHeight="1">
      <c r="A19" s="20">
        <v>12</v>
      </c>
      <c r="B19" s="23" t="s">
        <v>92</v>
      </c>
      <c r="C19" s="24" t="s">
        <v>93</v>
      </c>
      <c r="D19" s="48"/>
      <c r="E19" s="51">
        <f>VLOOKUP(B19,'EMT 3101'!B26:V130,21,FALSE)</f>
        <v>74</v>
      </c>
      <c r="F19" s="51">
        <f>VLOOKUP(B19,'EMT 3102'!B26:V130,21,FALSE)</f>
        <v>84</v>
      </c>
      <c r="G19" s="51">
        <f>VLOOKUP(B19,'EMT 3103'!B26:V144,21,FALSE)</f>
        <v>82</v>
      </c>
      <c r="H19" s="52">
        <f>VLOOKUP(B19,'EMT 3104'!B26:V130,21,FALSE)</f>
        <v>68</v>
      </c>
      <c r="I19" s="52">
        <f>VLOOKUP(B19,'EMT 3105'!B30:V147,21,FALSE)</f>
        <v>84</v>
      </c>
      <c r="J19" s="52">
        <f>VLOOKUP(B19,'SMA 3121'!B26:S143,18,FALSE)</f>
        <v>66</v>
      </c>
      <c r="K19" s="53"/>
      <c r="L19" s="52"/>
      <c r="M19" s="52"/>
      <c r="N19" s="52"/>
      <c r="O19" s="52"/>
      <c r="P19" s="51"/>
      <c r="Q19" s="52"/>
      <c r="R19" s="52"/>
      <c r="S19" s="52"/>
      <c r="T19" s="1">
        <f t="shared" si="0"/>
        <v>6</v>
      </c>
      <c r="U19" s="43">
        <f t="shared" si="1"/>
        <v>458</v>
      </c>
      <c r="V19" s="86">
        <f t="shared" si="2"/>
        <v>76.34</v>
      </c>
      <c r="W19" s="71" t="str">
        <f t="shared" si="3"/>
        <v>PASS</v>
      </c>
      <c r="X19" s="81"/>
    </row>
    <row r="20" spans="1:24" s="42" customFormat="1" ht="15" customHeight="1">
      <c r="A20" s="44">
        <v>13</v>
      </c>
      <c r="B20" s="23" t="s">
        <v>94</v>
      </c>
      <c r="C20" s="24" t="s">
        <v>95</v>
      </c>
      <c r="D20" s="48"/>
      <c r="E20" s="51">
        <f>VLOOKUP(B20,'EMT 3101'!B27:V131,21,FALSE)</f>
        <v>65</v>
      </c>
      <c r="F20" s="51">
        <f>VLOOKUP(B20,'EMT 3102'!B27:V131,21,FALSE)</f>
        <v>59</v>
      </c>
      <c r="G20" s="51">
        <f>VLOOKUP(B20,'EMT 3103'!B27:V145,21,FALSE)</f>
        <v>58</v>
      </c>
      <c r="H20" s="52">
        <f>VLOOKUP(B20,'EMT 3104'!B27:V131,21,FALSE)</f>
        <v>67</v>
      </c>
      <c r="I20" s="52">
        <f>VLOOKUP(B20,'EMT 3105'!B31:V148,21,FALSE)</f>
        <v>71</v>
      </c>
      <c r="J20" s="52">
        <f>VLOOKUP(B20,'SMA 3121'!B27:S144,18,FALSE)</f>
        <v>68</v>
      </c>
      <c r="K20" s="53"/>
      <c r="L20" s="52"/>
      <c r="M20" s="52"/>
      <c r="N20" s="52"/>
      <c r="O20" s="52"/>
      <c r="P20" s="51"/>
      <c r="Q20" s="52"/>
      <c r="R20" s="52"/>
      <c r="S20" s="52"/>
      <c r="T20" s="1">
        <f t="shared" si="0"/>
        <v>6</v>
      </c>
      <c r="U20" s="43">
        <f t="shared" si="1"/>
        <v>388</v>
      </c>
      <c r="V20" s="86">
        <f t="shared" si="2"/>
        <v>64.67</v>
      </c>
      <c r="W20" s="71" t="str">
        <f t="shared" si="3"/>
        <v>PASS</v>
      </c>
      <c r="X20" s="81"/>
    </row>
    <row r="21" spans="1:24" ht="15" customHeight="1">
      <c r="A21" s="20">
        <v>14</v>
      </c>
      <c r="B21" s="23" t="s">
        <v>96</v>
      </c>
      <c r="C21" s="24" t="s">
        <v>97</v>
      </c>
      <c r="D21" s="48"/>
      <c r="E21" s="51">
        <f>VLOOKUP(B21,'EMT 3101'!B28:V132,21,FALSE)</f>
        <v>65</v>
      </c>
      <c r="F21" s="51">
        <f>VLOOKUP(B21,'EMT 3102'!B28:V132,21,FALSE)</f>
        <v>72</v>
      </c>
      <c r="G21" s="51">
        <f>VLOOKUP(B21,'EMT 3103'!B28:V146,21,FALSE)</f>
        <v>83</v>
      </c>
      <c r="H21" s="52">
        <f>VLOOKUP(B21,'EMT 3104'!B28:V132,21,FALSE)</f>
        <v>72</v>
      </c>
      <c r="I21" s="52">
        <f>VLOOKUP(B21,'EMT 3105'!B32:V149,21,FALSE)</f>
        <v>68</v>
      </c>
      <c r="J21" s="52">
        <f>VLOOKUP(B21,'SMA 3121'!B28:S145,18,FALSE)</f>
        <v>70</v>
      </c>
      <c r="K21" s="53"/>
      <c r="L21" s="52"/>
      <c r="M21" s="52"/>
      <c r="N21" s="52"/>
      <c r="O21" s="52"/>
      <c r="P21" s="51"/>
      <c r="Q21" s="52"/>
      <c r="R21" s="52"/>
      <c r="S21" s="52"/>
      <c r="T21" s="1">
        <f t="shared" si="0"/>
        <v>6</v>
      </c>
      <c r="U21" s="43">
        <f t="shared" si="1"/>
        <v>430</v>
      </c>
      <c r="V21" s="86">
        <f t="shared" si="2"/>
        <v>71.67</v>
      </c>
      <c r="W21" s="71" t="str">
        <f t="shared" si="3"/>
        <v>PASS</v>
      </c>
      <c r="X21" s="81"/>
    </row>
    <row r="22" spans="1:24" s="42" customFormat="1" ht="15" customHeight="1">
      <c r="A22" s="44">
        <v>15</v>
      </c>
      <c r="B22" s="23" t="s">
        <v>98</v>
      </c>
      <c r="C22" s="24" t="s">
        <v>99</v>
      </c>
      <c r="D22" s="48"/>
      <c r="E22" s="51">
        <f>VLOOKUP(B22,'EMT 3101'!B29:V133,21,FALSE)</f>
        <v>72</v>
      </c>
      <c r="F22" s="51">
        <f>VLOOKUP(B22,'EMT 3102'!B29:V133,21,FALSE)</f>
        <v>55</v>
      </c>
      <c r="G22" s="51">
        <f>VLOOKUP(B22,'EMT 3103'!B29:V147,21,FALSE)</f>
        <v>62</v>
      </c>
      <c r="H22" s="52">
        <f>VLOOKUP(B22,'EMT 3104'!B29:V133,21,FALSE)</f>
        <v>68</v>
      </c>
      <c r="I22" s="52">
        <f>VLOOKUP(B22,'EMT 3105'!B33:V150,21,FALSE)</f>
        <v>74</v>
      </c>
      <c r="J22" s="52">
        <f>VLOOKUP(B22,'SMA 3121'!B29:S146,18,FALSE)</f>
        <v>70</v>
      </c>
      <c r="K22" s="53"/>
      <c r="L22" s="52"/>
      <c r="M22" s="52"/>
      <c r="N22" s="52"/>
      <c r="O22" s="52"/>
      <c r="P22" s="51"/>
      <c r="Q22" s="52"/>
      <c r="R22" s="52"/>
      <c r="S22" s="52"/>
      <c r="T22" s="1">
        <f t="shared" si="0"/>
        <v>6</v>
      </c>
      <c r="U22" s="43">
        <f t="shared" si="1"/>
        <v>401</v>
      </c>
      <c r="V22" s="86">
        <f t="shared" si="2"/>
        <v>66.84</v>
      </c>
      <c r="W22" s="71" t="str">
        <f t="shared" si="3"/>
        <v>PASS</v>
      </c>
      <c r="X22" s="81"/>
    </row>
    <row r="23" spans="1:24" ht="15" customHeight="1">
      <c r="A23" s="20">
        <v>16</v>
      </c>
      <c r="B23" s="23" t="s">
        <v>100</v>
      </c>
      <c r="C23" s="24" t="s">
        <v>101</v>
      </c>
      <c r="D23" s="48"/>
      <c r="E23" s="51">
        <f>VLOOKUP(B23,'EMT 3101'!B30:V134,21,FALSE)</f>
        <v>64</v>
      </c>
      <c r="F23" s="51">
        <f>VLOOKUP(B23,'EMT 3102'!B30:V134,21,FALSE)</f>
        <v>71</v>
      </c>
      <c r="G23" s="51">
        <f>VLOOKUP(B23,'EMT 3103'!B30:V148,21,FALSE)</f>
        <v>71</v>
      </c>
      <c r="H23" s="52">
        <f>VLOOKUP(B23,'EMT 3104'!B30:V134,21,FALSE)</f>
        <v>57</v>
      </c>
      <c r="I23" s="52">
        <f>VLOOKUP(B23,'EMT 3105'!B34:V151,21,FALSE)</f>
        <v>68</v>
      </c>
      <c r="J23" s="52">
        <f>VLOOKUP(B23,'SMA 3121'!B30:S147,18,FALSE)</f>
        <v>61</v>
      </c>
      <c r="K23" s="53"/>
      <c r="L23" s="52"/>
      <c r="M23" s="52"/>
      <c r="N23" s="52"/>
      <c r="O23" s="52"/>
      <c r="P23" s="51"/>
      <c r="Q23" s="52"/>
      <c r="R23" s="52"/>
      <c r="S23" s="52"/>
      <c r="T23" s="1">
        <f t="shared" si="0"/>
        <v>6</v>
      </c>
      <c r="U23" s="43">
        <f t="shared" si="1"/>
        <v>392</v>
      </c>
      <c r="V23" s="86">
        <f t="shared" si="2"/>
        <v>65.34</v>
      </c>
      <c r="W23" s="71" t="str">
        <f t="shared" si="3"/>
        <v>PASS</v>
      </c>
      <c r="X23" s="81"/>
    </row>
    <row r="24" spans="1:24" s="4" customFormat="1" ht="15" customHeight="1">
      <c r="A24" s="72">
        <v>17</v>
      </c>
      <c r="B24" s="3" t="s">
        <v>102</v>
      </c>
      <c r="C24" s="70" t="s">
        <v>103</v>
      </c>
      <c r="D24" s="5"/>
      <c r="E24" s="51">
        <f>VLOOKUP(B24,'EMT 3101'!B31:V135,21,FALSE)</f>
        <v>55</v>
      </c>
      <c r="F24" s="51">
        <f>VLOOKUP(B24,'EMT 3102'!B31:V135,21,FALSE)</f>
        <v>49</v>
      </c>
      <c r="G24" s="51">
        <f>VLOOKUP(B24,'EMT 3103'!B31:V149,21,FALSE)</f>
        <v>54</v>
      </c>
      <c r="H24" s="52">
        <f>VLOOKUP(B24,'EMT 3104'!B31:V135,21,FALSE)</f>
        <v>53</v>
      </c>
      <c r="I24" s="52">
        <f>VLOOKUP(B24,'EMT 3105'!B35:V152,21,FALSE)</f>
        <v>75</v>
      </c>
      <c r="J24" s="52">
        <f>VLOOKUP(B24,'SMA 3121'!B31:S148,18,FALSE)</f>
        <v>45</v>
      </c>
      <c r="K24" s="75"/>
      <c r="L24" s="74"/>
      <c r="M24" s="74"/>
      <c r="N24" s="74"/>
      <c r="O24" s="74"/>
      <c r="P24" s="73"/>
      <c r="Q24" s="74"/>
      <c r="R24" s="74"/>
      <c r="S24" s="74"/>
      <c r="T24" s="1">
        <f>COUNTA(E24:S24)</f>
        <v>6</v>
      </c>
      <c r="U24" s="43">
        <f>SUM(E24:S24)</f>
        <v>331</v>
      </c>
      <c r="V24" s="86">
        <f t="shared" si="2"/>
        <v>55.169999999999995</v>
      </c>
      <c r="W24" s="71" t="str">
        <f t="shared" si="3"/>
        <v>PASS</v>
      </c>
      <c r="X24" s="82"/>
    </row>
    <row r="25" spans="1:24" ht="15" customHeight="1">
      <c r="A25" s="20">
        <v>18</v>
      </c>
      <c r="B25" s="23" t="s">
        <v>104</v>
      </c>
      <c r="C25" s="24" t="s">
        <v>105</v>
      </c>
      <c r="D25" s="48"/>
      <c r="E25" s="51">
        <f>VLOOKUP(B25,'EMT 3101'!B32:V136,21,FALSE)</f>
        <v>57</v>
      </c>
      <c r="F25" s="51">
        <f>VLOOKUP(B25,'EMT 3102'!B32:V136,21,FALSE)</f>
        <v>54</v>
      </c>
      <c r="G25" s="51">
        <f>VLOOKUP(B25,'EMT 3103'!B32:V150,21,FALSE)</f>
        <v>50</v>
      </c>
      <c r="H25" s="52">
        <f>VLOOKUP(B25,'EMT 3104'!B32:V136,21,FALSE)</f>
        <v>53</v>
      </c>
      <c r="I25" s="52">
        <f>VLOOKUP(B25,'EMT 3105'!B36:V153,21,FALSE)</f>
        <v>66</v>
      </c>
      <c r="J25" s="52">
        <f>VLOOKUP(B25,'SMA 3121'!B32:S149,18,FALSE)</f>
        <v>51</v>
      </c>
      <c r="K25" s="53"/>
      <c r="L25" s="52"/>
      <c r="M25" s="52"/>
      <c r="N25" s="52"/>
      <c r="O25" s="52"/>
      <c r="P25" s="51"/>
      <c r="Q25" s="52"/>
      <c r="R25" s="52"/>
      <c r="S25" s="52"/>
      <c r="T25" s="1">
        <f t="shared" ref="T25:T62" si="4">COUNTA(E25:S25)</f>
        <v>6</v>
      </c>
      <c r="U25" s="43">
        <f t="shared" ref="U25:U62" si="5">SUM(E25:S25)</f>
        <v>331</v>
      </c>
      <c r="V25" s="86">
        <f t="shared" si="2"/>
        <v>55.169999999999995</v>
      </c>
      <c r="W25" s="71" t="str">
        <f t="shared" si="3"/>
        <v>PASS</v>
      </c>
      <c r="X25" s="81"/>
    </row>
    <row r="26" spans="1:24" ht="15" customHeight="1">
      <c r="A26" s="44">
        <v>19</v>
      </c>
      <c r="B26" s="23" t="s">
        <v>106</v>
      </c>
      <c r="C26" s="24" t="s">
        <v>107</v>
      </c>
      <c r="D26" s="48"/>
      <c r="E26" s="273" t="s">
        <v>440</v>
      </c>
      <c r="F26" s="273" t="s">
        <v>441</v>
      </c>
      <c r="G26" s="273" t="s">
        <v>444</v>
      </c>
      <c r="H26" s="275" t="s">
        <v>448</v>
      </c>
      <c r="I26" s="275" t="s">
        <v>445</v>
      </c>
      <c r="J26" s="275" t="s">
        <v>447</v>
      </c>
      <c r="K26" s="53"/>
      <c r="L26" s="52"/>
      <c r="M26" s="52"/>
      <c r="N26" s="52"/>
      <c r="O26" s="52"/>
      <c r="P26" s="51"/>
      <c r="Q26" s="52"/>
      <c r="R26" s="52"/>
      <c r="S26" s="52"/>
      <c r="T26" s="1">
        <f t="shared" si="4"/>
        <v>6</v>
      </c>
      <c r="U26" s="43">
        <f t="shared" si="5"/>
        <v>0</v>
      </c>
      <c r="V26" s="86" t="e">
        <f t="shared" si="2"/>
        <v>#DIV/0!</v>
      </c>
      <c r="W26" s="71" t="s">
        <v>456</v>
      </c>
      <c r="X26" s="277" t="s">
        <v>457</v>
      </c>
    </row>
    <row r="27" spans="1:24" s="42" customFormat="1" ht="15" customHeight="1">
      <c r="A27" s="20">
        <v>20</v>
      </c>
      <c r="B27" s="23" t="s">
        <v>108</v>
      </c>
      <c r="C27" s="24" t="s">
        <v>109</v>
      </c>
      <c r="D27" s="48"/>
      <c r="E27" s="273" t="s">
        <v>443</v>
      </c>
      <c r="F27" s="273" t="s">
        <v>442</v>
      </c>
      <c r="G27" s="273" t="s">
        <v>443</v>
      </c>
      <c r="H27" s="275" t="s">
        <v>445</v>
      </c>
      <c r="I27" s="275" t="s">
        <v>445</v>
      </c>
      <c r="J27" s="275" t="s">
        <v>446</v>
      </c>
      <c r="K27" s="53"/>
      <c r="L27" s="52"/>
      <c r="M27" s="52"/>
      <c r="N27" s="52"/>
      <c r="O27" s="52"/>
      <c r="P27" s="51"/>
      <c r="Q27" s="52"/>
      <c r="R27" s="52"/>
      <c r="S27" s="52"/>
      <c r="T27" s="1">
        <f t="shared" si="4"/>
        <v>6</v>
      </c>
      <c r="U27" s="43">
        <f t="shared" si="5"/>
        <v>0</v>
      </c>
      <c r="V27" s="86" t="e">
        <f t="shared" si="2"/>
        <v>#DIV/0!</v>
      </c>
      <c r="W27" s="71" t="s">
        <v>456</v>
      </c>
      <c r="X27" s="277" t="s">
        <v>457</v>
      </c>
    </row>
    <row r="28" spans="1:24" s="42" customFormat="1" ht="15" customHeight="1">
      <c r="A28" s="44">
        <v>21</v>
      </c>
      <c r="B28" s="23" t="s">
        <v>110</v>
      </c>
      <c r="C28" s="24" t="s">
        <v>111</v>
      </c>
      <c r="D28" s="63"/>
      <c r="E28" s="51">
        <f>VLOOKUP(B28,'EMT 3101'!B35:V139,21,FALSE)</f>
        <v>66</v>
      </c>
      <c r="F28" s="51">
        <f>VLOOKUP(B28,'EMT 3102'!B35:V139,21,FALSE)</f>
        <v>51</v>
      </c>
      <c r="G28" s="51">
        <f>VLOOKUP(B28,'EMT 3103'!B35:V153,21,FALSE)</f>
        <v>63</v>
      </c>
      <c r="H28" s="52">
        <f>VLOOKUP(B28,'EMT 3104'!B35:V139,21,FALSE)</f>
        <v>64</v>
      </c>
      <c r="I28" s="52">
        <f>VLOOKUP(B28,'EMT 3105'!B39:V156,21,FALSE)</f>
        <v>64</v>
      </c>
      <c r="J28" s="52">
        <f>VLOOKUP(B28,'SMA 3121'!B35:S152,18,FALSE)</f>
        <v>56</v>
      </c>
      <c r="K28" s="53"/>
      <c r="L28" s="52"/>
      <c r="M28" s="52"/>
      <c r="N28" s="52"/>
      <c r="O28" s="52"/>
      <c r="P28" s="51"/>
      <c r="Q28" s="52"/>
      <c r="R28" s="52"/>
      <c r="S28" s="52"/>
      <c r="T28" s="1">
        <f t="shared" si="4"/>
        <v>6</v>
      </c>
      <c r="U28" s="43">
        <f t="shared" si="5"/>
        <v>364</v>
      </c>
      <c r="V28" s="86">
        <f t="shared" si="2"/>
        <v>60.669999999999995</v>
      </c>
      <c r="W28" s="71" t="str">
        <f t="shared" si="3"/>
        <v>PASS</v>
      </c>
      <c r="X28" s="81"/>
    </row>
    <row r="29" spans="1:24" ht="15" customHeight="1">
      <c r="A29" s="20">
        <v>22</v>
      </c>
      <c r="B29" s="47" t="s">
        <v>112</v>
      </c>
      <c r="C29" s="56" t="s">
        <v>113</v>
      </c>
      <c r="D29" s="48"/>
      <c r="E29" s="51">
        <f>VLOOKUP(B29,'EMT 3101'!B36:V140,21,FALSE)</f>
        <v>63</v>
      </c>
      <c r="F29" s="51">
        <f>VLOOKUP(B29,'EMT 3102'!B36:V140,21,FALSE)</f>
        <v>59</v>
      </c>
      <c r="G29" s="51">
        <f>VLOOKUP(B29,'EMT 3103'!B36:V154,21,FALSE)</f>
        <v>69</v>
      </c>
      <c r="H29" s="52">
        <f>VLOOKUP(B29,'EMT 3104'!B36:V140,21,FALSE)</f>
        <v>64</v>
      </c>
      <c r="I29" s="52">
        <f>VLOOKUP(B29,'EMT 3105'!B40:V157,21,FALSE)</f>
        <v>65</v>
      </c>
      <c r="J29" s="52">
        <f>VLOOKUP(B29,'SMA 3121'!B36:S153,18,FALSE)</f>
        <v>60</v>
      </c>
      <c r="K29" s="53"/>
      <c r="L29" s="52"/>
      <c r="M29" s="52"/>
      <c r="N29" s="52"/>
      <c r="O29" s="52"/>
      <c r="P29" s="51"/>
      <c r="Q29" s="52"/>
      <c r="R29" s="52"/>
      <c r="S29" s="52"/>
      <c r="T29" s="1">
        <f t="shared" si="4"/>
        <v>6</v>
      </c>
      <c r="U29" s="43">
        <f t="shared" si="5"/>
        <v>380</v>
      </c>
      <c r="V29" s="86">
        <f t="shared" si="2"/>
        <v>63.339999999999996</v>
      </c>
      <c r="W29" s="71" t="str">
        <f t="shared" si="3"/>
        <v>PASS</v>
      </c>
      <c r="X29" s="81"/>
    </row>
    <row r="30" spans="1:24" ht="15" customHeight="1">
      <c r="A30" s="44">
        <v>23</v>
      </c>
      <c r="B30" s="45" t="s">
        <v>114</v>
      </c>
      <c r="C30" s="46" t="s">
        <v>115</v>
      </c>
      <c r="D30" s="64"/>
      <c r="E30" s="51">
        <f>VLOOKUP(B30,'EMT 3101'!B37:V141,21,FALSE)</f>
        <v>65</v>
      </c>
      <c r="F30" s="51">
        <f>VLOOKUP(B30,'EMT 3102'!B37:V141,21,FALSE)</f>
        <v>73</v>
      </c>
      <c r="G30" s="51">
        <f>VLOOKUP(B30,'EMT 3103'!B37:V155,21,FALSE)</f>
        <v>61</v>
      </c>
      <c r="H30" s="52">
        <f>VLOOKUP(B30,'EMT 3104'!B37:V141,21,FALSE)</f>
        <v>66</v>
      </c>
      <c r="I30" s="52">
        <f>VLOOKUP(B30,'EMT 3105'!B41:V158,21,FALSE)</f>
        <v>75</v>
      </c>
      <c r="J30" s="52">
        <f>VLOOKUP(B30,'SMA 3121'!B37:S154,18,FALSE)</f>
        <v>51</v>
      </c>
      <c r="K30" s="53"/>
      <c r="L30" s="52"/>
      <c r="M30" s="52"/>
      <c r="N30" s="52"/>
      <c r="O30" s="52"/>
      <c r="P30" s="51"/>
      <c r="Q30" s="52"/>
      <c r="R30" s="52"/>
      <c r="S30" s="52"/>
      <c r="T30" s="1">
        <f t="shared" si="4"/>
        <v>6</v>
      </c>
      <c r="U30" s="43">
        <f t="shared" si="5"/>
        <v>391</v>
      </c>
      <c r="V30" s="86">
        <f t="shared" si="2"/>
        <v>65.17</v>
      </c>
      <c r="W30" s="71" t="str">
        <f t="shared" si="3"/>
        <v>PASS</v>
      </c>
      <c r="X30" s="81"/>
    </row>
    <row r="31" spans="1:24" ht="15" customHeight="1">
      <c r="A31" s="20">
        <v>24</v>
      </c>
      <c r="B31" s="23" t="s">
        <v>116</v>
      </c>
      <c r="C31" s="24" t="s">
        <v>117</v>
      </c>
      <c r="D31" s="34"/>
      <c r="E31" s="51">
        <f>VLOOKUP(B31,'EMT 3101'!B38:V142,21,FALSE)</f>
        <v>44</v>
      </c>
      <c r="F31" s="51">
        <f>VLOOKUP(B31,'EMT 3102'!B38:V142,21,FALSE)</f>
        <v>45</v>
      </c>
      <c r="G31" s="51">
        <f>VLOOKUP(B31,'EMT 3103'!B38:V156,21,FALSE)</f>
        <v>40</v>
      </c>
      <c r="H31" s="52">
        <f>VLOOKUP(B31,'EMT 3104'!B38:V142,21,FALSE)</f>
        <v>52</v>
      </c>
      <c r="I31" s="52">
        <f>VLOOKUP(B31,'EMT 3105'!B42:V159,21,FALSE)</f>
        <v>54</v>
      </c>
      <c r="J31" s="52">
        <f>VLOOKUP(B31,'SMA 3121'!B38:S155,18,FALSE)</f>
        <v>44</v>
      </c>
      <c r="K31" s="53"/>
      <c r="L31" s="52"/>
      <c r="M31" s="52"/>
      <c r="N31" s="52"/>
      <c r="O31" s="52"/>
      <c r="P31" s="51"/>
      <c r="Q31" s="52"/>
      <c r="R31" s="52"/>
      <c r="S31" s="52"/>
      <c r="T31" s="1">
        <f t="shared" si="4"/>
        <v>6</v>
      </c>
      <c r="U31" s="43">
        <f t="shared" si="5"/>
        <v>279</v>
      </c>
      <c r="V31" s="86">
        <f t="shared" si="2"/>
        <v>46.5</v>
      </c>
      <c r="W31" s="71" t="str">
        <f t="shared" si="3"/>
        <v>PASS</v>
      </c>
      <c r="X31" s="81"/>
    </row>
    <row r="32" spans="1:24" ht="15" customHeight="1">
      <c r="A32" s="44">
        <v>25</v>
      </c>
      <c r="B32" s="23" t="s">
        <v>118</v>
      </c>
      <c r="C32" s="24" t="s">
        <v>119</v>
      </c>
      <c r="D32" s="34"/>
      <c r="E32" s="51">
        <f>VLOOKUP(B32,'EMT 3101'!B39:V143,21,FALSE)</f>
        <v>55</v>
      </c>
      <c r="F32" s="51">
        <f>VLOOKUP(B32,'EMT 3102'!B39:V143,21,FALSE)</f>
        <v>76</v>
      </c>
      <c r="G32" s="51">
        <f>VLOOKUP(B32,'EMT 3103'!B39:V157,21,FALSE)</f>
        <v>68</v>
      </c>
      <c r="H32" s="52">
        <f>VLOOKUP(B32,'EMT 3104'!B39:V143,21,FALSE)</f>
        <v>62</v>
      </c>
      <c r="I32" s="52">
        <f>VLOOKUP(B32,'EMT 3105'!B43:V160,21,FALSE)</f>
        <v>76</v>
      </c>
      <c r="J32" s="52">
        <f>VLOOKUP(B32,'SMA 3121'!B39:S156,18,FALSE)</f>
        <v>56</v>
      </c>
      <c r="K32" s="53"/>
      <c r="L32" s="52"/>
      <c r="M32" s="52"/>
      <c r="N32" s="52"/>
      <c r="O32" s="52"/>
      <c r="P32" s="51"/>
      <c r="Q32" s="52"/>
      <c r="R32" s="52"/>
      <c r="S32" s="52"/>
      <c r="T32" s="1">
        <f t="shared" si="4"/>
        <v>6</v>
      </c>
      <c r="U32" s="43">
        <f t="shared" si="5"/>
        <v>393</v>
      </c>
      <c r="V32" s="86">
        <f t="shared" si="2"/>
        <v>65.5</v>
      </c>
      <c r="W32" s="71" t="str">
        <f t="shared" si="3"/>
        <v>PASS</v>
      </c>
      <c r="X32" s="81"/>
    </row>
    <row r="33" spans="1:24" ht="15" customHeight="1">
      <c r="A33" s="20">
        <v>26</v>
      </c>
      <c r="B33" s="23" t="s">
        <v>120</v>
      </c>
      <c r="C33" s="24" t="s">
        <v>121</v>
      </c>
      <c r="D33" s="34"/>
      <c r="E33" s="51">
        <f>VLOOKUP(B33,'EMT 3101'!B40:V144,21,FALSE)</f>
        <v>69</v>
      </c>
      <c r="F33" s="51">
        <f>VLOOKUP(B33,'EMT 3102'!B40:V144,21,FALSE)</f>
        <v>82</v>
      </c>
      <c r="G33" s="51">
        <f>VLOOKUP(B33,'EMT 3103'!B40:V158,21,FALSE)</f>
        <v>62</v>
      </c>
      <c r="H33" s="52">
        <f>VLOOKUP(B33,'EMT 3104'!B40:V144,21,FALSE)</f>
        <v>68</v>
      </c>
      <c r="I33" s="52">
        <f>VLOOKUP(B33,'EMT 3105'!B44:V161,21,FALSE)</f>
        <v>75</v>
      </c>
      <c r="J33" s="52">
        <f>VLOOKUP(B33,'SMA 3121'!B40:S157,18,FALSE)</f>
        <v>81</v>
      </c>
      <c r="K33" s="53"/>
      <c r="L33" s="52"/>
      <c r="M33" s="52"/>
      <c r="N33" s="52"/>
      <c r="O33" s="52"/>
      <c r="P33" s="51"/>
      <c r="Q33" s="52"/>
      <c r="R33" s="52"/>
      <c r="S33" s="52"/>
      <c r="T33" s="1">
        <f t="shared" si="4"/>
        <v>6</v>
      </c>
      <c r="U33" s="43">
        <f t="shared" si="5"/>
        <v>437</v>
      </c>
      <c r="V33" s="86">
        <f t="shared" si="2"/>
        <v>72.84</v>
      </c>
      <c r="W33" s="71" t="str">
        <f t="shared" si="3"/>
        <v>PASS</v>
      </c>
      <c r="X33" s="81"/>
    </row>
    <row r="34" spans="1:24" ht="15" customHeight="1">
      <c r="A34" s="44">
        <v>27</v>
      </c>
      <c r="B34" s="23" t="s">
        <v>122</v>
      </c>
      <c r="C34" s="24" t="s">
        <v>123</v>
      </c>
      <c r="D34" s="34"/>
      <c r="E34" s="51">
        <f>VLOOKUP(B34,'EMT 3101'!B41:V145,21,FALSE)</f>
        <v>56</v>
      </c>
      <c r="F34" s="51">
        <f>VLOOKUP(B34,'EMT 3102'!B41:V145,21,FALSE)</f>
        <v>46</v>
      </c>
      <c r="G34" s="51">
        <f>VLOOKUP(B34,'EMT 3103'!B41:V159,21,FALSE)</f>
        <v>50</v>
      </c>
      <c r="H34" s="52">
        <f>VLOOKUP(B34,'EMT 3104'!B41:V145,21,FALSE)</f>
        <v>43</v>
      </c>
      <c r="I34" s="52">
        <f>VLOOKUP(B34,'EMT 3105'!B45:V162,21,FALSE)</f>
        <v>69</v>
      </c>
      <c r="J34" s="52">
        <f>VLOOKUP(B34,'SMA 3121'!B41:S158,18,FALSE)</f>
        <v>37</v>
      </c>
      <c r="K34" s="53"/>
      <c r="L34" s="52"/>
      <c r="M34" s="52"/>
      <c r="N34" s="52"/>
      <c r="O34" s="52"/>
      <c r="P34" s="51"/>
      <c r="Q34" s="52"/>
      <c r="R34" s="52"/>
      <c r="S34" s="52"/>
      <c r="T34" s="1">
        <f t="shared" si="4"/>
        <v>6</v>
      </c>
      <c r="U34" s="43">
        <f t="shared" si="5"/>
        <v>301</v>
      </c>
      <c r="V34" s="86">
        <f t="shared" si="2"/>
        <v>50.169999999999995</v>
      </c>
      <c r="W34" s="71" t="str">
        <f t="shared" si="3"/>
        <v>FAIL, 1 Unit</v>
      </c>
      <c r="X34" s="81"/>
    </row>
    <row r="35" spans="1:24" s="42" customFormat="1" ht="15" customHeight="1">
      <c r="A35" s="20">
        <v>28</v>
      </c>
      <c r="B35" s="23" t="s">
        <v>124</v>
      </c>
      <c r="C35" s="24" t="s">
        <v>125</v>
      </c>
      <c r="D35" s="34"/>
      <c r="E35" s="51">
        <f>VLOOKUP(B35,'EMT 3101'!B42:V146,21,FALSE)</f>
        <v>67</v>
      </c>
      <c r="F35" s="51">
        <f>VLOOKUP(B35,'EMT 3102'!B42:V146,21,FALSE)</f>
        <v>53</v>
      </c>
      <c r="G35" s="51">
        <f>VLOOKUP(B35,'EMT 3103'!B42:V160,21,FALSE)</f>
        <v>57</v>
      </c>
      <c r="H35" s="52">
        <f>VLOOKUP(B35,'EMT 3104'!B42:V146,21,FALSE)</f>
        <v>51</v>
      </c>
      <c r="I35" s="52">
        <f>VLOOKUP(B35,'EMT 3105'!B46:V163,21,FALSE)</f>
        <v>65</v>
      </c>
      <c r="J35" s="52">
        <f>VLOOKUP(B35,'SMA 3121'!B42:S159,18,FALSE)</f>
        <v>41</v>
      </c>
      <c r="K35" s="53"/>
      <c r="L35" s="52"/>
      <c r="M35" s="52"/>
      <c r="N35" s="52"/>
      <c r="O35" s="52"/>
      <c r="P35" s="51"/>
      <c r="Q35" s="52"/>
      <c r="R35" s="52"/>
      <c r="S35" s="52"/>
      <c r="T35" s="1">
        <f t="shared" si="4"/>
        <v>6</v>
      </c>
      <c r="U35" s="43">
        <f t="shared" si="5"/>
        <v>334</v>
      </c>
      <c r="V35" s="86">
        <f t="shared" si="2"/>
        <v>55.669999999999995</v>
      </c>
      <c r="W35" s="71" t="str">
        <f t="shared" si="3"/>
        <v>PASS</v>
      </c>
      <c r="X35" s="83"/>
    </row>
    <row r="36" spans="1:24" ht="15" customHeight="1">
      <c r="A36" s="44">
        <v>29</v>
      </c>
      <c r="B36" s="23" t="s">
        <v>126</v>
      </c>
      <c r="C36" s="70" t="s">
        <v>127</v>
      </c>
      <c r="D36" s="34"/>
      <c r="E36" s="51">
        <f>VLOOKUP(B36,'EMT 3101'!B43:V147,21,FALSE)</f>
        <v>66</v>
      </c>
      <c r="F36" s="51">
        <f>VLOOKUP(B36,'EMT 3102'!B43:V147,21,FALSE)</f>
        <v>52</v>
      </c>
      <c r="G36" s="51">
        <f>VLOOKUP(B36,'EMT 3103'!B43:V161,21,FALSE)</f>
        <v>57</v>
      </c>
      <c r="H36" s="52">
        <f>VLOOKUP(B36,'EMT 3104'!B43:V147,21,FALSE)</f>
        <v>63</v>
      </c>
      <c r="I36" s="52">
        <f>VLOOKUP(B36,'EMT 3105'!B47:V164,21,FALSE)</f>
        <v>74</v>
      </c>
      <c r="J36" s="52">
        <f>VLOOKUP(B36,'SMA 3121'!B43:S160,18,FALSE)</f>
        <v>65</v>
      </c>
      <c r="K36" s="53"/>
      <c r="L36" s="52"/>
      <c r="M36" s="52"/>
      <c r="N36" s="52"/>
      <c r="O36" s="52"/>
      <c r="P36" s="51"/>
      <c r="Q36" s="52"/>
      <c r="R36" s="52"/>
      <c r="S36" s="52"/>
      <c r="T36" s="1">
        <f t="shared" si="4"/>
        <v>6</v>
      </c>
      <c r="U36" s="43">
        <f t="shared" si="5"/>
        <v>377</v>
      </c>
      <c r="V36" s="86">
        <f t="shared" si="2"/>
        <v>62.839999999999996</v>
      </c>
      <c r="W36" s="71" t="str">
        <f t="shared" si="3"/>
        <v>PASS</v>
      </c>
      <c r="X36" s="81"/>
    </row>
    <row r="37" spans="1:24" ht="15" customHeight="1">
      <c r="A37" s="20">
        <v>30</v>
      </c>
      <c r="B37" s="23" t="s">
        <v>128</v>
      </c>
      <c r="C37" s="24" t="s">
        <v>129</v>
      </c>
      <c r="D37" s="34"/>
      <c r="E37" s="51">
        <f>VLOOKUP(B37,'EMT 3101'!B44:V148,21,FALSE)</f>
        <v>65</v>
      </c>
      <c r="F37" s="51">
        <f>VLOOKUP(B37,'EMT 3102'!B44:V148,21,FALSE)</f>
        <v>76</v>
      </c>
      <c r="G37" s="51">
        <f>VLOOKUP(B37,'EMT 3103'!B44:V162,21,FALSE)</f>
        <v>69</v>
      </c>
      <c r="H37" s="52">
        <f>VLOOKUP(B37,'EMT 3104'!B44:V148,21,FALSE)</f>
        <v>76</v>
      </c>
      <c r="I37" s="52">
        <f>VLOOKUP(B37,'EMT 3105'!B48:V165,21,FALSE)</f>
        <v>72</v>
      </c>
      <c r="J37" s="52">
        <f>VLOOKUP(B37,'SMA 3121'!B44:S161,18,FALSE)</f>
        <v>55</v>
      </c>
      <c r="K37" s="53"/>
      <c r="L37" s="52"/>
      <c r="M37" s="52"/>
      <c r="N37" s="52"/>
      <c r="O37" s="52"/>
      <c r="P37" s="51"/>
      <c r="Q37" s="52"/>
      <c r="R37" s="52"/>
      <c r="S37" s="52"/>
      <c r="T37" s="1">
        <f t="shared" si="4"/>
        <v>6</v>
      </c>
      <c r="U37" s="43">
        <f t="shared" si="5"/>
        <v>413</v>
      </c>
      <c r="V37" s="86">
        <f t="shared" si="2"/>
        <v>68.84</v>
      </c>
      <c r="W37" s="71" t="str">
        <f t="shared" si="3"/>
        <v>PASS</v>
      </c>
      <c r="X37" s="81"/>
    </row>
    <row r="38" spans="1:24" ht="15" customHeight="1">
      <c r="A38" s="44">
        <v>31</v>
      </c>
      <c r="B38" s="23" t="s">
        <v>130</v>
      </c>
      <c r="C38" s="24" t="s">
        <v>131</v>
      </c>
      <c r="D38" s="34"/>
      <c r="E38" s="51">
        <f>VLOOKUP(B38,'EMT 3101'!B45:V149,21,FALSE)</f>
        <v>45</v>
      </c>
      <c r="F38" s="51">
        <f>VLOOKUP(B38,'EMT 3102'!B45:V149,21,FALSE)</f>
        <v>44</v>
      </c>
      <c r="G38" s="51">
        <f>VLOOKUP(B38,'EMT 3103'!B45:V163,21,FALSE)</f>
        <v>42</v>
      </c>
      <c r="H38" s="52">
        <f>VLOOKUP(B38,'EMT 3104'!B45:V149,21,FALSE)</f>
        <v>47</v>
      </c>
      <c r="I38" s="52">
        <f>VLOOKUP(B38,'EMT 3105'!B49:V166,21,FALSE)</f>
        <v>68</v>
      </c>
      <c r="J38" s="52">
        <f>VLOOKUP(B38,'SMA 3121'!B45:S162,18,FALSE)</f>
        <v>51</v>
      </c>
      <c r="K38" s="53"/>
      <c r="L38" s="52"/>
      <c r="M38" s="52"/>
      <c r="N38" s="52"/>
      <c r="O38" s="52"/>
      <c r="P38" s="51"/>
      <c r="Q38" s="52"/>
      <c r="R38" s="52"/>
      <c r="S38" s="52"/>
      <c r="T38" s="1">
        <f t="shared" si="4"/>
        <v>6</v>
      </c>
      <c r="U38" s="43">
        <f t="shared" si="5"/>
        <v>297</v>
      </c>
      <c r="V38" s="86">
        <f t="shared" si="2"/>
        <v>49.5</v>
      </c>
      <c r="W38" s="71" t="str">
        <f t="shared" si="3"/>
        <v>PASS</v>
      </c>
      <c r="X38" s="81"/>
    </row>
    <row r="39" spans="1:24" ht="15" customHeight="1">
      <c r="A39" s="20">
        <v>32</v>
      </c>
      <c r="B39" s="23" t="s">
        <v>132</v>
      </c>
      <c r="C39" s="24" t="s">
        <v>133</v>
      </c>
      <c r="D39" s="34"/>
      <c r="E39" s="51">
        <f>VLOOKUP(B39,'EMT 3101'!B46:V150,21,FALSE)</f>
        <v>64</v>
      </c>
      <c r="F39" s="51">
        <f>VLOOKUP(B39,'EMT 3102'!B46:V150,21,FALSE)</f>
        <v>56</v>
      </c>
      <c r="G39" s="51">
        <f>VLOOKUP(B39,'EMT 3103'!B46:V164,21,FALSE)</f>
        <v>52</v>
      </c>
      <c r="H39" s="52">
        <f>VLOOKUP(B39,'EMT 3104'!B46:V150,21,FALSE)</f>
        <v>64</v>
      </c>
      <c r="I39" s="52">
        <f>VLOOKUP(B39,'EMT 3105'!B50:V167,21,FALSE)</f>
        <v>59</v>
      </c>
      <c r="J39" s="52">
        <f>VLOOKUP(B39,'SMA 3121'!B46:S163,18,FALSE)</f>
        <v>54</v>
      </c>
      <c r="K39" s="53"/>
      <c r="L39" s="52"/>
      <c r="M39" s="52"/>
      <c r="N39" s="52"/>
      <c r="O39" s="52"/>
      <c r="P39" s="51"/>
      <c r="Q39" s="52"/>
      <c r="R39" s="52"/>
      <c r="S39" s="52"/>
      <c r="T39" s="1">
        <f t="shared" si="4"/>
        <v>6</v>
      </c>
      <c r="U39" s="43">
        <f t="shared" si="5"/>
        <v>349</v>
      </c>
      <c r="V39" s="86">
        <f t="shared" si="2"/>
        <v>58.169999999999995</v>
      </c>
      <c r="W39" s="71" t="str">
        <f t="shared" si="3"/>
        <v>PASS</v>
      </c>
      <c r="X39" s="81"/>
    </row>
    <row r="40" spans="1:24" ht="15" customHeight="1">
      <c r="A40" s="44">
        <v>33</v>
      </c>
      <c r="B40" s="23" t="s">
        <v>134</v>
      </c>
      <c r="C40" s="24" t="s">
        <v>135</v>
      </c>
      <c r="D40" s="34"/>
      <c r="E40" s="51">
        <f>VLOOKUP(B40,'EMT 3101'!B47:V151,21,FALSE)</f>
        <v>66</v>
      </c>
      <c r="F40" s="51">
        <f>VLOOKUP(B40,'EMT 3102'!B47:V151,21,FALSE)</f>
        <v>70</v>
      </c>
      <c r="G40" s="51">
        <f>VLOOKUP(B40,'EMT 3103'!B47:V165,21,FALSE)</f>
        <v>56</v>
      </c>
      <c r="H40" s="52">
        <f>VLOOKUP(B40,'EMT 3104'!B47:V151,21,FALSE)</f>
        <v>66</v>
      </c>
      <c r="I40" s="52">
        <f>VLOOKUP(B40,'EMT 3105'!B51:V168,21,FALSE)</f>
        <v>61</v>
      </c>
      <c r="J40" s="52">
        <f>VLOOKUP(B40,'SMA 3121'!B47:S164,18,FALSE)</f>
        <v>70</v>
      </c>
      <c r="K40" s="53"/>
      <c r="L40" s="52"/>
      <c r="M40" s="52"/>
      <c r="N40" s="52"/>
      <c r="O40" s="52"/>
      <c r="P40" s="51"/>
      <c r="Q40" s="52"/>
      <c r="R40" s="52"/>
      <c r="S40" s="52"/>
      <c r="T40" s="1">
        <f t="shared" si="4"/>
        <v>6</v>
      </c>
      <c r="U40" s="43">
        <f t="shared" si="5"/>
        <v>389</v>
      </c>
      <c r="V40" s="86">
        <f t="shared" si="2"/>
        <v>64.84</v>
      </c>
      <c r="W40" s="71" t="str">
        <f t="shared" si="3"/>
        <v>PASS</v>
      </c>
      <c r="X40" s="81"/>
    </row>
    <row r="41" spans="1:24" ht="15" customHeight="1">
      <c r="A41" s="20">
        <v>34</v>
      </c>
      <c r="B41" s="23" t="s">
        <v>136</v>
      </c>
      <c r="C41" s="24" t="s">
        <v>137</v>
      </c>
      <c r="D41" s="34"/>
      <c r="E41" s="51">
        <f>VLOOKUP(B41,'EMT 3101'!B48:V152,21,FALSE)</f>
        <v>57</v>
      </c>
      <c r="F41" s="51">
        <f>VLOOKUP(B41,'EMT 3102'!B48:V152,21,FALSE)</f>
        <v>56</v>
      </c>
      <c r="G41" s="51">
        <f>VLOOKUP(B41,'EMT 3103'!B48:V166,21,FALSE)</f>
        <v>43</v>
      </c>
      <c r="H41" s="52">
        <f>VLOOKUP(B41,'EMT 3104'!B48:V152,21,FALSE)</f>
        <v>57</v>
      </c>
      <c r="I41" s="52">
        <f>VLOOKUP(B41,'EMT 3105'!B52:V169,21,FALSE)</f>
        <v>53</v>
      </c>
      <c r="J41" s="52">
        <f>VLOOKUP(B41,'SMA 3121'!B48:S165,18,FALSE)</f>
        <v>42</v>
      </c>
      <c r="K41" s="53"/>
      <c r="L41" s="52"/>
      <c r="M41" s="52"/>
      <c r="N41" s="52"/>
      <c r="O41" s="52"/>
      <c r="P41" s="51"/>
      <c r="Q41" s="52"/>
      <c r="R41" s="52"/>
      <c r="S41" s="52"/>
      <c r="T41" s="1">
        <f t="shared" si="4"/>
        <v>6</v>
      </c>
      <c r="U41" s="43">
        <f t="shared" si="5"/>
        <v>308</v>
      </c>
      <c r="V41" s="86">
        <f t="shared" si="2"/>
        <v>51.339999999999996</v>
      </c>
      <c r="W41" s="71" t="str">
        <f t="shared" si="3"/>
        <v>PASS</v>
      </c>
      <c r="X41" s="81"/>
    </row>
    <row r="42" spans="1:24" ht="15" customHeight="1">
      <c r="A42" s="44">
        <v>35</v>
      </c>
      <c r="B42" s="23" t="s">
        <v>138</v>
      </c>
      <c r="C42" s="24" t="s">
        <v>139</v>
      </c>
      <c r="D42" s="34"/>
      <c r="E42" s="51">
        <f>VLOOKUP(B42,'EMT 3101'!B49:V153,21,FALSE)</f>
        <v>67</v>
      </c>
      <c r="F42" s="51">
        <f>VLOOKUP(B42,'EMT 3102'!B49:V153,21,FALSE)</f>
        <v>52</v>
      </c>
      <c r="G42" s="51">
        <f>VLOOKUP(B42,'EMT 3103'!B49:V167,21,FALSE)</f>
        <v>57</v>
      </c>
      <c r="H42" s="52">
        <f>VLOOKUP(B42,'EMT 3104'!B49:V153,21,FALSE)</f>
        <v>62</v>
      </c>
      <c r="I42" s="52">
        <f>VLOOKUP(B42,'EMT 3105'!B53:V170,21,FALSE)</f>
        <v>67</v>
      </c>
      <c r="J42" s="52">
        <f>VLOOKUP(B42,'SMA 3121'!B49:S166,18,FALSE)</f>
        <v>74</v>
      </c>
      <c r="K42" s="53"/>
      <c r="L42" s="52"/>
      <c r="M42" s="52"/>
      <c r="N42" s="52"/>
      <c r="O42" s="52"/>
      <c r="P42" s="51"/>
      <c r="Q42" s="52"/>
      <c r="R42" s="52"/>
      <c r="S42" s="52"/>
      <c r="T42" s="1">
        <f t="shared" si="4"/>
        <v>6</v>
      </c>
      <c r="U42" s="43">
        <f t="shared" si="5"/>
        <v>379</v>
      </c>
      <c r="V42" s="86">
        <f t="shared" si="2"/>
        <v>63.169999999999995</v>
      </c>
      <c r="W42" s="71" t="str">
        <f t="shared" si="3"/>
        <v>PASS</v>
      </c>
      <c r="X42" s="81"/>
    </row>
    <row r="43" spans="1:24" ht="15" customHeight="1">
      <c r="A43" s="20">
        <v>36</v>
      </c>
      <c r="B43" s="23" t="s">
        <v>140</v>
      </c>
      <c r="C43" s="24" t="s">
        <v>141</v>
      </c>
      <c r="D43" s="34"/>
      <c r="E43" s="273" t="s">
        <v>443</v>
      </c>
      <c r="F43" s="273" t="s">
        <v>443</v>
      </c>
      <c r="G43" s="273" t="s">
        <v>451</v>
      </c>
      <c r="H43" s="275" t="s">
        <v>452</v>
      </c>
      <c r="I43" s="275" t="s">
        <v>447</v>
      </c>
      <c r="J43" s="275" t="s">
        <v>445</v>
      </c>
      <c r="K43" s="53"/>
      <c r="L43" s="52"/>
      <c r="M43" s="52"/>
      <c r="N43" s="52"/>
      <c r="O43" s="52"/>
      <c r="P43" s="51"/>
      <c r="Q43" s="52"/>
      <c r="R43" s="52"/>
      <c r="S43" s="52"/>
      <c r="T43" s="1">
        <f t="shared" si="4"/>
        <v>6</v>
      </c>
      <c r="U43" s="43">
        <f t="shared" si="5"/>
        <v>0</v>
      </c>
      <c r="V43" s="86" t="e">
        <f t="shared" si="2"/>
        <v>#DIV/0!</v>
      </c>
      <c r="W43" s="71" t="s">
        <v>456</v>
      </c>
      <c r="X43" s="277" t="s">
        <v>457</v>
      </c>
    </row>
    <row r="44" spans="1:24" ht="15" customHeight="1">
      <c r="A44" s="44">
        <v>37</v>
      </c>
      <c r="B44" s="23" t="s">
        <v>142</v>
      </c>
      <c r="C44" s="33" t="s">
        <v>143</v>
      </c>
      <c r="D44" s="65"/>
      <c r="E44" s="51">
        <f>VLOOKUP(B44,'EMT 3101'!B51:V155,21,FALSE)</f>
        <v>57</v>
      </c>
      <c r="F44" s="51">
        <f>VLOOKUP(B44,'EMT 3102'!B51:V155,21,FALSE)</f>
        <v>45</v>
      </c>
      <c r="G44" s="51">
        <f>VLOOKUP(B44,'EMT 3103'!B51:V169,21,FALSE)</f>
        <v>41</v>
      </c>
      <c r="H44" s="52">
        <f>VLOOKUP(B44,'EMT 3104'!B51:V155,21,FALSE)</f>
        <v>49</v>
      </c>
      <c r="I44" s="52">
        <f>VLOOKUP(B44,'EMT 3105'!B55:V172,21,FALSE)</f>
        <v>52</v>
      </c>
      <c r="J44" s="52">
        <f>VLOOKUP(B44,'SMA 3121'!B51:S168,18,FALSE)</f>
        <v>48</v>
      </c>
      <c r="K44" s="53"/>
      <c r="L44" s="52"/>
      <c r="M44" s="52"/>
      <c r="N44" s="52"/>
      <c r="O44" s="52"/>
      <c r="P44" s="51"/>
      <c r="Q44" s="52"/>
      <c r="R44" s="52"/>
      <c r="S44" s="52"/>
      <c r="T44" s="1">
        <f t="shared" si="4"/>
        <v>6</v>
      </c>
      <c r="U44" s="43">
        <f t="shared" si="5"/>
        <v>292</v>
      </c>
      <c r="V44" s="86">
        <f t="shared" si="2"/>
        <v>48.669999999999995</v>
      </c>
      <c r="W44" s="71" t="str">
        <f t="shared" si="3"/>
        <v>PASS</v>
      </c>
      <c r="X44" s="81"/>
    </row>
    <row r="45" spans="1:24" ht="15" customHeight="1">
      <c r="A45" s="20">
        <v>38</v>
      </c>
      <c r="B45" s="23" t="s">
        <v>144</v>
      </c>
      <c r="C45" s="33" t="s">
        <v>145</v>
      </c>
      <c r="D45" s="65"/>
      <c r="E45" s="51">
        <f>VLOOKUP(B45,'EMT 3101'!B52:V156,21,FALSE)</f>
        <v>62</v>
      </c>
      <c r="F45" s="51">
        <f>VLOOKUP(B45,'EMT 3102'!B52:V156,21,FALSE)</f>
        <v>63</v>
      </c>
      <c r="G45" s="51">
        <f>VLOOKUP(B45,'EMT 3103'!B52:V170,21,FALSE)</f>
        <v>49</v>
      </c>
      <c r="H45" s="52">
        <f>VLOOKUP(B45,'EMT 3104'!B52:V156,21,FALSE)</f>
        <v>59</v>
      </c>
      <c r="I45" s="52">
        <f>VLOOKUP(B45,'EMT 3105'!B56:V173,21,FALSE)</f>
        <v>67</v>
      </c>
      <c r="J45" s="52">
        <f>VLOOKUP(B45,'SMA 3121'!B52:S169,18,FALSE)</f>
        <v>52</v>
      </c>
      <c r="K45" s="53"/>
      <c r="L45" s="52"/>
      <c r="M45" s="52"/>
      <c r="N45" s="52"/>
      <c r="O45" s="52"/>
      <c r="P45" s="51"/>
      <c r="Q45" s="52"/>
      <c r="R45" s="52"/>
      <c r="S45" s="52"/>
      <c r="T45" s="1">
        <f t="shared" si="4"/>
        <v>6</v>
      </c>
      <c r="U45" s="43">
        <f t="shared" si="5"/>
        <v>352</v>
      </c>
      <c r="V45" s="86">
        <f t="shared" si="2"/>
        <v>58.669999999999995</v>
      </c>
      <c r="W45" s="71" t="str">
        <f t="shared" si="3"/>
        <v>PASS</v>
      </c>
      <c r="X45" s="81"/>
    </row>
    <row r="46" spans="1:24" ht="15" customHeight="1">
      <c r="A46" s="44">
        <v>39</v>
      </c>
      <c r="B46" s="23" t="s">
        <v>146</v>
      </c>
      <c r="C46" s="33" t="s">
        <v>147</v>
      </c>
      <c r="D46" s="65"/>
      <c r="E46" s="51">
        <f>VLOOKUP(B46,'EMT 3101'!B53:V157,21,FALSE)</f>
        <v>67</v>
      </c>
      <c r="F46" s="51">
        <f>VLOOKUP(B46,'EMT 3102'!B53:V157,21,FALSE)</f>
        <v>74</v>
      </c>
      <c r="G46" s="51">
        <f>VLOOKUP(B46,'EMT 3103'!B53:V171,21,FALSE)</f>
        <v>65</v>
      </c>
      <c r="H46" s="52">
        <f>VLOOKUP(B46,'EMT 3104'!B53:V157,21,FALSE)</f>
        <v>58</v>
      </c>
      <c r="I46" s="52">
        <f>VLOOKUP(B46,'EMT 3105'!B57:V174,21,FALSE)</f>
        <v>72</v>
      </c>
      <c r="J46" s="52">
        <f>VLOOKUP(B46,'SMA 3121'!B53:S170,18,FALSE)</f>
        <v>68</v>
      </c>
      <c r="K46" s="53"/>
      <c r="L46" s="52"/>
      <c r="M46" s="52"/>
      <c r="N46" s="52"/>
      <c r="O46" s="52"/>
      <c r="P46" s="51"/>
      <c r="Q46" s="52"/>
      <c r="R46" s="52"/>
      <c r="S46" s="52"/>
      <c r="T46" s="1">
        <f t="shared" si="4"/>
        <v>6</v>
      </c>
      <c r="U46" s="43">
        <f t="shared" si="5"/>
        <v>404</v>
      </c>
      <c r="V46" s="86">
        <f t="shared" si="2"/>
        <v>67.34</v>
      </c>
      <c r="W46" s="71" t="str">
        <f t="shared" si="3"/>
        <v>PASS</v>
      </c>
      <c r="X46" s="81"/>
    </row>
    <row r="47" spans="1:24" ht="15" customHeight="1">
      <c r="A47" s="20">
        <v>40</v>
      </c>
      <c r="B47" s="23" t="s">
        <v>148</v>
      </c>
      <c r="C47" s="33" t="s">
        <v>149</v>
      </c>
      <c r="D47" s="65"/>
      <c r="E47" s="51">
        <f>VLOOKUP(B47,'EMT 3101'!B54:V158,21,FALSE)</f>
        <v>71</v>
      </c>
      <c r="F47" s="51">
        <f>VLOOKUP(B47,'EMT 3102'!B54:V158,21,FALSE)</f>
        <v>77</v>
      </c>
      <c r="G47" s="51">
        <f>VLOOKUP(B47,'EMT 3103'!B54:V172,21,FALSE)</f>
        <v>74</v>
      </c>
      <c r="H47" s="52">
        <f>VLOOKUP(B47,'EMT 3104'!B54:V158,21,FALSE)</f>
        <v>71</v>
      </c>
      <c r="I47" s="52">
        <f>VLOOKUP(B47,'EMT 3105'!B58:V175,21,FALSE)</f>
        <v>75</v>
      </c>
      <c r="J47" s="52">
        <f>VLOOKUP(B47,'SMA 3121'!B54:S171,18,FALSE)</f>
        <v>66</v>
      </c>
      <c r="K47" s="53"/>
      <c r="L47" s="52"/>
      <c r="M47" s="52"/>
      <c r="N47" s="52"/>
      <c r="O47" s="52"/>
      <c r="P47" s="51"/>
      <c r="Q47" s="52"/>
      <c r="R47" s="52"/>
      <c r="S47" s="52"/>
      <c r="T47" s="1">
        <f t="shared" si="4"/>
        <v>6</v>
      </c>
      <c r="U47" s="43">
        <f t="shared" si="5"/>
        <v>434</v>
      </c>
      <c r="V47" s="86">
        <f t="shared" si="2"/>
        <v>72.34</v>
      </c>
      <c r="W47" s="71" t="str">
        <f t="shared" si="3"/>
        <v>PASS</v>
      </c>
      <c r="X47" s="81"/>
    </row>
    <row r="48" spans="1:24" ht="15" customHeight="1">
      <c r="A48" s="44">
        <v>41</v>
      </c>
      <c r="B48" s="23" t="s">
        <v>150</v>
      </c>
      <c r="C48" s="33" t="s">
        <v>151</v>
      </c>
      <c r="D48" s="65"/>
      <c r="E48" s="273" t="s">
        <v>449</v>
      </c>
      <c r="F48" s="273" t="s">
        <v>445</v>
      </c>
      <c r="G48" s="273" t="s">
        <v>443</v>
      </c>
      <c r="H48" s="275" t="s">
        <v>451</v>
      </c>
      <c r="I48" s="275" t="s">
        <v>449</v>
      </c>
      <c r="J48" s="275" t="s">
        <v>445</v>
      </c>
      <c r="K48" s="53"/>
      <c r="L48" s="52"/>
      <c r="M48" s="52"/>
      <c r="N48" s="52"/>
      <c r="O48" s="52"/>
      <c r="P48" s="51"/>
      <c r="Q48" s="52"/>
      <c r="R48" s="52"/>
      <c r="S48" s="52"/>
      <c r="T48" s="1">
        <f t="shared" si="4"/>
        <v>6</v>
      </c>
      <c r="U48" s="43">
        <f t="shared" si="5"/>
        <v>0</v>
      </c>
      <c r="V48" s="86" t="e">
        <f t="shared" si="2"/>
        <v>#DIV/0!</v>
      </c>
      <c r="W48" s="71" t="s">
        <v>456</v>
      </c>
      <c r="X48" s="277" t="s">
        <v>457</v>
      </c>
    </row>
    <row r="49" spans="1:25" ht="15" customHeight="1">
      <c r="A49" s="20">
        <v>42</v>
      </c>
      <c r="B49" s="23" t="s">
        <v>152</v>
      </c>
      <c r="C49" s="33" t="s">
        <v>153</v>
      </c>
      <c r="D49" s="65"/>
      <c r="E49" s="51">
        <f>VLOOKUP(B49,'EMT 3101'!B56:V160,21,FALSE)</f>
        <v>66</v>
      </c>
      <c r="F49" s="51">
        <f>VLOOKUP(B49,'EMT 3102'!B56:V160,21,FALSE)</f>
        <v>68</v>
      </c>
      <c r="G49" s="51">
        <f>VLOOKUP(B49,'EMT 3103'!B56:V174,21,FALSE)</f>
        <v>72</v>
      </c>
      <c r="H49" s="52">
        <f>VLOOKUP(B49,'EMT 3104'!B56:V160,21,FALSE)</f>
        <v>72</v>
      </c>
      <c r="I49" s="52">
        <f>VLOOKUP(B49,'EMT 3105'!B60:V177,21,FALSE)</f>
        <v>69</v>
      </c>
      <c r="J49" s="52">
        <f>VLOOKUP(B49,'SMA 3121'!B56:S173,18,FALSE)</f>
        <v>45</v>
      </c>
      <c r="K49" s="53"/>
      <c r="L49" s="52"/>
      <c r="M49" s="52"/>
      <c r="N49" s="52"/>
      <c r="O49" s="52"/>
      <c r="P49" s="51"/>
      <c r="Q49" s="52"/>
      <c r="R49" s="52"/>
      <c r="S49" s="52"/>
      <c r="T49" s="1">
        <f t="shared" si="4"/>
        <v>6</v>
      </c>
      <c r="U49" s="43">
        <f t="shared" si="5"/>
        <v>392</v>
      </c>
      <c r="V49" s="86">
        <f t="shared" si="2"/>
        <v>65.34</v>
      </c>
      <c r="W49" s="71" t="str">
        <f t="shared" si="3"/>
        <v>PASS</v>
      </c>
      <c r="X49" s="81"/>
    </row>
    <row r="50" spans="1:25" ht="15" customHeight="1">
      <c r="A50" s="44">
        <v>43</v>
      </c>
      <c r="B50" s="23" t="s">
        <v>154</v>
      </c>
      <c r="C50" s="33" t="s">
        <v>155</v>
      </c>
      <c r="D50" s="65"/>
      <c r="E50" s="51">
        <f>VLOOKUP(B50,'EMT 3101'!B57:V161,21,FALSE)</f>
        <v>70</v>
      </c>
      <c r="F50" s="51">
        <f>VLOOKUP(B50,'EMT 3102'!B57:V161,21,FALSE)</f>
        <v>77</v>
      </c>
      <c r="G50" s="51">
        <f>VLOOKUP(B50,'EMT 3103'!B57:V175,21,FALSE)</f>
        <v>73</v>
      </c>
      <c r="H50" s="52">
        <f>VLOOKUP(B50,'EMT 3104'!B57:V161,21,FALSE)</f>
        <v>71</v>
      </c>
      <c r="I50" s="52">
        <f>VLOOKUP(B50,'EMT 3105'!B61:V178,21,FALSE)</f>
        <v>77</v>
      </c>
      <c r="J50" s="52">
        <f>VLOOKUP(B50,'SMA 3121'!B57:S174,18,FALSE)</f>
        <v>60</v>
      </c>
      <c r="K50" s="53"/>
      <c r="L50" s="52"/>
      <c r="M50" s="52"/>
      <c r="N50" s="52"/>
      <c r="O50" s="52"/>
      <c r="P50" s="51"/>
      <c r="Q50" s="52"/>
      <c r="R50" s="52"/>
      <c r="S50" s="52"/>
      <c r="T50" s="1">
        <f t="shared" si="4"/>
        <v>6</v>
      </c>
      <c r="U50" s="43">
        <f t="shared" si="5"/>
        <v>428</v>
      </c>
      <c r="V50" s="86">
        <f t="shared" si="2"/>
        <v>71.34</v>
      </c>
      <c r="W50" s="71" t="str">
        <f t="shared" si="3"/>
        <v>PASS</v>
      </c>
      <c r="X50" s="81"/>
    </row>
    <row r="51" spans="1:25" ht="15" customHeight="1">
      <c r="A51" s="20">
        <v>44</v>
      </c>
      <c r="B51" s="23" t="s">
        <v>156</v>
      </c>
      <c r="C51" s="33" t="s">
        <v>157</v>
      </c>
      <c r="D51" s="65"/>
      <c r="E51" s="51">
        <f>VLOOKUP(B51,'EMT 3101'!B58:V162,21,FALSE)</f>
        <v>64</v>
      </c>
      <c r="F51" s="51">
        <f>VLOOKUP(B51,'EMT 3102'!B58:V162,21,FALSE)</f>
        <v>74</v>
      </c>
      <c r="G51" s="51">
        <f>VLOOKUP(B51,'EMT 3103'!B58:V176,21,FALSE)</f>
        <v>50</v>
      </c>
      <c r="H51" s="52">
        <f>VLOOKUP(B51,'EMT 3104'!B58:V162,21,FALSE)</f>
        <v>77</v>
      </c>
      <c r="I51" s="52">
        <f>VLOOKUP(B51,'EMT 3105'!B62:V179,21,FALSE)</f>
        <v>74</v>
      </c>
      <c r="J51" s="52">
        <f>VLOOKUP(B51,'SMA 3121'!B58:S175,18,FALSE)</f>
        <v>60</v>
      </c>
      <c r="K51" s="53"/>
      <c r="L51" s="52"/>
      <c r="M51" s="52"/>
      <c r="N51" s="52"/>
      <c r="O51" s="52"/>
      <c r="P51" s="51"/>
      <c r="Q51" s="52"/>
      <c r="R51" s="52"/>
      <c r="S51" s="52"/>
      <c r="T51" s="1">
        <f t="shared" si="4"/>
        <v>6</v>
      </c>
      <c r="U51" s="43">
        <f t="shared" si="5"/>
        <v>399</v>
      </c>
      <c r="V51" s="86">
        <f t="shared" si="2"/>
        <v>66.5</v>
      </c>
      <c r="W51" s="71" t="str">
        <f t="shared" si="3"/>
        <v>PASS</v>
      </c>
      <c r="X51" s="81"/>
    </row>
    <row r="52" spans="1:25" ht="15" customHeight="1">
      <c r="A52" s="44">
        <v>45</v>
      </c>
      <c r="B52" s="23" t="s">
        <v>158</v>
      </c>
      <c r="C52" s="33" t="s">
        <v>159</v>
      </c>
      <c r="D52" s="65"/>
      <c r="E52" s="51">
        <f>VLOOKUP(B52,'EMT 3101'!B59:V163,21,FALSE)</f>
        <v>58</v>
      </c>
      <c r="F52" s="51">
        <f>VLOOKUP(B52,'EMT 3102'!B59:V163,21,FALSE)</f>
        <v>65</v>
      </c>
      <c r="G52" s="51">
        <f>VLOOKUP(B52,'EMT 3103'!B59:V177,21,FALSE)</f>
        <v>54</v>
      </c>
      <c r="H52" s="52">
        <f>VLOOKUP(B52,'EMT 3104'!B59:V163,21,FALSE)</f>
        <v>51</v>
      </c>
      <c r="I52" s="52">
        <f>VLOOKUP(B52,'EMT 3105'!B63:V180,21,FALSE)</f>
        <v>64</v>
      </c>
      <c r="J52" s="52">
        <f>VLOOKUP(B52,'SMA 3121'!B59:S176,18,FALSE)</f>
        <v>46</v>
      </c>
      <c r="K52" s="53"/>
      <c r="L52" s="52"/>
      <c r="M52" s="52"/>
      <c r="N52" s="52"/>
      <c r="O52" s="52"/>
      <c r="P52" s="51"/>
      <c r="Q52" s="52"/>
      <c r="R52" s="52"/>
      <c r="S52" s="52"/>
      <c r="T52" s="1">
        <f t="shared" si="4"/>
        <v>6</v>
      </c>
      <c r="U52" s="43">
        <f t="shared" si="5"/>
        <v>338</v>
      </c>
      <c r="V52" s="86">
        <f t="shared" si="2"/>
        <v>56.339999999999996</v>
      </c>
      <c r="W52" s="71" t="str">
        <f t="shared" si="3"/>
        <v>PASS</v>
      </c>
      <c r="X52" s="81"/>
    </row>
    <row r="53" spans="1:25" ht="15" customHeight="1">
      <c r="A53" s="20">
        <v>46</v>
      </c>
      <c r="B53" s="23" t="s">
        <v>160</v>
      </c>
      <c r="C53" s="33" t="s">
        <v>161</v>
      </c>
      <c r="D53" s="65"/>
      <c r="E53" s="51">
        <f>VLOOKUP(B53,'EMT 3101'!B60:V164,21,FALSE)</f>
        <v>61</v>
      </c>
      <c r="F53" s="51">
        <f>VLOOKUP(B53,'EMT 3102'!B60:V164,21,FALSE)</f>
        <v>54</v>
      </c>
      <c r="G53" s="51">
        <f>VLOOKUP(B53,'EMT 3103'!B60:V178,21,FALSE)</f>
        <v>40</v>
      </c>
      <c r="H53" s="52">
        <f>VLOOKUP(B53,'EMT 3104'!B60:V164,21,FALSE)</f>
        <v>52</v>
      </c>
      <c r="I53" s="52">
        <f>VLOOKUP(B53,'EMT 3105'!B64:V181,21,FALSE)</f>
        <v>52</v>
      </c>
      <c r="J53" s="52">
        <f>VLOOKUP(B53,'SMA 3121'!B60:S177,18,FALSE)</f>
        <v>53</v>
      </c>
      <c r="K53" s="53"/>
      <c r="L53" s="52"/>
      <c r="M53" s="52"/>
      <c r="N53" s="52"/>
      <c r="O53" s="52"/>
      <c r="P53" s="51"/>
      <c r="Q53" s="52"/>
      <c r="R53" s="52"/>
      <c r="S53" s="52"/>
      <c r="T53" s="1">
        <f t="shared" si="4"/>
        <v>6</v>
      </c>
      <c r="U53" s="43">
        <f t="shared" si="5"/>
        <v>312</v>
      </c>
      <c r="V53" s="86">
        <f t="shared" si="2"/>
        <v>52</v>
      </c>
      <c r="W53" s="71" t="str">
        <f t="shared" si="3"/>
        <v>PASS</v>
      </c>
      <c r="X53" s="81"/>
    </row>
    <row r="54" spans="1:25" ht="15" customHeight="1">
      <c r="A54" s="44">
        <v>47</v>
      </c>
      <c r="B54" s="23" t="s">
        <v>162</v>
      </c>
      <c r="C54" s="33" t="s">
        <v>163</v>
      </c>
      <c r="D54" s="65"/>
      <c r="E54" s="51">
        <f>VLOOKUP(B54,'EMT 3101'!B61:V165,21,FALSE)</f>
        <v>60</v>
      </c>
      <c r="F54" s="51">
        <f>VLOOKUP(B54,'EMT 3102'!B61:V165,21,FALSE)</f>
        <v>66</v>
      </c>
      <c r="G54" s="51">
        <f>VLOOKUP(B54,'EMT 3103'!B61:V179,21,FALSE)</f>
        <v>65</v>
      </c>
      <c r="H54" s="52">
        <f>VLOOKUP(B54,'EMT 3104'!B61:V165,21,FALSE)</f>
        <v>60</v>
      </c>
      <c r="I54" s="52">
        <f>VLOOKUP(B54,'EMT 3105'!B65:V182,21,FALSE)</f>
        <v>60</v>
      </c>
      <c r="J54" s="52">
        <f>VLOOKUP(B54,'SMA 3121'!B61:S178,18,FALSE)</f>
        <v>62</v>
      </c>
      <c r="K54" s="53"/>
      <c r="L54" s="52"/>
      <c r="M54" s="52"/>
      <c r="N54" s="52"/>
      <c r="O54" s="52"/>
      <c r="P54" s="51"/>
      <c r="Q54" s="52"/>
      <c r="R54" s="52"/>
      <c r="S54" s="52"/>
      <c r="T54" s="1">
        <f t="shared" si="4"/>
        <v>6</v>
      </c>
      <c r="U54" s="43">
        <f t="shared" si="5"/>
        <v>373</v>
      </c>
      <c r="V54" s="86">
        <f t="shared" si="2"/>
        <v>62.169999999999995</v>
      </c>
      <c r="W54" s="71" t="str">
        <f t="shared" si="3"/>
        <v>PASS</v>
      </c>
      <c r="X54" s="81"/>
    </row>
    <row r="55" spans="1:25" ht="15" customHeight="1">
      <c r="A55" s="20">
        <v>48</v>
      </c>
      <c r="B55" s="23" t="s">
        <v>164</v>
      </c>
      <c r="C55" s="24" t="s">
        <v>165</v>
      </c>
      <c r="D55" s="34"/>
      <c r="E55" s="51">
        <f>VLOOKUP(B55,'EMT 3101'!B62:V166,21,FALSE)</f>
        <v>63</v>
      </c>
      <c r="F55" s="51">
        <f>VLOOKUP(B55,'EMT 3102'!B62:V166,21,FALSE)</f>
        <v>55</v>
      </c>
      <c r="G55" s="51">
        <f>VLOOKUP(B55,'EMT 3103'!B62:V180,21,FALSE)</f>
        <v>59</v>
      </c>
      <c r="H55" s="52">
        <f>VLOOKUP(B55,'EMT 3104'!B62:V166,21,FALSE)</f>
        <v>63</v>
      </c>
      <c r="I55" s="52">
        <f>VLOOKUP(B55,'EMT 3105'!B66:V183,21,FALSE)</f>
        <v>54</v>
      </c>
      <c r="J55" s="52">
        <f>VLOOKUP(B55,'SMA 3121'!B62:S179,18,FALSE)</f>
        <v>56</v>
      </c>
      <c r="K55" s="53"/>
      <c r="L55" s="52"/>
      <c r="M55" s="52"/>
      <c r="N55" s="52"/>
      <c r="O55" s="52"/>
      <c r="P55" s="51"/>
      <c r="Q55" s="52"/>
      <c r="R55" s="52"/>
      <c r="S55" s="52"/>
      <c r="T55" s="1">
        <f t="shared" si="4"/>
        <v>6</v>
      </c>
      <c r="U55" s="43">
        <f t="shared" si="5"/>
        <v>350</v>
      </c>
      <c r="V55" s="86">
        <f t="shared" si="2"/>
        <v>58.339999999999996</v>
      </c>
      <c r="W55" s="71" t="str">
        <f t="shared" si="3"/>
        <v>PASS</v>
      </c>
      <c r="X55" s="81"/>
    </row>
    <row r="56" spans="1:25" s="42" customFormat="1" ht="15" customHeight="1">
      <c r="A56" s="44">
        <v>49</v>
      </c>
      <c r="B56" s="23" t="s">
        <v>166</v>
      </c>
      <c r="C56" s="24" t="s">
        <v>167</v>
      </c>
      <c r="D56" s="34"/>
      <c r="E56" s="51">
        <f>VLOOKUP(B56,'EMT 3101'!B63:V167,21,FALSE)</f>
        <v>67</v>
      </c>
      <c r="F56" s="51">
        <f>VLOOKUP(B56,'EMT 3102'!B63:V167,21,FALSE)</f>
        <v>61</v>
      </c>
      <c r="G56" s="51">
        <f>VLOOKUP(B56,'EMT 3103'!B63:V181,21,FALSE)</f>
        <v>58</v>
      </c>
      <c r="H56" s="52">
        <f>VLOOKUP(B56,'EMT 3104'!B63:V167,21,FALSE)</f>
        <v>60</v>
      </c>
      <c r="I56" s="52">
        <f>VLOOKUP(B56,'EMT 3105'!B67:V184,21,FALSE)</f>
        <v>62</v>
      </c>
      <c r="J56" s="52">
        <f>VLOOKUP(B56,'SMA 3121'!B63:S180,18,FALSE)</f>
        <v>46</v>
      </c>
      <c r="K56" s="53"/>
      <c r="L56" s="52"/>
      <c r="M56" s="52"/>
      <c r="N56" s="52"/>
      <c r="O56" s="52"/>
      <c r="P56" s="51"/>
      <c r="Q56" s="52"/>
      <c r="R56" s="52"/>
      <c r="S56" s="52"/>
      <c r="T56" s="1">
        <f t="shared" si="4"/>
        <v>6</v>
      </c>
      <c r="U56" s="43">
        <f t="shared" si="5"/>
        <v>354</v>
      </c>
      <c r="V56" s="86">
        <f t="shared" si="2"/>
        <v>59</v>
      </c>
      <c r="W56" s="71" t="str">
        <f t="shared" si="3"/>
        <v>PASS</v>
      </c>
      <c r="X56" s="81"/>
    </row>
    <row r="57" spans="1:25" ht="15" customHeight="1">
      <c r="A57" s="20">
        <v>50</v>
      </c>
      <c r="B57" s="23" t="s">
        <v>168</v>
      </c>
      <c r="C57" s="24" t="s">
        <v>169</v>
      </c>
      <c r="D57" s="34"/>
      <c r="E57" s="51"/>
      <c r="F57" s="51"/>
      <c r="G57" s="51"/>
      <c r="H57" s="52"/>
      <c r="I57" s="52"/>
      <c r="J57" s="52"/>
      <c r="K57" s="53"/>
      <c r="L57" s="52"/>
      <c r="M57" s="52"/>
      <c r="N57" s="52"/>
      <c r="O57" s="52"/>
      <c r="P57" s="51"/>
      <c r="Q57" s="52"/>
      <c r="R57" s="52"/>
      <c r="S57" s="52"/>
      <c r="T57" s="1">
        <f t="shared" si="4"/>
        <v>0</v>
      </c>
      <c r="U57" s="43">
        <f t="shared" si="5"/>
        <v>0</v>
      </c>
      <c r="V57" s="86" t="e">
        <f t="shared" si="2"/>
        <v>#DIV/0!</v>
      </c>
      <c r="W57" s="229"/>
      <c r="X57" s="81"/>
      <c r="Y57" s="278" t="s">
        <v>459</v>
      </c>
    </row>
    <row r="58" spans="1:25" ht="15" customHeight="1">
      <c r="A58" s="44">
        <v>51</v>
      </c>
      <c r="B58" s="23" t="s">
        <v>170</v>
      </c>
      <c r="C58" s="24" t="s">
        <v>171</v>
      </c>
      <c r="D58" s="34"/>
      <c r="E58" s="51">
        <f>VLOOKUP(B58,'EMT 3101'!B15:V119,21,)</f>
        <v>64</v>
      </c>
      <c r="F58" s="51">
        <f>VLOOKUP(B58,'EMT 3102'!B15:V119,21,)</f>
        <v>82</v>
      </c>
      <c r="G58" s="51">
        <f>VLOOKUP(B58,'EMT 3103'!B65:V183,21,FALSE)</f>
        <v>69</v>
      </c>
      <c r="H58" s="52">
        <f>VLOOKUP(B58,'EMT 3104'!B15:V119,21,)</f>
        <v>68</v>
      </c>
      <c r="I58" s="52">
        <f>VLOOKUP(B58,'EMT 3105'!B69:V186,21,FALSE)</f>
        <v>79</v>
      </c>
      <c r="J58" s="52">
        <f>VLOOKUP(B58,'SMA 3121'!B65:S182,18,FALSE)</f>
        <v>75</v>
      </c>
      <c r="K58" s="53"/>
      <c r="L58" s="52"/>
      <c r="M58" s="52"/>
      <c r="N58" s="52"/>
      <c r="O58" s="52"/>
      <c r="P58" s="51"/>
      <c r="Q58" s="52"/>
      <c r="R58" s="52"/>
      <c r="S58" s="52"/>
      <c r="T58" s="1">
        <f t="shared" si="4"/>
        <v>6</v>
      </c>
      <c r="U58" s="43">
        <f t="shared" si="5"/>
        <v>437</v>
      </c>
      <c r="V58" s="86">
        <f t="shared" si="2"/>
        <v>72.84</v>
      </c>
      <c r="W58" s="71" t="str">
        <f t="shared" si="3"/>
        <v>PASS</v>
      </c>
      <c r="X58" s="81"/>
    </row>
    <row r="59" spans="1:25" ht="15" customHeight="1">
      <c r="A59" s="20">
        <v>52</v>
      </c>
      <c r="B59" s="3" t="s">
        <v>172</v>
      </c>
      <c r="C59" s="24" t="s">
        <v>173</v>
      </c>
      <c r="D59" s="34"/>
      <c r="E59" s="51">
        <f>VLOOKUP(B59,'EMT 3101'!B16:V120,21,)</f>
        <v>44</v>
      </c>
      <c r="F59" s="51">
        <f>VLOOKUP(B59,'EMT 3102'!B16:V120,21,)</f>
        <v>64</v>
      </c>
      <c r="G59" s="51">
        <f>VLOOKUP(B59,'EMT 3103'!B66:V184,21,FALSE)</f>
        <v>57</v>
      </c>
      <c r="H59" s="52">
        <f>VLOOKUP(B59,'EMT 3104'!B16:V120,21,)</f>
        <v>66</v>
      </c>
      <c r="I59" s="52">
        <f>VLOOKUP(B59,'EMT 3105'!B70:V187,21,FALSE)</f>
        <v>67</v>
      </c>
      <c r="J59" s="52">
        <f>VLOOKUP(B59,'SMA 3121'!B66:S183,18,FALSE)</f>
        <v>61</v>
      </c>
      <c r="K59" s="53"/>
      <c r="L59" s="52"/>
      <c r="M59" s="52"/>
      <c r="N59" s="52"/>
      <c r="O59" s="52"/>
      <c r="P59" s="51"/>
      <c r="Q59" s="52"/>
      <c r="R59" s="52"/>
      <c r="S59" s="52"/>
      <c r="T59" s="1">
        <f t="shared" si="4"/>
        <v>6</v>
      </c>
      <c r="U59" s="43">
        <f t="shared" si="5"/>
        <v>359</v>
      </c>
      <c r="V59" s="86">
        <f t="shared" si="2"/>
        <v>59.839999999999996</v>
      </c>
      <c r="W59" s="71" t="str">
        <f t="shared" si="3"/>
        <v>PASS</v>
      </c>
      <c r="X59" s="81"/>
    </row>
    <row r="60" spans="1:25" ht="15" customHeight="1">
      <c r="A60" s="44">
        <v>53</v>
      </c>
      <c r="B60" s="3" t="s">
        <v>174</v>
      </c>
      <c r="C60" s="24" t="s">
        <v>175</v>
      </c>
      <c r="D60" s="34"/>
      <c r="E60" s="51">
        <f>VLOOKUP(B60,'EMT 3101'!B17:V121,21,)</f>
        <v>72</v>
      </c>
      <c r="F60" s="51">
        <f>VLOOKUP(B60,'EMT 3102'!B17:V121,21,)</f>
        <v>77</v>
      </c>
      <c r="G60" s="51">
        <f>VLOOKUP(B60,'EMT 3103'!B67:V185,21,FALSE)</f>
        <v>67</v>
      </c>
      <c r="H60" s="52">
        <f>VLOOKUP(B60,'EMT 3104'!B17:V121,21,)</f>
        <v>63</v>
      </c>
      <c r="I60" s="52">
        <f>VLOOKUP(B60,'EMT 3105'!B71:V188,21,FALSE)</f>
        <v>78</v>
      </c>
      <c r="J60" s="52">
        <f>VLOOKUP(B60,'SMA 3121'!B67:S184,18,FALSE)</f>
        <v>70</v>
      </c>
      <c r="K60" s="53"/>
      <c r="L60" s="52"/>
      <c r="M60" s="52"/>
      <c r="N60" s="52"/>
      <c r="O60" s="52"/>
      <c r="P60" s="51"/>
      <c r="Q60" s="52"/>
      <c r="R60" s="52"/>
      <c r="S60" s="52"/>
      <c r="T60" s="1">
        <f t="shared" si="4"/>
        <v>6</v>
      </c>
      <c r="U60" s="43">
        <f t="shared" si="5"/>
        <v>427</v>
      </c>
      <c r="V60" s="86">
        <f t="shared" si="2"/>
        <v>71.17</v>
      </c>
      <c r="W60" s="71" t="str">
        <f t="shared" si="3"/>
        <v>PASS</v>
      </c>
      <c r="X60" s="81"/>
    </row>
    <row r="61" spans="1:25" ht="15" customHeight="1">
      <c r="A61" s="20">
        <v>54</v>
      </c>
      <c r="B61" s="3" t="s">
        <v>176</v>
      </c>
      <c r="C61" s="24" t="s">
        <v>177</v>
      </c>
      <c r="D61" s="34"/>
      <c r="E61" s="51">
        <f>VLOOKUP(B61,'EMT 3101'!B18:V122,21,)</f>
        <v>62</v>
      </c>
      <c r="F61" s="51">
        <f>VLOOKUP(B61,'EMT 3102'!B18:V122,21,)</f>
        <v>60</v>
      </c>
      <c r="G61" s="51">
        <f>VLOOKUP(B61,'EMT 3103'!B68:V186,21,FALSE)</f>
        <v>47</v>
      </c>
      <c r="H61" s="52">
        <f>VLOOKUP(B61,'EMT 3104'!B18:V122,21,)</f>
        <v>65</v>
      </c>
      <c r="I61" s="52">
        <f>VLOOKUP(B61,'EMT 3105'!B72:V189,21,FALSE)</f>
        <v>46</v>
      </c>
      <c r="J61" s="52">
        <f>VLOOKUP(B61,'SMA 3121'!B68:S185,18,FALSE)</f>
        <v>51</v>
      </c>
      <c r="K61" s="53"/>
      <c r="L61" s="52"/>
      <c r="M61" s="52"/>
      <c r="N61" s="52"/>
      <c r="O61" s="52"/>
      <c r="P61" s="51"/>
      <c r="Q61" s="52"/>
      <c r="R61" s="52"/>
      <c r="S61" s="52"/>
      <c r="T61" s="1">
        <f t="shared" si="4"/>
        <v>6</v>
      </c>
      <c r="U61" s="43">
        <f t="shared" si="5"/>
        <v>331</v>
      </c>
      <c r="V61" s="86">
        <f t="shared" si="2"/>
        <v>55.169999999999995</v>
      </c>
      <c r="W61" s="71" t="str">
        <f t="shared" si="3"/>
        <v>PASS</v>
      </c>
      <c r="X61" s="81"/>
    </row>
    <row r="62" spans="1:25" ht="15" customHeight="1">
      <c r="A62" s="44">
        <v>55</v>
      </c>
      <c r="B62" s="3" t="s">
        <v>178</v>
      </c>
      <c r="C62" s="24" t="s">
        <v>179</v>
      </c>
      <c r="D62" s="34"/>
      <c r="E62" s="51">
        <f>VLOOKUP(B62,'EMT 3101'!B19:V123,21,)</f>
        <v>59</v>
      </c>
      <c r="F62" s="51">
        <f>VLOOKUP(B62,'EMT 3102'!B19:V123,21,)</f>
        <v>75</v>
      </c>
      <c r="G62" s="51">
        <f>VLOOKUP(B62,'EMT 3103'!B69:V187,21,FALSE)</f>
        <v>61</v>
      </c>
      <c r="H62" s="52">
        <f>VLOOKUP(B62,'EMT 3104'!B19:V123,21,)</f>
        <v>73</v>
      </c>
      <c r="I62" s="52">
        <f>VLOOKUP(B62,'EMT 3105'!B73:V190,21,FALSE)</f>
        <v>66</v>
      </c>
      <c r="J62" s="52">
        <f>VLOOKUP(B62,'SMA 3121'!B69:S186,18,FALSE)</f>
        <v>55</v>
      </c>
      <c r="K62" s="53"/>
      <c r="L62" s="52"/>
      <c r="M62" s="52"/>
      <c r="N62" s="52"/>
      <c r="O62" s="52"/>
      <c r="P62" s="51"/>
      <c r="Q62" s="52"/>
      <c r="R62" s="52"/>
      <c r="S62" s="52"/>
      <c r="T62" s="1">
        <f t="shared" si="4"/>
        <v>6</v>
      </c>
      <c r="U62" s="43">
        <f t="shared" si="5"/>
        <v>389</v>
      </c>
      <c r="V62" s="86">
        <f t="shared" si="2"/>
        <v>64.84</v>
      </c>
      <c r="W62" s="71" t="str">
        <f t="shared" si="3"/>
        <v>PASS</v>
      </c>
      <c r="X62" s="81"/>
    </row>
    <row r="63" spans="1:25" ht="15" customHeight="1">
      <c r="A63" s="44">
        <v>56</v>
      </c>
      <c r="B63" s="3" t="s">
        <v>180</v>
      </c>
      <c r="C63" s="24" t="s">
        <v>181</v>
      </c>
      <c r="D63" s="34"/>
      <c r="E63" s="51">
        <f>VLOOKUP(B63,'EMT 3101'!B20:V124,21,)</f>
        <v>62</v>
      </c>
      <c r="F63" s="51">
        <f>VLOOKUP(B63,'EMT 3102'!B20:V124,21,)</f>
        <v>75</v>
      </c>
      <c r="G63" s="51">
        <f>VLOOKUP(B63,'EMT 3103'!B70:V188,21,FALSE)</f>
        <v>53</v>
      </c>
      <c r="H63" s="52">
        <f>VLOOKUP(B63,'EMT 3104'!B20:V124,21,)</f>
        <v>61</v>
      </c>
      <c r="I63" s="52">
        <f>VLOOKUP(B63,'EMT 3105'!B74:V191,21,FALSE)</f>
        <v>74</v>
      </c>
      <c r="J63" s="52">
        <f>VLOOKUP(B63,'SMA 3121'!B70:S187,18,FALSE)</f>
        <v>60</v>
      </c>
      <c r="K63" s="53"/>
      <c r="L63" s="52"/>
      <c r="M63" s="52"/>
      <c r="N63" s="52"/>
      <c r="O63" s="52"/>
      <c r="P63" s="51"/>
      <c r="Q63" s="52"/>
      <c r="R63" s="52"/>
      <c r="S63" s="52"/>
      <c r="T63" s="1">
        <f t="shared" ref="T63:T109" si="6">COUNTA(E63:S63)</f>
        <v>6</v>
      </c>
      <c r="U63" s="43">
        <f t="shared" ref="U63:U109" si="7">SUM(E63:S63)</f>
        <v>385</v>
      </c>
      <c r="V63" s="86">
        <f t="shared" ref="V63:V109" si="8">ROUNDUP(AVERAGE(E63:S63),2)</f>
        <v>64.17</v>
      </c>
      <c r="W63" s="71" t="str">
        <f t="shared" si="3"/>
        <v>PASS</v>
      </c>
      <c r="X63" s="81"/>
    </row>
    <row r="64" spans="1:25" ht="15" customHeight="1">
      <c r="A64" s="44">
        <v>57</v>
      </c>
      <c r="B64" s="3" t="s">
        <v>182</v>
      </c>
      <c r="C64" s="24" t="s">
        <v>183</v>
      </c>
      <c r="D64" s="34"/>
      <c r="E64" s="51">
        <f>VLOOKUP(B64,'EMT 3101'!B21:V125,21,)</f>
        <v>63</v>
      </c>
      <c r="F64" s="51">
        <f>VLOOKUP(B64,'EMT 3102'!B21:V125,21,)</f>
        <v>65</v>
      </c>
      <c r="G64" s="51">
        <f>VLOOKUP(B64,'EMT 3103'!B71:V189,21,FALSE)</f>
        <v>49</v>
      </c>
      <c r="H64" s="52">
        <f>VLOOKUP(B64,'EMT 3104'!B21:V125,21,)</f>
        <v>70</v>
      </c>
      <c r="I64" s="52">
        <f>VLOOKUP(B64,'EMT 3105'!B75:V192,21,FALSE)</f>
        <v>65</v>
      </c>
      <c r="J64" s="52">
        <f>VLOOKUP(B64,'SMA 3121'!B71:S188,18,FALSE)</f>
        <v>50</v>
      </c>
      <c r="K64" s="53"/>
      <c r="L64" s="52"/>
      <c r="M64" s="52"/>
      <c r="N64" s="52"/>
      <c r="O64" s="52"/>
      <c r="P64" s="51"/>
      <c r="Q64" s="52"/>
      <c r="R64" s="52"/>
      <c r="S64" s="52"/>
      <c r="T64" s="1">
        <f t="shared" si="6"/>
        <v>6</v>
      </c>
      <c r="U64" s="43">
        <f t="shared" si="7"/>
        <v>362</v>
      </c>
      <c r="V64" s="86">
        <f t="shared" si="8"/>
        <v>60.339999999999996</v>
      </c>
      <c r="W64" s="71" t="str">
        <f t="shared" si="3"/>
        <v>PASS</v>
      </c>
      <c r="X64" s="81"/>
    </row>
    <row r="65" spans="1:24" ht="15" customHeight="1">
      <c r="A65" s="44">
        <v>58</v>
      </c>
      <c r="B65" s="3" t="s">
        <v>184</v>
      </c>
      <c r="C65" s="24" t="s">
        <v>185</v>
      </c>
      <c r="D65" s="34"/>
      <c r="E65" s="51">
        <f>VLOOKUP(B65,'EMT 3101'!B22:V126,21,)</f>
        <v>65</v>
      </c>
      <c r="F65" s="51">
        <f>VLOOKUP(B65,'EMT 3102'!B22:V126,21,)</f>
        <v>41</v>
      </c>
      <c r="G65" s="51">
        <f>VLOOKUP(B65,'EMT 3103'!B72:V190,21,FALSE)</f>
        <v>53</v>
      </c>
      <c r="H65" s="52">
        <f>VLOOKUP(B65,'EMT 3104'!B22:V126,21,)</f>
        <v>61</v>
      </c>
      <c r="I65" s="52">
        <f>VLOOKUP(B65,'EMT 3105'!B76:V193,21,FALSE)</f>
        <v>54</v>
      </c>
      <c r="J65" s="52">
        <f>VLOOKUP(B65,'SMA 3121'!B72:S189,18,FALSE)</f>
        <v>53</v>
      </c>
      <c r="K65" s="53"/>
      <c r="L65" s="52"/>
      <c r="M65" s="52"/>
      <c r="N65" s="52"/>
      <c r="O65" s="52"/>
      <c r="P65" s="51"/>
      <c r="Q65" s="52"/>
      <c r="R65" s="52"/>
      <c r="S65" s="52"/>
      <c r="T65" s="1">
        <f t="shared" si="6"/>
        <v>6</v>
      </c>
      <c r="U65" s="43">
        <f t="shared" si="7"/>
        <v>327</v>
      </c>
      <c r="V65" s="86">
        <f t="shared" si="8"/>
        <v>54.5</v>
      </c>
      <c r="W65" s="71" t="str">
        <f t="shared" si="3"/>
        <v>PASS</v>
      </c>
      <c r="X65" s="81"/>
    </row>
    <row r="66" spans="1:24" ht="15" customHeight="1">
      <c r="A66" s="44">
        <v>59</v>
      </c>
      <c r="B66" s="3" t="s">
        <v>186</v>
      </c>
      <c r="C66" s="24" t="s">
        <v>187</v>
      </c>
      <c r="D66" s="34"/>
      <c r="E66" s="51">
        <f>VLOOKUP(B66,'EMT 3101'!B23:V127,21,)</f>
        <v>68</v>
      </c>
      <c r="F66" s="51">
        <f>VLOOKUP(B66,'EMT 3102'!B23:V127,21,)</f>
        <v>50</v>
      </c>
      <c r="G66" s="51">
        <f>VLOOKUP(B66,'EMT 3103'!B73:V191,21,FALSE)</f>
        <v>52</v>
      </c>
      <c r="H66" s="52">
        <f>VLOOKUP(B66,'EMT 3104'!B23:V127,21,)</f>
        <v>64</v>
      </c>
      <c r="I66" s="52">
        <f>VLOOKUP(B66,'EMT 3105'!B77:V194,21,FALSE)</f>
        <v>64</v>
      </c>
      <c r="J66" s="52">
        <f>VLOOKUP(B66,'SMA 3121'!B73:S190,18,FALSE)</f>
        <v>50</v>
      </c>
      <c r="K66" s="53"/>
      <c r="L66" s="52"/>
      <c r="M66" s="52"/>
      <c r="N66" s="52"/>
      <c r="O66" s="52"/>
      <c r="P66" s="51"/>
      <c r="Q66" s="52"/>
      <c r="R66" s="52"/>
      <c r="S66" s="52"/>
      <c r="T66" s="1">
        <f t="shared" si="6"/>
        <v>6</v>
      </c>
      <c r="U66" s="43">
        <f t="shared" si="7"/>
        <v>348</v>
      </c>
      <c r="V66" s="86">
        <f t="shared" si="8"/>
        <v>58</v>
      </c>
      <c r="W66" s="71" t="str">
        <f t="shared" si="3"/>
        <v>PASS</v>
      </c>
      <c r="X66" s="81"/>
    </row>
    <row r="67" spans="1:24" ht="15" customHeight="1">
      <c r="A67" s="44">
        <v>60</v>
      </c>
      <c r="B67" s="3" t="s">
        <v>188</v>
      </c>
      <c r="C67" s="24" t="s">
        <v>189</v>
      </c>
      <c r="D67" s="34"/>
      <c r="E67" s="51">
        <f>VLOOKUP(B67,'EMT 3101'!B24:V128,21,)</f>
        <v>61</v>
      </c>
      <c r="F67" s="51">
        <f>VLOOKUP(B67,'EMT 3102'!B24:V128,21,)</f>
        <v>52</v>
      </c>
      <c r="G67" s="51">
        <f>VLOOKUP(B67,'EMT 3103'!B74:V192,21,FALSE)</f>
        <v>57</v>
      </c>
      <c r="H67" s="52">
        <f>VLOOKUP(B67,'EMT 3104'!B24:V128,21,)</f>
        <v>60</v>
      </c>
      <c r="I67" s="52">
        <f>VLOOKUP(B67,'EMT 3105'!B78:V195,21,FALSE)</f>
        <v>68</v>
      </c>
      <c r="J67" s="52">
        <f>VLOOKUP(B67,'SMA 3121'!B74:S191,18,FALSE)</f>
        <v>62</v>
      </c>
      <c r="K67" s="53"/>
      <c r="L67" s="52"/>
      <c r="M67" s="52"/>
      <c r="N67" s="52"/>
      <c r="O67" s="52"/>
      <c r="P67" s="51"/>
      <c r="Q67" s="52"/>
      <c r="R67" s="52"/>
      <c r="S67" s="52"/>
      <c r="T67" s="1">
        <f t="shared" si="6"/>
        <v>6</v>
      </c>
      <c r="U67" s="43">
        <f t="shared" si="7"/>
        <v>360</v>
      </c>
      <c r="V67" s="86">
        <f t="shared" si="8"/>
        <v>60</v>
      </c>
      <c r="W67" s="71" t="str">
        <f t="shared" si="3"/>
        <v>PASS</v>
      </c>
      <c r="X67" s="81"/>
    </row>
    <row r="68" spans="1:24">
      <c r="A68" s="44">
        <v>62</v>
      </c>
      <c r="B68" s="3" t="s">
        <v>192</v>
      </c>
      <c r="C68" s="24" t="s">
        <v>193</v>
      </c>
      <c r="D68" s="34"/>
      <c r="E68" s="51">
        <f>VLOOKUP(B68,'EMT 3101'!B26:V130,21,)</f>
        <v>63</v>
      </c>
      <c r="F68" s="51">
        <f>VLOOKUP(B68,'EMT 3102'!B26:V130,21,)</f>
        <v>70</v>
      </c>
      <c r="G68" s="51">
        <f>VLOOKUP(B68,'EMT 3103'!B76:V194,21,FALSE)</f>
        <v>69</v>
      </c>
      <c r="H68" s="52">
        <f>VLOOKUP(B68,'EMT 3104'!B26:V130,21,)</f>
        <v>74</v>
      </c>
      <c r="I68" s="52">
        <f>VLOOKUP(B68,'EMT 3105'!B80:V197,21,FALSE)</f>
        <v>71</v>
      </c>
      <c r="J68" s="52">
        <f>VLOOKUP(B68,'SMA 3121'!B76:S193,18,FALSE)</f>
        <v>54</v>
      </c>
      <c r="K68" s="53"/>
      <c r="L68" s="52"/>
      <c r="M68" s="52"/>
      <c r="N68" s="52"/>
      <c r="O68" s="52"/>
      <c r="P68" s="51"/>
      <c r="Q68" s="52"/>
      <c r="R68" s="52"/>
      <c r="S68" s="52"/>
      <c r="T68" s="1">
        <f t="shared" si="6"/>
        <v>6</v>
      </c>
      <c r="U68" s="43">
        <f t="shared" si="7"/>
        <v>401</v>
      </c>
      <c r="V68" s="86">
        <f t="shared" si="8"/>
        <v>66.84</v>
      </c>
      <c r="W68" s="71" t="str">
        <f t="shared" si="3"/>
        <v>PASS</v>
      </c>
      <c r="X68" s="81"/>
    </row>
    <row r="69" spans="1:24" ht="15" customHeight="1">
      <c r="A69" s="44">
        <v>63</v>
      </c>
      <c r="B69" s="3" t="s">
        <v>194</v>
      </c>
      <c r="C69" s="24" t="s">
        <v>195</v>
      </c>
      <c r="D69" s="34"/>
      <c r="E69" s="51">
        <f>VLOOKUP(B69,'EMT 3101'!B27:V131,21,)</f>
        <v>71</v>
      </c>
      <c r="F69" s="51">
        <f>VLOOKUP(B69,'EMT 3102'!B27:V131,21,)</f>
        <v>66</v>
      </c>
      <c r="G69" s="51">
        <f>VLOOKUP(B69,'EMT 3103'!B77:V195,21,FALSE)</f>
        <v>58</v>
      </c>
      <c r="H69" s="52">
        <f>VLOOKUP(B69,'EMT 3104'!B27:V131,21,)</f>
        <v>70</v>
      </c>
      <c r="I69" s="52">
        <f>VLOOKUP(B69,'EMT 3105'!B81:V198,21,FALSE)</f>
        <v>75</v>
      </c>
      <c r="J69" s="52">
        <f>VLOOKUP(B69,'SMA 3121'!B77:S194,18,FALSE)</f>
        <v>55</v>
      </c>
      <c r="K69" s="53"/>
      <c r="L69" s="52"/>
      <c r="M69" s="52"/>
      <c r="N69" s="52"/>
      <c r="O69" s="52"/>
      <c r="P69" s="51"/>
      <c r="Q69" s="52"/>
      <c r="R69" s="52"/>
      <c r="S69" s="52"/>
      <c r="T69" s="1">
        <f t="shared" si="6"/>
        <v>6</v>
      </c>
      <c r="U69" s="43">
        <f t="shared" si="7"/>
        <v>395</v>
      </c>
      <c r="V69" s="86">
        <f t="shared" si="8"/>
        <v>65.84</v>
      </c>
      <c r="W69" s="71" t="str">
        <f t="shared" si="3"/>
        <v>PASS</v>
      </c>
      <c r="X69" s="81"/>
    </row>
    <row r="70" spans="1:24" ht="15" customHeight="1">
      <c r="A70" s="44">
        <v>64</v>
      </c>
      <c r="B70" s="3" t="s">
        <v>196</v>
      </c>
      <c r="C70" s="24" t="s">
        <v>197</v>
      </c>
      <c r="D70" s="34"/>
      <c r="E70" s="51">
        <f>VLOOKUP(B70,'EMT 3101'!B28:V132,21,)</f>
        <v>64</v>
      </c>
      <c r="F70" s="51">
        <f>VLOOKUP(B70,'EMT 3102'!B28:V132,21,)</f>
        <v>62</v>
      </c>
      <c r="G70" s="51">
        <f>VLOOKUP(B70,'EMT 3103'!B78:V196,21,FALSE)</f>
        <v>59</v>
      </c>
      <c r="H70" s="52">
        <f>VLOOKUP(B70,'EMT 3104'!B28:V132,21,)</f>
        <v>53</v>
      </c>
      <c r="I70" s="52">
        <f>VLOOKUP(B70,'EMT 3105'!B82:V199,21,FALSE)</f>
        <v>76</v>
      </c>
      <c r="J70" s="52">
        <f>VLOOKUP(B70,'SMA 3121'!B78:S195,18,FALSE)</f>
        <v>63</v>
      </c>
      <c r="K70" s="53"/>
      <c r="L70" s="52"/>
      <c r="M70" s="52"/>
      <c r="N70" s="52"/>
      <c r="O70" s="52"/>
      <c r="P70" s="51"/>
      <c r="Q70" s="52"/>
      <c r="R70" s="52"/>
      <c r="S70" s="52"/>
      <c r="T70" s="1">
        <f t="shared" si="6"/>
        <v>6</v>
      </c>
      <c r="U70" s="43">
        <f t="shared" si="7"/>
        <v>377</v>
      </c>
      <c r="V70" s="86">
        <f t="shared" si="8"/>
        <v>62.839999999999996</v>
      </c>
      <c r="W70" s="71" t="str">
        <f t="shared" si="3"/>
        <v>PASS</v>
      </c>
      <c r="X70" s="81"/>
    </row>
    <row r="71" spans="1:24" ht="15" customHeight="1">
      <c r="A71" s="44">
        <v>65</v>
      </c>
      <c r="B71" s="3" t="s">
        <v>198</v>
      </c>
      <c r="C71" s="24" t="s">
        <v>199</v>
      </c>
      <c r="D71" s="34"/>
      <c r="E71" s="51">
        <f>VLOOKUP(B71,'EMT 3101'!B29:V133,21,)</f>
        <v>62</v>
      </c>
      <c r="F71" s="51">
        <f>VLOOKUP(B71,'EMT 3102'!B29:V133,21,)</f>
        <v>71</v>
      </c>
      <c r="G71" s="51">
        <f>VLOOKUP(B71,'EMT 3103'!B79:V197,21,FALSE)</f>
        <v>54</v>
      </c>
      <c r="H71" s="52">
        <f>VLOOKUP(B71,'EMT 3104'!B29:V133,21,)</f>
        <v>70</v>
      </c>
      <c r="I71" s="52">
        <f>VLOOKUP(B71,'EMT 3105'!B83:V200,21,FALSE)</f>
        <v>65</v>
      </c>
      <c r="J71" s="52">
        <f>VLOOKUP(B71,'SMA 3121'!B79:S196,18,FALSE)</f>
        <v>61</v>
      </c>
      <c r="K71" s="53"/>
      <c r="L71" s="52"/>
      <c r="M71" s="52"/>
      <c r="N71" s="52"/>
      <c r="O71" s="52"/>
      <c r="P71" s="51"/>
      <c r="Q71" s="52"/>
      <c r="R71" s="52"/>
      <c r="S71" s="52"/>
      <c r="T71" s="1">
        <f t="shared" si="6"/>
        <v>6</v>
      </c>
      <c r="U71" s="43">
        <f t="shared" si="7"/>
        <v>383</v>
      </c>
      <c r="V71" s="86">
        <f t="shared" si="8"/>
        <v>63.839999999999996</v>
      </c>
      <c r="W71" s="71" t="str">
        <f t="shared" si="3"/>
        <v>PASS</v>
      </c>
      <c r="X71" s="81"/>
    </row>
    <row r="72" spans="1:24" ht="15" customHeight="1">
      <c r="A72" s="44">
        <v>66</v>
      </c>
      <c r="B72" s="3" t="s">
        <v>200</v>
      </c>
      <c r="C72" s="24" t="s">
        <v>201</v>
      </c>
      <c r="D72" s="34"/>
      <c r="E72" s="51">
        <f>VLOOKUP(B72,'EMT 3101'!B30:V134,21,)</f>
        <v>60</v>
      </c>
      <c r="F72" s="51">
        <f>VLOOKUP(B72,'EMT 3102'!B30:V134,21,)</f>
        <v>57</v>
      </c>
      <c r="G72" s="51">
        <f>VLOOKUP(B72,'EMT 3103'!B80:V198,21,FALSE)</f>
        <v>47</v>
      </c>
      <c r="H72" s="52">
        <f>VLOOKUP(B72,'EMT 3104'!B30:V134,21,)</f>
        <v>54</v>
      </c>
      <c r="I72" s="52">
        <f>VLOOKUP(B72,'EMT 3105'!B84:V201,21,FALSE)</f>
        <v>54</v>
      </c>
      <c r="J72" s="52">
        <f>VLOOKUP(B72,'SMA 3121'!B80:S197,18,FALSE)</f>
        <v>47</v>
      </c>
      <c r="K72" s="53"/>
      <c r="L72" s="52"/>
      <c r="M72" s="52"/>
      <c r="N72" s="52"/>
      <c r="O72" s="52"/>
      <c r="P72" s="51"/>
      <c r="Q72" s="52"/>
      <c r="R72" s="52"/>
      <c r="S72" s="52"/>
      <c r="T72" s="1">
        <f t="shared" si="6"/>
        <v>6</v>
      </c>
      <c r="U72" s="43">
        <f t="shared" si="7"/>
        <v>319</v>
      </c>
      <c r="V72" s="86">
        <f t="shared" si="8"/>
        <v>53.169999999999995</v>
      </c>
      <c r="W72" s="71" t="str">
        <f t="shared" ref="W72:W111" si="9">IF(T72&lt;6,"INCOMPLETE",IF(MIN(E72:J72)&gt;=40,"PASS",IF((COUNTIF(E72:J72,"&lt;40")=1),"FAIL, 1 Unit",IF((COUNTIF(E72:J72,"&lt;40")=2),"FAIL, 2 Units",IF((COUNTIF(E72:J72,"&lt;40")=3),"FAIL, 3 Units",IF((COUNTIF(E72:J72,"&lt;40")=4),  "FAIL, 4 Units",IF((COUNTIF(E72:J72,"&lt;40")=5),"FAIL, 5 Units","X FAILS")))))))</f>
        <v>PASS</v>
      </c>
      <c r="X72" s="81"/>
    </row>
    <row r="73" spans="1:24" ht="15" customHeight="1">
      <c r="A73" s="44">
        <v>67</v>
      </c>
      <c r="B73" s="3" t="s">
        <v>202</v>
      </c>
      <c r="C73" s="24" t="s">
        <v>203</v>
      </c>
      <c r="D73" s="34"/>
      <c r="E73" s="51">
        <f>VLOOKUP(B73,'EMT 3101'!B31:V135,21,)</f>
        <v>52</v>
      </c>
      <c r="F73" s="51">
        <f>VLOOKUP(B73,'EMT 3102'!B31:V135,21,)</f>
        <v>61</v>
      </c>
      <c r="G73" s="51">
        <f>VLOOKUP(B73,'EMT 3103'!B81:V199,21,FALSE)</f>
        <v>55</v>
      </c>
      <c r="H73" s="52">
        <f>VLOOKUP(B73,'EMT 3104'!B31:V135,21,)</f>
        <v>58</v>
      </c>
      <c r="I73" s="52">
        <f>VLOOKUP(B73,'EMT 3105'!B85:V202,21,FALSE)</f>
        <v>62</v>
      </c>
      <c r="J73" s="52">
        <f>VLOOKUP(B73,'SMA 3121'!B81:S198,18,FALSE)</f>
        <v>56</v>
      </c>
      <c r="K73" s="53"/>
      <c r="L73" s="52"/>
      <c r="M73" s="52"/>
      <c r="N73" s="52"/>
      <c r="O73" s="52"/>
      <c r="P73" s="51"/>
      <c r="Q73" s="52"/>
      <c r="R73" s="52"/>
      <c r="S73" s="52"/>
      <c r="T73" s="1">
        <f t="shared" si="6"/>
        <v>6</v>
      </c>
      <c r="U73" s="43">
        <f t="shared" si="7"/>
        <v>344</v>
      </c>
      <c r="V73" s="86">
        <f t="shared" si="8"/>
        <v>57.339999999999996</v>
      </c>
      <c r="W73" s="71" t="str">
        <f t="shared" si="9"/>
        <v>PASS</v>
      </c>
      <c r="X73" s="81"/>
    </row>
    <row r="74" spans="1:24" ht="15" customHeight="1">
      <c r="A74" s="44">
        <v>68</v>
      </c>
      <c r="B74" s="3" t="s">
        <v>204</v>
      </c>
      <c r="C74" s="24" t="s">
        <v>205</v>
      </c>
      <c r="D74" s="34"/>
      <c r="E74" s="51">
        <f>VLOOKUP(B74,'EMT 3101'!B32:V136,21,)</f>
        <v>68</v>
      </c>
      <c r="F74" s="51">
        <f>VLOOKUP(B74,'EMT 3102'!B32:V136,21,)</f>
        <v>61</v>
      </c>
      <c r="G74" s="51">
        <f>VLOOKUP(B74,'EMT 3103'!B82:V200,21,FALSE)</f>
        <v>78</v>
      </c>
      <c r="H74" s="52">
        <f>VLOOKUP(B74,'EMT 3104'!B32:V136,21,)</f>
        <v>70</v>
      </c>
      <c r="I74" s="52">
        <f>VLOOKUP(B74,'EMT 3105'!B86:V203,21,FALSE)</f>
        <v>86</v>
      </c>
      <c r="J74" s="52">
        <f>VLOOKUP(B74,'SMA 3121'!B82:S199,18,FALSE)</f>
        <v>70</v>
      </c>
      <c r="K74" s="53"/>
      <c r="L74" s="52"/>
      <c r="M74" s="52"/>
      <c r="N74" s="52"/>
      <c r="O74" s="52"/>
      <c r="P74" s="51"/>
      <c r="Q74" s="52"/>
      <c r="R74" s="52"/>
      <c r="S74" s="52"/>
      <c r="T74" s="1">
        <f t="shared" si="6"/>
        <v>6</v>
      </c>
      <c r="U74" s="43">
        <f t="shared" si="7"/>
        <v>433</v>
      </c>
      <c r="V74" s="86">
        <f t="shared" si="8"/>
        <v>72.17</v>
      </c>
      <c r="W74" s="71" t="str">
        <f t="shared" si="9"/>
        <v>PASS</v>
      </c>
      <c r="X74" s="81"/>
    </row>
    <row r="75" spans="1:24" ht="15" customHeight="1">
      <c r="A75" s="44">
        <v>69</v>
      </c>
      <c r="B75" s="3" t="s">
        <v>206</v>
      </c>
      <c r="C75" s="24" t="s">
        <v>207</v>
      </c>
      <c r="D75" s="34"/>
      <c r="E75" s="51">
        <f>VLOOKUP(B75,'EMT 3101'!B33:V137,21,)</f>
        <v>41</v>
      </c>
      <c r="F75" s="51">
        <f>VLOOKUP(B75,'EMT 3102'!B33:V137,21,)</f>
        <v>59</v>
      </c>
      <c r="G75" s="51">
        <f>VLOOKUP(B75,'EMT 3103'!B83:V201,21,FALSE)</f>
        <v>55</v>
      </c>
      <c r="H75" s="52">
        <f>VLOOKUP(B75,'EMT 3104'!B33:V137,21,)</f>
        <v>40</v>
      </c>
      <c r="I75" s="52">
        <f>VLOOKUP(B75,'EMT 3105'!B87:V204,21,FALSE)</f>
        <v>73</v>
      </c>
      <c r="J75" s="52">
        <f>VLOOKUP(B75,'SMA 3121'!B83:S200,18,FALSE)</f>
        <v>50</v>
      </c>
      <c r="K75" s="53"/>
      <c r="L75" s="52"/>
      <c r="M75" s="52"/>
      <c r="N75" s="52"/>
      <c r="O75" s="52"/>
      <c r="P75" s="51"/>
      <c r="Q75" s="52"/>
      <c r="R75" s="52"/>
      <c r="S75" s="52"/>
      <c r="T75" s="1">
        <f t="shared" si="6"/>
        <v>6</v>
      </c>
      <c r="U75" s="43">
        <f t="shared" si="7"/>
        <v>318</v>
      </c>
      <c r="V75" s="86">
        <f t="shared" si="8"/>
        <v>53</v>
      </c>
      <c r="W75" s="71" t="str">
        <f t="shared" si="9"/>
        <v>PASS</v>
      </c>
      <c r="X75" s="81"/>
    </row>
    <row r="76" spans="1:24" ht="15" customHeight="1">
      <c r="A76" s="44">
        <v>70</v>
      </c>
      <c r="B76" s="3" t="s">
        <v>208</v>
      </c>
      <c r="C76" s="24" t="s">
        <v>209</v>
      </c>
      <c r="D76" s="34"/>
      <c r="E76" s="273" t="s">
        <v>440</v>
      </c>
      <c r="F76" s="273" t="s">
        <v>440</v>
      </c>
      <c r="G76" s="273" t="s">
        <v>445</v>
      </c>
      <c r="H76" s="275" t="s">
        <v>445</v>
      </c>
      <c r="I76" s="275" t="s">
        <v>449</v>
      </c>
      <c r="J76" s="275" t="s">
        <v>446</v>
      </c>
      <c r="K76" s="53"/>
      <c r="L76" s="52"/>
      <c r="M76" s="52"/>
      <c r="N76" s="52"/>
      <c r="O76" s="52"/>
      <c r="P76" s="51"/>
      <c r="Q76" s="52"/>
      <c r="R76" s="52"/>
      <c r="S76" s="52"/>
      <c r="T76" s="1">
        <f t="shared" si="6"/>
        <v>6</v>
      </c>
      <c r="U76" s="43">
        <f t="shared" si="7"/>
        <v>0</v>
      </c>
      <c r="V76" s="86" t="e">
        <f t="shared" si="8"/>
        <v>#DIV/0!</v>
      </c>
      <c r="W76" s="71" t="s">
        <v>456</v>
      </c>
      <c r="X76" s="81"/>
    </row>
    <row r="77" spans="1:24" ht="15" customHeight="1">
      <c r="A77" s="44">
        <v>71</v>
      </c>
      <c r="B77" s="3" t="s">
        <v>210</v>
      </c>
      <c r="C77" s="24" t="s">
        <v>211</v>
      </c>
      <c r="D77" s="34"/>
      <c r="E77" s="51">
        <f>VLOOKUP(B77,'EMT 3101'!B35:V139,21,)</f>
        <v>68</v>
      </c>
      <c r="F77" s="51">
        <f>VLOOKUP(B77,'EMT 3102'!B35:V139,21,)</f>
        <v>62</v>
      </c>
      <c r="G77" s="51">
        <f>VLOOKUP(B77,'EMT 3103'!B85:V203,21,FALSE)</f>
        <v>59</v>
      </c>
      <c r="H77" s="52">
        <f>VLOOKUP(B77,'EMT 3104'!B35:V139,21,)</f>
        <v>68</v>
      </c>
      <c r="I77" s="52">
        <f>VLOOKUP(B77,'EMT 3105'!B89:V206,21,FALSE)</f>
        <v>67</v>
      </c>
      <c r="J77" s="52">
        <f>VLOOKUP(B77,'SMA 3121'!B85:S202,18,FALSE)</f>
        <v>51</v>
      </c>
      <c r="K77" s="53"/>
      <c r="L77" s="52"/>
      <c r="M77" s="52"/>
      <c r="N77" s="52"/>
      <c r="O77" s="52"/>
      <c r="P77" s="51"/>
      <c r="Q77" s="52"/>
      <c r="R77" s="52"/>
      <c r="S77" s="52"/>
      <c r="T77" s="1">
        <f t="shared" si="6"/>
        <v>6</v>
      </c>
      <c r="U77" s="43">
        <f t="shared" si="7"/>
        <v>375</v>
      </c>
      <c r="V77" s="86">
        <f t="shared" si="8"/>
        <v>62.5</v>
      </c>
      <c r="W77" s="71" t="str">
        <f t="shared" si="9"/>
        <v>PASS</v>
      </c>
      <c r="X77" s="81"/>
    </row>
    <row r="78" spans="1:24" ht="15" customHeight="1">
      <c r="A78" s="44">
        <v>72</v>
      </c>
      <c r="B78" s="3" t="s">
        <v>212</v>
      </c>
      <c r="C78" s="24" t="s">
        <v>213</v>
      </c>
      <c r="D78" s="34"/>
      <c r="E78" s="51">
        <f>VLOOKUP(B78,'EMT 3101'!B36:V140,21,)</f>
        <v>51</v>
      </c>
      <c r="F78" s="51">
        <f>VLOOKUP(B78,'EMT 3102'!B36:V140,21,)</f>
        <v>62</v>
      </c>
      <c r="G78" s="51">
        <f>VLOOKUP(B78,'EMT 3103'!B86:V204,21,FALSE)</f>
        <v>59</v>
      </c>
      <c r="H78" s="52">
        <f>VLOOKUP(B78,'EMT 3104'!B36:V140,21,)</f>
        <v>65</v>
      </c>
      <c r="I78" s="52">
        <f>VLOOKUP(B78,'EMT 3105'!B90:V207,21,FALSE)</f>
        <v>69</v>
      </c>
      <c r="J78" s="52">
        <f>VLOOKUP(B78,'SMA 3121'!B86:S203,18,FALSE)</f>
        <v>63</v>
      </c>
      <c r="K78" s="53"/>
      <c r="L78" s="52"/>
      <c r="M78" s="52"/>
      <c r="N78" s="52"/>
      <c r="O78" s="52"/>
      <c r="P78" s="51"/>
      <c r="Q78" s="52"/>
      <c r="R78" s="52"/>
      <c r="S78" s="52"/>
      <c r="T78" s="1">
        <f t="shared" si="6"/>
        <v>6</v>
      </c>
      <c r="U78" s="43">
        <f t="shared" si="7"/>
        <v>369</v>
      </c>
      <c r="V78" s="86">
        <f t="shared" si="8"/>
        <v>61.5</v>
      </c>
      <c r="W78" s="71" t="str">
        <f t="shared" si="9"/>
        <v>PASS</v>
      </c>
      <c r="X78" s="81"/>
    </row>
    <row r="79" spans="1:24" ht="15" customHeight="1">
      <c r="A79" s="44">
        <v>73</v>
      </c>
      <c r="B79" s="3" t="s">
        <v>214</v>
      </c>
      <c r="C79" s="24" t="s">
        <v>215</v>
      </c>
      <c r="D79" s="34"/>
      <c r="E79" s="51">
        <f>VLOOKUP(B79,'EMT 3101'!B37:V141,21,)</f>
        <v>64</v>
      </c>
      <c r="F79" s="51">
        <f>VLOOKUP(B79,'EMT 3102'!B37:V141,21,)</f>
        <v>57</v>
      </c>
      <c r="G79" s="51">
        <f>VLOOKUP(B79,'EMT 3103'!B87:V205,21,FALSE)</f>
        <v>57</v>
      </c>
      <c r="H79" s="52">
        <f>VLOOKUP(B79,'EMT 3104'!B37:V141,21,)</f>
        <v>50</v>
      </c>
      <c r="I79" s="52">
        <f>VLOOKUP(B79,'EMT 3105'!B91:V208,21,FALSE)</f>
        <v>73</v>
      </c>
      <c r="J79" s="52">
        <f>VLOOKUP(B79,'SMA 3121'!B87:S204,18,FALSE)</f>
        <v>61</v>
      </c>
      <c r="K79" s="53"/>
      <c r="L79" s="52"/>
      <c r="M79" s="52"/>
      <c r="N79" s="52"/>
      <c r="O79" s="52"/>
      <c r="P79" s="51"/>
      <c r="Q79" s="52"/>
      <c r="R79" s="52"/>
      <c r="S79" s="52"/>
      <c r="T79" s="1">
        <f t="shared" si="6"/>
        <v>6</v>
      </c>
      <c r="U79" s="43">
        <f t="shared" si="7"/>
        <v>362</v>
      </c>
      <c r="V79" s="86">
        <f t="shared" si="8"/>
        <v>60.339999999999996</v>
      </c>
      <c r="W79" s="71" t="str">
        <f t="shared" si="9"/>
        <v>PASS</v>
      </c>
      <c r="X79" s="81"/>
    </row>
    <row r="80" spans="1:24" ht="15" customHeight="1">
      <c r="A80" s="44">
        <v>74</v>
      </c>
      <c r="B80" s="3" t="s">
        <v>216</v>
      </c>
      <c r="C80" s="24" t="s">
        <v>217</v>
      </c>
      <c r="D80" s="34"/>
      <c r="E80" s="51">
        <f>VLOOKUP(B80,'EMT 3101'!B38:V142,21,)</f>
        <v>65</v>
      </c>
      <c r="F80" s="51">
        <f>VLOOKUP(B80,'EMT 3102'!B38:V142,21,)</f>
        <v>52</v>
      </c>
      <c r="G80" s="51">
        <f>VLOOKUP(B80,'EMT 3103'!B88:V206,21,FALSE)</f>
        <v>46</v>
      </c>
      <c r="H80" s="52">
        <f>VLOOKUP(B80,'EMT 3104'!B38:V142,21,)</f>
        <v>68</v>
      </c>
      <c r="I80" s="52">
        <f>VLOOKUP(B80,'EMT 3105'!B92:V209,21,FALSE)</f>
        <v>61</v>
      </c>
      <c r="J80" s="52">
        <f>VLOOKUP(B80,'SMA 3121'!B88:S205,18,FALSE)</f>
        <v>42</v>
      </c>
      <c r="K80" s="53"/>
      <c r="L80" s="52"/>
      <c r="M80" s="52"/>
      <c r="N80" s="52"/>
      <c r="O80" s="52"/>
      <c r="P80" s="51"/>
      <c r="Q80" s="52"/>
      <c r="R80" s="52"/>
      <c r="S80" s="52"/>
      <c r="T80" s="1">
        <f t="shared" si="6"/>
        <v>6</v>
      </c>
      <c r="U80" s="43">
        <f t="shared" si="7"/>
        <v>334</v>
      </c>
      <c r="V80" s="86">
        <f t="shared" si="8"/>
        <v>55.669999999999995</v>
      </c>
      <c r="W80" s="71" t="str">
        <f t="shared" si="9"/>
        <v>PASS</v>
      </c>
      <c r="X80" s="81"/>
    </row>
    <row r="81" spans="1:24" ht="15" customHeight="1">
      <c r="A81" s="44">
        <v>75</v>
      </c>
      <c r="B81" s="3" t="s">
        <v>218</v>
      </c>
      <c r="C81" s="24" t="s">
        <v>219</v>
      </c>
      <c r="D81" s="34"/>
      <c r="E81" s="51">
        <f>VLOOKUP(B81,'EMT 3101'!B39:V143,21,)</f>
        <v>69</v>
      </c>
      <c r="F81" s="51">
        <f>VLOOKUP(B81,'EMT 3102'!B39:V143,21,)</f>
        <v>53</v>
      </c>
      <c r="G81" s="51">
        <f>VLOOKUP(B81,'EMT 3103'!B89:V207,21,FALSE)</f>
        <v>57</v>
      </c>
      <c r="H81" s="52">
        <f>VLOOKUP(B81,'EMT 3104'!B39:V143,21,)</f>
        <v>60</v>
      </c>
      <c r="I81" s="52">
        <f>VLOOKUP(B81,'EMT 3105'!B93:V210,21,FALSE)</f>
        <v>66</v>
      </c>
      <c r="J81" s="52">
        <f>VLOOKUP(B81,'SMA 3121'!B89:S206,18,FALSE)</f>
        <v>40</v>
      </c>
      <c r="K81" s="53"/>
      <c r="L81" s="52"/>
      <c r="M81" s="52"/>
      <c r="N81" s="52"/>
      <c r="O81" s="52"/>
      <c r="P81" s="51"/>
      <c r="Q81" s="52"/>
      <c r="R81" s="52"/>
      <c r="S81" s="52"/>
      <c r="T81" s="1">
        <f t="shared" si="6"/>
        <v>6</v>
      </c>
      <c r="U81" s="43">
        <f t="shared" si="7"/>
        <v>345</v>
      </c>
      <c r="V81" s="86">
        <f t="shared" si="8"/>
        <v>57.5</v>
      </c>
      <c r="W81" s="71" t="str">
        <f t="shared" si="9"/>
        <v>PASS</v>
      </c>
      <c r="X81" s="81"/>
    </row>
    <row r="82" spans="1:24" ht="15" customHeight="1">
      <c r="A82" s="44">
        <v>76</v>
      </c>
      <c r="B82" s="3" t="s">
        <v>220</v>
      </c>
      <c r="C82" s="24" t="s">
        <v>221</v>
      </c>
      <c r="D82" s="34"/>
      <c r="E82" s="51">
        <f>VLOOKUP(B82,'EMT 3101'!B40:V144,21,)</f>
        <v>62</v>
      </c>
      <c r="F82" s="51">
        <f>VLOOKUP(B82,'EMT 3102'!B40:V144,21,)</f>
        <v>72</v>
      </c>
      <c r="G82" s="51">
        <f>VLOOKUP(B82,'EMT 3103'!B90:V208,21,FALSE)</f>
        <v>68</v>
      </c>
      <c r="H82" s="52">
        <f>VLOOKUP(B82,'EMT 3104'!B40:V144,21,)</f>
        <v>73</v>
      </c>
      <c r="I82" s="52">
        <f>VLOOKUP(B82,'EMT 3105'!B94:V211,21,FALSE)</f>
        <v>67</v>
      </c>
      <c r="J82" s="52">
        <f>VLOOKUP(B82,'SMA 3121'!B90:S207,18,FALSE)</f>
        <v>50</v>
      </c>
      <c r="K82" s="53"/>
      <c r="L82" s="52"/>
      <c r="M82" s="52"/>
      <c r="N82" s="52"/>
      <c r="O82" s="52"/>
      <c r="P82" s="51"/>
      <c r="Q82" s="52"/>
      <c r="R82" s="52"/>
      <c r="S82" s="52"/>
      <c r="T82" s="1">
        <f t="shared" si="6"/>
        <v>6</v>
      </c>
      <c r="U82" s="43">
        <f t="shared" si="7"/>
        <v>392</v>
      </c>
      <c r="V82" s="86">
        <f t="shared" si="8"/>
        <v>65.34</v>
      </c>
      <c r="W82" s="71" t="str">
        <f t="shared" si="9"/>
        <v>PASS</v>
      </c>
      <c r="X82" s="81"/>
    </row>
    <row r="83" spans="1:24" ht="15" customHeight="1">
      <c r="A83" s="44">
        <v>77</v>
      </c>
      <c r="B83" s="3" t="s">
        <v>222</v>
      </c>
      <c r="C83" s="24" t="s">
        <v>223</v>
      </c>
      <c r="D83" s="34"/>
      <c r="E83" s="71" t="s">
        <v>449</v>
      </c>
      <c r="F83" s="71" t="s">
        <v>440</v>
      </c>
      <c r="G83" s="71" t="s">
        <v>451</v>
      </c>
      <c r="H83" s="274" t="s">
        <v>445</v>
      </c>
      <c r="I83" s="274" t="s">
        <v>445</v>
      </c>
      <c r="J83" s="52">
        <f>VLOOKUP(B83,'SMA 3121'!B91:S208,18,FALSE)</f>
        <v>73</v>
      </c>
      <c r="K83" s="53"/>
      <c r="L83" s="52"/>
      <c r="M83" s="52"/>
      <c r="N83" s="52"/>
      <c r="O83" s="52"/>
      <c r="P83" s="51"/>
      <c r="Q83" s="52"/>
      <c r="R83" s="52"/>
      <c r="S83" s="52"/>
      <c r="T83" s="1">
        <f t="shared" si="6"/>
        <v>6</v>
      </c>
      <c r="U83" s="43">
        <f t="shared" si="7"/>
        <v>73</v>
      </c>
      <c r="V83" s="86">
        <f t="shared" si="8"/>
        <v>73</v>
      </c>
      <c r="W83" s="71" t="str">
        <f t="shared" si="9"/>
        <v>PASS</v>
      </c>
      <c r="X83" s="81"/>
    </row>
    <row r="84" spans="1:24" ht="15" customHeight="1">
      <c r="A84" s="44">
        <v>78</v>
      </c>
      <c r="B84" s="3" t="s">
        <v>224</v>
      </c>
      <c r="C84" s="24" t="s">
        <v>225</v>
      </c>
      <c r="D84" s="34"/>
      <c r="E84" s="51">
        <f>VLOOKUP(B84,'EMT 3101'!B42:V146,21,)</f>
        <v>52</v>
      </c>
      <c r="F84" s="51">
        <f>VLOOKUP(B84,'EMT 3102'!B42:V146,21,)</f>
        <v>51</v>
      </c>
      <c r="G84" s="51">
        <f>VLOOKUP(B84,'EMT 3103'!B92:V210,21,FALSE)</f>
        <v>53</v>
      </c>
      <c r="H84" s="52">
        <f>VLOOKUP(B84,'EMT 3104'!B42:V146,21,)</f>
        <v>58</v>
      </c>
      <c r="I84" s="52">
        <f>VLOOKUP(B84,'EMT 3105'!B96:V213,21,FALSE)</f>
        <v>77</v>
      </c>
      <c r="J84" s="275" t="s">
        <v>447</v>
      </c>
      <c r="K84" s="53"/>
      <c r="L84" s="52"/>
      <c r="M84" s="52"/>
      <c r="N84" s="52"/>
      <c r="O84" s="52"/>
      <c r="P84" s="51"/>
      <c r="Q84" s="52"/>
      <c r="R84" s="52"/>
      <c r="S84" s="52"/>
      <c r="T84" s="1">
        <f t="shared" si="6"/>
        <v>6</v>
      </c>
      <c r="U84" s="43">
        <f t="shared" si="7"/>
        <v>291</v>
      </c>
      <c r="V84" s="86">
        <f t="shared" si="8"/>
        <v>58.2</v>
      </c>
      <c r="W84" s="71" t="s">
        <v>458</v>
      </c>
      <c r="X84" s="81"/>
    </row>
    <row r="85" spans="1:24" ht="15" customHeight="1">
      <c r="A85" s="44">
        <v>79</v>
      </c>
      <c r="B85" s="3" t="s">
        <v>226</v>
      </c>
      <c r="C85" s="24" t="s">
        <v>227</v>
      </c>
      <c r="D85" s="34"/>
      <c r="E85" s="51">
        <f>VLOOKUP(B85,'EMT 3101'!B43:V147,21,)</f>
        <v>69</v>
      </c>
      <c r="F85" s="51">
        <f>VLOOKUP(B85,'EMT 3102'!B43:V147,21,)</f>
        <v>67</v>
      </c>
      <c r="G85" s="51">
        <f>VLOOKUP(B85,'EMT 3103'!B93:V211,21,FALSE)</f>
        <v>60</v>
      </c>
      <c r="H85" s="52">
        <f>VLOOKUP(B85,'EMT 3104'!B43:V147,21,)</f>
        <v>67</v>
      </c>
      <c r="I85" s="52">
        <f>VLOOKUP(B85,'EMT 3105'!B97:V214,21,FALSE)</f>
        <v>68</v>
      </c>
      <c r="J85" s="52">
        <f>VLOOKUP(B85,'SMA 3121'!B93:S210,18,FALSE)</f>
        <v>58</v>
      </c>
      <c r="K85" s="53"/>
      <c r="L85" s="52"/>
      <c r="M85" s="52"/>
      <c r="N85" s="52"/>
      <c r="O85" s="52"/>
      <c r="P85" s="51"/>
      <c r="Q85" s="52"/>
      <c r="R85" s="52"/>
      <c r="S85" s="52"/>
      <c r="T85" s="1">
        <f t="shared" si="6"/>
        <v>6</v>
      </c>
      <c r="U85" s="43">
        <f t="shared" si="7"/>
        <v>389</v>
      </c>
      <c r="V85" s="86">
        <f t="shared" si="8"/>
        <v>64.84</v>
      </c>
      <c r="W85" s="71" t="str">
        <f t="shared" si="9"/>
        <v>PASS</v>
      </c>
      <c r="X85" s="81"/>
    </row>
    <row r="86" spans="1:24" ht="15" customHeight="1">
      <c r="A86" s="44">
        <v>80</v>
      </c>
      <c r="B86" s="3" t="s">
        <v>228</v>
      </c>
      <c r="C86" s="24" t="s">
        <v>229</v>
      </c>
      <c r="D86" s="34"/>
      <c r="E86" s="51">
        <f>VLOOKUP(B86,'EMT 3101'!B44:V148,21,)</f>
        <v>60</v>
      </c>
      <c r="F86" s="51">
        <f>VLOOKUP(B86,'EMT 3102'!B44:V148,21,)</f>
        <v>59</v>
      </c>
      <c r="G86" s="51">
        <f>VLOOKUP(B86,'EMT 3103'!B94:V212,21,FALSE)</f>
        <v>44</v>
      </c>
      <c r="H86" s="52">
        <f>VLOOKUP(B86,'EMT 3104'!B44:V148,21,)</f>
        <v>58</v>
      </c>
      <c r="I86" s="52">
        <f>VLOOKUP(B86,'EMT 3105'!B98:V215,21,FALSE)</f>
        <v>72</v>
      </c>
      <c r="J86" s="52">
        <f>VLOOKUP(B86,'SMA 3121'!B94:S211,18,FALSE)</f>
        <v>60</v>
      </c>
      <c r="K86" s="53"/>
      <c r="L86" s="52"/>
      <c r="M86" s="52"/>
      <c r="N86" s="52"/>
      <c r="O86" s="52"/>
      <c r="P86" s="51"/>
      <c r="Q86" s="52"/>
      <c r="R86" s="52"/>
      <c r="S86" s="52"/>
      <c r="T86" s="1">
        <f t="shared" si="6"/>
        <v>6</v>
      </c>
      <c r="U86" s="43">
        <f t="shared" si="7"/>
        <v>353</v>
      </c>
      <c r="V86" s="86">
        <f t="shared" si="8"/>
        <v>58.839999999999996</v>
      </c>
      <c r="W86" s="71" t="str">
        <f t="shared" si="9"/>
        <v>PASS</v>
      </c>
      <c r="X86" s="81"/>
    </row>
    <row r="87" spans="1:24" ht="15" customHeight="1">
      <c r="A87" s="44">
        <v>81</v>
      </c>
      <c r="B87" s="3" t="s">
        <v>230</v>
      </c>
      <c r="C87" s="24" t="s">
        <v>231</v>
      </c>
      <c r="D87" s="34"/>
      <c r="E87" s="51">
        <f>VLOOKUP(B87,'EMT 3101'!B45:V149,21,)</f>
        <v>65</v>
      </c>
      <c r="F87" s="51">
        <f>VLOOKUP(B87,'EMT 3102'!B45:V149,21,)</f>
        <v>47</v>
      </c>
      <c r="G87" s="51">
        <f>VLOOKUP(B87,'EMT 3103'!B95:V213,21,FALSE)</f>
        <v>63</v>
      </c>
      <c r="H87" s="52">
        <f>VLOOKUP(B87,'EMT 3104'!B45:V149,21,)</f>
        <v>56</v>
      </c>
      <c r="I87" s="52">
        <f>VLOOKUP(B87,'EMT 3105'!B99:V216,21,FALSE)</f>
        <v>71</v>
      </c>
      <c r="J87" s="52">
        <f>VLOOKUP(B87,'SMA 3121'!B95:S212,18,FALSE)</f>
        <v>52</v>
      </c>
      <c r="K87" s="53"/>
      <c r="L87" s="52"/>
      <c r="M87" s="52"/>
      <c r="N87" s="52"/>
      <c r="O87" s="52"/>
      <c r="P87" s="51"/>
      <c r="Q87" s="52"/>
      <c r="R87" s="52"/>
      <c r="S87" s="52"/>
      <c r="T87" s="1">
        <f t="shared" si="6"/>
        <v>6</v>
      </c>
      <c r="U87" s="43">
        <f t="shared" si="7"/>
        <v>354</v>
      </c>
      <c r="V87" s="86">
        <f t="shared" si="8"/>
        <v>59</v>
      </c>
      <c r="W87" s="71" t="str">
        <f t="shared" si="9"/>
        <v>PASS</v>
      </c>
      <c r="X87" s="81"/>
    </row>
    <row r="88" spans="1:24" ht="15" customHeight="1">
      <c r="A88" s="44">
        <v>82</v>
      </c>
      <c r="B88" s="3" t="s">
        <v>232</v>
      </c>
      <c r="C88" s="24" t="s">
        <v>233</v>
      </c>
      <c r="D88" s="34"/>
      <c r="E88" s="51">
        <f>VLOOKUP(B88,'EMT 3101'!B46:V150,21,)</f>
        <v>66</v>
      </c>
      <c r="F88" s="51">
        <f>VLOOKUP(B88,'EMT 3102'!B46:V150,21,)</f>
        <v>67</v>
      </c>
      <c r="G88" s="51">
        <f>VLOOKUP(B88,'EMT 3103'!B96:V214,21,FALSE)</f>
        <v>69</v>
      </c>
      <c r="H88" s="52">
        <f>VLOOKUP(B88,'EMT 3104'!B46:V150,21,)</f>
        <v>61</v>
      </c>
      <c r="I88" s="52">
        <f>VLOOKUP(B88,'EMT 3105'!B100:V217,21,FALSE)</f>
        <v>71</v>
      </c>
      <c r="J88" s="52">
        <f>VLOOKUP(B88,'SMA 3121'!B96:S213,18,FALSE)</f>
        <v>78</v>
      </c>
      <c r="K88" s="53"/>
      <c r="L88" s="52"/>
      <c r="M88" s="52"/>
      <c r="N88" s="52"/>
      <c r="O88" s="52"/>
      <c r="P88" s="51"/>
      <c r="Q88" s="52"/>
      <c r="R88" s="52"/>
      <c r="S88" s="52"/>
      <c r="T88" s="1">
        <f t="shared" si="6"/>
        <v>6</v>
      </c>
      <c r="U88" s="43">
        <f t="shared" si="7"/>
        <v>412</v>
      </c>
      <c r="V88" s="86">
        <f t="shared" si="8"/>
        <v>68.67</v>
      </c>
      <c r="W88" s="71" t="str">
        <f t="shared" si="9"/>
        <v>PASS</v>
      </c>
      <c r="X88" s="81"/>
    </row>
    <row r="89" spans="1:24" ht="15" customHeight="1">
      <c r="A89" s="44">
        <v>83</v>
      </c>
      <c r="B89" s="3" t="s">
        <v>234</v>
      </c>
      <c r="C89" s="24" t="s">
        <v>235</v>
      </c>
      <c r="D89" s="34"/>
      <c r="E89" s="51">
        <f>VLOOKUP(B89,'EMT 3101'!B47:V151,21,)</f>
        <v>66</v>
      </c>
      <c r="F89" s="51">
        <f>VLOOKUP(B89,'EMT 3102'!B47:V151,21,)</f>
        <v>53</v>
      </c>
      <c r="G89" s="51">
        <f>VLOOKUP(B89,'EMT 3103'!B97:V215,21,FALSE)</f>
        <v>67</v>
      </c>
      <c r="H89" s="52">
        <f>VLOOKUP(B89,'EMT 3104'!B47:V151,21,)</f>
        <v>72</v>
      </c>
      <c r="I89" s="52">
        <f>VLOOKUP(B89,'EMT 3105'!B101:V218,21,FALSE)</f>
        <v>69</v>
      </c>
      <c r="J89" s="52">
        <f>VLOOKUP(B89,'SMA 3121'!B97:S214,18,FALSE)</f>
        <v>45</v>
      </c>
      <c r="K89" s="53"/>
      <c r="L89" s="52"/>
      <c r="M89" s="52"/>
      <c r="N89" s="52"/>
      <c r="O89" s="52"/>
      <c r="P89" s="51"/>
      <c r="Q89" s="52"/>
      <c r="R89" s="52"/>
      <c r="S89" s="52"/>
      <c r="T89" s="1">
        <f t="shared" si="6"/>
        <v>6</v>
      </c>
      <c r="U89" s="43">
        <f t="shared" si="7"/>
        <v>372</v>
      </c>
      <c r="V89" s="86">
        <f t="shared" si="8"/>
        <v>62</v>
      </c>
      <c r="W89" s="71" t="str">
        <f t="shared" si="9"/>
        <v>PASS</v>
      </c>
      <c r="X89" s="81"/>
    </row>
    <row r="90" spans="1:24" ht="15" customHeight="1">
      <c r="A90" s="44">
        <v>84</v>
      </c>
      <c r="B90" s="3" t="s">
        <v>236</v>
      </c>
      <c r="C90" s="24" t="s">
        <v>237</v>
      </c>
      <c r="D90" s="34"/>
      <c r="E90" s="51">
        <f>VLOOKUP(B90,'EMT 3101'!B48:V152,21,)</f>
        <v>62</v>
      </c>
      <c r="F90" s="51">
        <f>VLOOKUP(B90,'EMT 3102'!B48:V152,21,)</f>
        <v>55</v>
      </c>
      <c r="G90" s="51">
        <f>VLOOKUP(B90,'EMT 3103'!B98:V216,21,FALSE)</f>
        <v>51</v>
      </c>
      <c r="H90" s="52">
        <f>VLOOKUP(B90,'EMT 3104'!B48:V152,21,)</f>
        <v>41</v>
      </c>
      <c r="I90" s="52">
        <f>VLOOKUP(B90,'EMT 3105'!B102:V219,21,FALSE)</f>
        <v>47</v>
      </c>
      <c r="J90" s="52">
        <f>VLOOKUP(B90,'SMA 3121'!B98:S215,18,FALSE)</f>
        <v>46</v>
      </c>
      <c r="K90" s="53"/>
      <c r="L90" s="52"/>
      <c r="M90" s="52"/>
      <c r="N90" s="52"/>
      <c r="O90" s="52"/>
      <c r="P90" s="51"/>
      <c r="Q90" s="52"/>
      <c r="R90" s="52"/>
      <c r="S90" s="52"/>
      <c r="T90" s="1">
        <f t="shared" si="6"/>
        <v>6</v>
      </c>
      <c r="U90" s="43">
        <f t="shared" si="7"/>
        <v>302</v>
      </c>
      <c r="V90" s="86">
        <f t="shared" si="8"/>
        <v>50.339999999999996</v>
      </c>
      <c r="W90" s="71" t="str">
        <f t="shared" si="9"/>
        <v>PASS</v>
      </c>
      <c r="X90" s="81"/>
    </row>
    <row r="91" spans="1:24" ht="15" customHeight="1">
      <c r="A91" s="44">
        <v>86</v>
      </c>
      <c r="B91" s="3" t="s">
        <v>240</v>
      </c>
      <c r="C91" s="24" t="s">
        <v>241</v>
      </c>
      <c r="D91" s="34"/>
      <c r="E91" s="51">
        <f>VLOOKUP(B91,'EMT 3101'!B50:V154,21,)</f>
        <v>66</v>
      </c>
      <c r="F91" s="51">
        <f>VLOOKUP(B91,'EMT 3102'!B50:V154,21,)</f>
        <v>64</v>
      </c>
      <c r="G91" s="51">
        <f>VLOOKUP(B91,'EMT 3103'!B100:V218,21,FALSE)</f>
        <v>68</v>
      </c>
      <c r="H91" s="52">
        <f>VLOOKUP(B91,'EMT 3104'!B50:V154,21,)</f>
        <v>72</v>
      </c>
      <c r="I91" s="52">
        <f>VLOOKUP(B91,'EMT 3105'!B104:V221,21,FALSE)</f>
        <v>76</v>
      </c>
      <c r="J91" s="52">
        <f>VLOOKUP(B91,'SMA 3121'!B100:S217,18,FALSE)</f>
        <v>62</v>
      </c>
      <c r="K91" s="53"/>
      <c r="L91" s="52"/>
      <c r="M91" s="52"/>
      <c r="N91" s="52"/>
      <c r="O91" s="52"/>
      <c r="P91" s="51"/>
      <c r="Q91" s="52"/>
      <c r="R91" s="52"/>
      <c r="S91" s="52"/>
      <c r="T91" s="1">
        <f t="shared" si="6"/>
        <v>6</v>
      </c>
      <c r="U91" s="43">
        <f t="shared" si="7"/>
        <v>408</v>
      </c>
      <c r="V91" s="86">
        <f t="shared" si="8"/>
        <v>68</v>
      </c>
      <c r="W91" s="71" t="str">
        <f t="shared" si="9"/>
        <v>PASS</v>
      </c>
      <c r="X91" s="81"/>
    </row>
    <row r="92" spans="1:24" ht="15" customHeight="1">
      <c r="A92" s="44">
        <v>87</v>
      </c>
      <c r="B92" s="3" t="s">
        <v>242</v>
      </c>
      <c r="C92" s="24" t="s">
        <v>243</v>
      </c>
      <c r="D92" s="34"/>
      <c r="E92" s="51">
        <f>VLOOKUP(B92,'EMT 3101'!B51:V155,21,)</f>
        <v>41</v>
      </c>
      <c r="F92" s="51">
        <f>VLOOKUP(B92,'EMT 3102'!B51:V155,21,)</f>
        <v>45</v>
      </c>
      <c r="G92" s="51">
        <f>VLOOKUP(B92,'EMT 3103'!B101:V219,21,FALSE)</f>
        <v>56</v>
      </c>
      <c r="H92" s="52">
        <f>VLOOKUP(B92,'EMT 3104'!B51:V155,21,)</f>
        <v>43</v>
      </c>
      <c r="I92" s="52">
        <f>VLOOKUP(B92,'EMT 3105'!B105:V222,21,FALSE)</f>
        <v>44</v>
      </c>
      <c r="J92" s="52">
        <f>VLOOKUP(B92,'SMA 3121'!B101:S218,18,FALSE)</f>
        <v>48</v>
      </c>
      <c r="K92" s="53"/>
      <c r="L92" s="52"/>
      <c r="M92" s="52"/>
      <c r="N92" s="52"/>
      <c r="O92" s="52"/>
      <c r="P92" s="51"/>
      <c r="Q92" s="52"/>
      <c r="R92" s="52"/>
      <c r="S92" s="52"/>
      <c r="T92" s="1">
        <f t="shared" si="6"/>
        <v>6</v>
      </c>
      <c r="U92" s="43">
        <f t="shared" si="7"/>
        <v>277</v>
      </c>
      <c r="V92" s="86">
        <f t="shared" si="8"/>
        <v>46.169999999999995</v>
      </c>
      <c r="W92" s="71" t="str">
        <f t="shared" si="9"/>
        <v>PASS</v>
      </c>
      <c r="X92" s="81"/>
    </row>
    <row r="93" spans="1:24" ht="15" customHeight="1">
      <c r="A93" s="44">
        <v>88</v>
      </c>
      <c r="B93" s="3" t="s">
        <v>244</v>
      </c>
      <c r="C93" s="24" t="s">
        <v>245</v>
      </c>
      <c r="D93" s="34"/>
      <c r="E93" s="51">
        <f>VLOOKUP(B93,'EMT 3101'!B52:V156,21,)</f>
        <v>59</v>
      </c>
      <c r="F93" s="51">
        <f>VLOOKUP(B93,'EMT 3102'!B52:V156,21,)</f>
        <v>54</v>
      </c>
      <c r="G93" s="51">
        <f>VLOOKUP(B93,'EMT 3103'!B102:V220,21,FALSE)</f>
        <v>45</v>
      </c>
      <c r="H93" s="52">
        <f>VLOOKUP(B93,'EMT 3104'!B52:V156,21,)</f>
        <v>34</v>
      </c>
      <c r="I93" s="52">
        <f>VLOOKUP(B93,'EMT 3105'!B106:V223,21,FALSE)</f>
        <v>63</v>
      </c>
      <c r="J93" s="52">
        <f>VLOOKUP(B93,'SMA 3121'!B102:S219,18,FALSE)</f>
        <v>43</v>
      </c>
      <c r="K93" s="53"/>
      <c r="L93" s="52"/>
      <c r="M93" s="52"/>
      <c r="N93" s="52"/>
      <c r="O93" s="52"/>
      <c r="P93" s="51"/>
      <c r="Q93" s="52"/>
      <c r="R93" s="52"/>
      <c r="S93" s="52"/>
      <c r="T93" s="1">
        <f t="shared" si="6"/>
        <v>6</v>
      </c>
      <c r="U93" s="43">
        <f t="shared" si="7"/>
        <v>298</v>
      </c>
      <c r="V93" s="86">
        <f t="shared" si="8"/>
        <v>49.669999999999995</v>
      </c>
      <c r="W93" s="71" t="str">
        <f t="shared" si="9"/>
        <v>FAIL, 1 Unit</v>
      </c>
      <c r="X93" s="81"/>
    </row>
    <row r="94" spans="1:24" ht="15" customHeight="1">
      <c r="A94" s="44">
        <v>89</v>
      </c>
      <c r="B94" s="3" t="s">
        <v>246</v>
      </c>
      <c r="C94" s="24" t="s">
        <v>247</v>
      </c>
      <c r="D94" s="34"/>
      <c r="E94" s="51">
        <f>VLOOKUP(B94,'EMT 3101'!B53:V157,21,)</f>
        <v>66</v>
      </c>
      <c r="F94" s="51">
        <f>VLOOKUP(B94,'EMT 3102'!B53:V157,21,)</f>
        <v>64</v>
      </c>
      <c r="G94" s="51">
        <f>VLOOKUP(B94,'EMT 3103'!B103:V221,21,FALSE)</f>
        <v>40</v>
      </c>
      <c r="H94" s="52">
        <f>VLOOKUP(B94,'EMT 3104'!B53:V157,21,)</f>
        <v>48</v>
      </c>
      <c r="I94" s="52">
        <f>VLOOKUP(B94,'EMT 3105'!B107:V224,21,FALSE)</f>
        <v>70</v>
      </c>
      <c r="J94" s="52">
        <f>VLOOKUP(B94,'SMA 3121'!B103:S220,18,FALSE)</f>
        <v>40</v>
      </c>
      <c r="K94" s="53"/>
      <c r="L94" s="52"/>
      <c r="M94" s="52"/>
      <c r="N94" s="52"/>
      <c r="O94" s="52"/>
      <c r="P94" s="51"/>
      <c r="Q94" s="52"/>
      <c r="R94" s="52"/>
      <c r="S94" s="52"/>
      <c r="T94" s="1">
        <f t="shared" si="6"/>
        <v>6</v>
      </c>
      <c r="U94" s="43">
        <f t="shared" si="7"/>
        <v>328</v>
      </c>
      <c r="V94" s="86">
        <f t="shared" si="8"/>
        <v>54.669999999999995</v>
      </c>
      <c r="W94" s="71" t="str">
        <f t="shared" si="9"/>
        <v>PASS</v>
      </c>
      <c r="X94" s="81"/>
    </row>
    <row r="95" spans="1:24" ht="15" customHeight="1">
      <c r="A95" s="44">
        <v>90</v>
      </c>
      <c r="B95" s="3" t="s">
        <v>248</v>
      </c>
      <c r="C95" s="24" t="s">
        <v>249</v>
      </c>
      <c r="D95" s="34"/>
      <c r="E95" s="51">
        <f>VLOOKUP(B95,'EMT 3101'!B54:V158,21,)</f>
        <v>61</v>
      </c>
      <c r="F95" s="51">
        <f>VLOOKUP(B95,'EMT 3102'!B54:V158,21,)</f>
        <v>47</v>
      </c>
      <c r="G95" s="51">
        <f>VLOOKUP(B95,'EMT 3103'!B104:V222,21,FALSE)</f>
        <v>46</v>
      </c>
      <c r="H95" s="52">
        <f>VLOOKUP(B95,'EMT 3104'!B54:V158,21,)</f>
        <v>45</v>
      </c>
      <c r="I95" s="52">
        <f>VLOOKUP(B95,'EMT 3105'!B108:V225,21,FALSE)</f>
        <v>55</v>
      </c>
      <c r="J95" s="52">
        <f>VLOOKUP(B95,'SMA 3121'!B104:S221,18,FALSE)</f>
        <v>46</v>
      </c>
      <c r="K95" s="53"/>
      <c r="L95" s="52"/>
      <c r="M95" s="52"/>
      <c r="N95" s="52"/>
      <c r="O95" s="52"/>
      <c r="P95" s="51"/>
      <c r="Q95" s="52"/>
      <c r="R95" s="52"/>
      <c r="S95" s="52"/>
      <c r="T95" s="1">
        <f t="shared" si="6"/>
        <v>6</v>
      </c>
      <c r="U95" s="43">
        <f t="shared" si="7"/>
        <v>300</v>
      </c>
      <c r="V95" s="86">
        <f t="shared" si="8"/>
        <v>50</v>
      </c>
      <c r="W95" s="71" t="str">
        <f t="shared" si="9"/>
        <v>PASS</v>
      </c>
      <c r="X95" s="81"/>
    </row>
    <row r="96" spans="1:24" ht="15" customHeight="1">
      <c r="A96" s="44">
        <v>91</v>
      </c>
      <c r="B96" s="3" t="s">
        <v>250</v>
      </c>
      <c r="C96" s="24" t="s">
        <v>251</v>
      </c>
      <c r="D96" s="34"/>
      <c r="E96" s="51">
        <f>VLOOKUP(B96,'EMT 3101'!B55:V159,21,)</f>
        <v>62</v>
      </c>
      <c r="F96" s="51">
        <f>VLOOKUP(B96,'EMT 3102'!B55:V159,21,)</f>
        <v>77</v>
      </c>
      <c r="G96" s="51">
        <f>VLOOKUP(B96,'EMT 3103'!B105:V223,21,FALSE)</f>
        <v>53</v>
      </c>
      <c r="H96" s="52">
        <f>VLOOKUP(B96,'EMT 3104'!B55:V159,21,)</f>
        <v>49</v>
      </c>
      <c r="I96" s="52">
        <f>VLOOKUP(B96,'EMT 3105'!B109:V226,21,FALSE)</f>
        <v>62</v>
      </c>
      <c r="J96" s="52">
        <f>VLOOKUP(B96,'SMA 3121'!B105:S222,18,FALSE)</f>
        <v>67</v>
      </c>
      <c r="K96" s="53"/>
      <c r="L96" s="52"/>
      <c r="M96" s="52"/>
      <c r="N96" s="52"/>
      <c r="O96" s="52"/>
      <c r="P96" s="51"/>
      <c r="Q96" s="52"/>
      <c r="R96" s="52"/>
      <c r="S96" s="52"/>
      <c r="T96" s="1">
        <f t="shared" si="6"/>
        <v>6</v>
      </c>
      <c r="U96" s="43">
        <f t="shared" si="7"/>
        <v>370</v>
      </c>
      <c r="V96" s="86">
        <f t="shared" si="8"/>
        <v>61.669999999999995</v>
      </c>
      <c r="W96" s="71" t="str">
        <f t="shared" si="9"/>
        <v>PASS</v>
      </c>
      <c r="X96" s="81"/>
    </row>
    <row r="97" spans="1:24" ht="15" customHeight="1">
      <c r="A97" s="44">
        <v>92</v>
      </c>
      <c r="B97" s="3" t="s">
        <v>252</v>
      </c>
      <c r="C97" s="24" t="s">
        <v>253</v>
      </c>
      <c r="D97" s="34"/>
      <c r="E97" s="51">
        <f>VLOOKUP(B97,'EMT 3101'!B56:V160,21,)</f>
        <v>55</v>
      </c>
      <c r="F97" s="51">
        <f>VLOOKUP(B97,'EMT 3102'!B56:V160,21,)</f>
        <v>46</v>
      </c>
      <c r="G97" s="51">
        <f>VLOOKUP(B97,'EMT 3103'!B106:V224,21,FALSE)</f>
        <v>54</v>
      </c>
      <c r="H97" s="52">
        <f>VLOOKUP(B97,'EMT 3104'!B56:V160,21,)</f>
        <v>70</v>
      </c>
      <c r="I97" s="52">
        <f>VLOOKUP(B97,'EMT 3105'!B110:V227,21,FALSE)</f>
        <v>59</v>
      </c>
      <c r="J97" s="52">
        <f>VLOOKUP(B97,'SMA 3121'!B106:S223,18,FALSE)</f>
        <v>36</v>
      </c>
      <c r="K97" s="53"/>
      <c r="L97" s="52"/>
      <c r="M97" s="52"/>
      <c r="N97" s="52"/>
      <c r="O97" s="52"/>
      <c r="P97" s="51"/>
      <c r="Q97" s="52"/>
      <c r="R97" s="52"/>
      <c r="S97" s="52"/>
      <c r="T97" s="1">
        <f t="shared" si="6"/>
        <v>6</v>
      </c>
      <c r="U97" s="43">
        <f t="shared" si="7"/>
        <v>320</v>
      </c>
      <c r="V97" s="86">
        <f t="shared" si="8"/>
        <v>53.339999999999996</v>
      </c>
      <c r="W97" s="71" t="str">
        <f t="shared" si="9"/>
        <v>FAIL, 1 Unit</v>
      </c>
      <c r="X97" s="81"/>
    </row>
    <row r="98" spans="1:24" ht="15" customHeight="1">
      <c r="A98" s="44">
        <v>93</v>
      </c>
      <c r="B98" s="3" t="s">
        <v>254</v>
      </c>
      <c r="C98" s="24" t="s">
        <v>255</v>
      </c>
      <c r="D98" s="34"/>
      <c r="E98" s="51">
        <f>VLOOKUP(B98,'EMT 3101'!B57:V161,21,)</f>
        <v>64</v>
      </c>
      <c r="F98" s="51">
        <f>VLOOKUP(B98,'EMT 3102'!B57:V161,21,)</f>
        <v>61</v>
      </c>
      <c r="G98" s="51">
        <f>VLOOKUP(B98,'EMT 3103'!B107:V225,21,FALSE)</f>
        <v>55</v>
      </c>
      <c r="H98" s="52">
        <f>VLOOKUP(B98,'EMT 3104'!B57:V161,21,)</f>
        <v>74</v>
      </c>
      <c r="I98" s="52">
        <f>VLOOKUP(B98,'EMT 3105'!B111:V228,21,FALSE)</f>
        <v>63</v>
      </c>
      <c r="J98" s="52">
        <f>VLOOKUP(B98,'SMA 3121'!B107:S224,18,FALSE)</f>
        <v>64</v>
      </c>
      <c r="K98" s="53"/>
      <c r="L98" s="52"/>
      <c r="M98" s="52"/>
      <c r="N98" s="52"/>
      <c r="O98" s="52"/>
      <c r="P98" s="51"/>
      <c r="Q98" s="52"/>
      <c r="R98" s="52"/>
      <c r="S98" s="52"/>
      <c r="T98" s="1">
        <f t="shared" si="6"/>
        <v>6</v>
      </c>
      <c r="U98" s="43">
        <f t="shared" si="7"/>
        <v>381</v>
      </c>
      <c r="V98" s="86">
        <f t="shared" si="8"/>
        <v>63.5</v>
      </c>
      <c r="W98" s="71" t="str">
        <f t="shared" si="9"/>
        <v>PASS</v>
      </c>
      <c r="X98" s="81"/>
    </row>
    <row r="99" spans="1:24" ht="15" customHeight="1">
      <c r="A99" s="44">
        <v>94</v>
      </c>
      <c r="B99" s="3" t="s">
        <v>256</v>
      </c>
      <c r="C99" s="24" t="s">
        <v>257</v>
      </c>
      <c r="D99" s="34"/>
      <c r="E99" s="51">
        <f>VLOOKUP(B99,'EMT 3101'!B58:V162,21,)</f>
        <v>65</v>
      </c>
      <c r="F99" s="51">
        <f>VLOOKUP(B99,'EMT 3102'!B58:V162,21,)</f>
        <v>68</v>
      </c>
      <c r="G99" s="51">
        <f>VLOOKUP(B99,'EMT 3103'!B108:V226,21,FALSE)</f>
        <v>40</v>
      </c>
      <c r="H99" s="52">
        <f>VLOOKUP(B99,'EMT 3104'!B58:V162,21,)</f>
        <v>57</v>
      </c>
      <c r="I99" s="52">
        <f>VLOOKUP(B99,'EMT 3105'!B112:V229,21,FALSE)</f>
        <v>77</v>
      </c>
      <c r="J99" s="52">
        <f>VLOOKUP(B99,'SMA 3121'!B108:S225,18,FALSE)</f>
        <v>72</v>
      </c>
      <c r="K99" s="53"/>
      <c r="L99" s="52"/>
      <c r="M99" s="52"/>
      <c r="N99" s="52"/>
      <c r="O99" s="52"/>
      <c r="P99" s="51"/>
      <c r="Q99" s="52"/>
      <c r="R99" s="52"/>
      <c r="S99" s="52"/>
      <c r="T99" s="1">
        <f t="shared" si="6"/>
        <v>6</v>
      </c>
      <c r="U99" s="43">
        <f t="shared" si="7"/>
        <v>379</v>
      </c>
      <c r="V99" s="86">
        <f t="shared" si="8"/>
        <v>63.169999999999995</v>
      </c>
      <c r="W99" s="71" t="str">
        <f t="shared" si="9"/>
        <v>PASS</v>
      </c>
      <c r="X99" s="81"/>
    </row>
    <row r="100" spans="1:24" ht="15" customHeight="1">
      <c r="A100" s="44">
        <v>95</v>
      </c>
      <c r="B100" s="3" t="s">
        <v>258</v>
      </c>
      <c r="C100" s="24" t="s">
        <v>259</v>
      </c>
      <c r="D100" s="34"/>
      <c r="E100" s="51">
        <f>VLOOKUP(B100,'EMT 3101'!B59:V163,21,)</f>
        <v>67</v>
      </c>
      <c r="F100" s="51">
        <f>VLOOKUP(B100,'EMT 3102'!B59:V163,21,)</f>
        <v>74</v>
      </c>
      <c r="G100" s="51">
        <f>VLOOKUP(B100,'EMT 3103'!B109:V227,21,FALSE)</f>
        <v>77</v>
      </c>
      <c r="H100" s="52">
        <f>VLOOKUP(B100,'EMT 3104'!B59:V163,21,)</f>
        <v>77</v>
      </c>
      <c r="I100" s="52">
        <f>VLOOKUP(B100,'EMT 3105'!B113:V230,21,FALSE)</f>
        <v>79</v>
      </c>
      <c r="J100" s="52">
        <f>VLOOKUP(B100,'SMA 3121'!B109:S226,18,FALSE)</f>
        <v>72</v>
      </c>
      <c r="K100" s="53"/>
      <c r="L100" s="52"/>
      <c r="M100" s="52"/>
      <c r="N100" s="52"/>
      <c r="O100" s="52"/>
      <c r="P100" s="51"/>
      <c r="Q100" s="52"/>
      <c r="R100" s="52"/>
      <c r="S100" s="52"/>
      <c r="T100" s="1">
        <f t="shared" si="6"/>
        <v>6</v>
      </c>
      <c r="U100" s="43">
        <f t="shared" si="7"/>
        <v>446</v>
      </c>
      <c r="V100" s="86">
        <f t="shared" si="8"/>
        <v>74.34</v>
      </c>
      <c r="W100" s="71" t="str">
        <f t="shared" si="9"/>
        <v>PASS</v>
      </c>
      <c r="X100" s="81"/>
    </row>
    <row r="101" spans="1:24" ht="15" customHeight="1">
      <c r="A101" s="44">
        <v>96</v>
      </c>
      <c r="B101" s="3" t="s">
        <v>260</v>
      </c>
      <c r="C101" s="24" t="s">
        <v>261</v>
      </c>
      <c r="D101" s="34"/>
      <c r="E101" s="51">
        <f>VLOOKUP(B101,'EMT 3101'!B60:V164,21,)</f>
        <v>65</v>
      </c>
      <c r="F101" s="51">
        <f>VLOOKUP(B101,'EMT 3102'!B60:V164,21,)</f>
        <v>48</v>
      </c>
      <c r="G101" s="51">
        <f>VLOOKUP(B101,'EMT 3103'!B110:V228,21,FALSE)</f>
        <v>49</v>
      </c>
      <c r="H101" s="52">
        <f>VLOOKUP(B101,'EMT 3104'!B60:V164,21,)</f>
        <v>70</v>
      </c>
      <c r="I101" s="52">
        <f>VLOOKUP(B101,'EMT 3105'!B114:V231,21,FALSE)</f>
        <v>72</v>
      </c>
      <c r="J101" s="52">
        <f>VLOOKUP(B101,'SMA 3121'!B110:S227,18,FALSE)</f>
        <v>62</v>
      </c>
      <c r="K101" s="53"/>
      <c r="L101" s="52"/>
      <c r="M101" s="52"/>
      <c r="N101" s="52"/>
      <c r="O101" s="52"/>
      <c r="P101" s="51"/>
      <c r="Q101" s="52"/>
      <c r="R101" s="52"/>
      <c r="S101" s="52"/>
      <c r="T101" s="1">
        <f t="shared" si="6"/>
        <v>6</v>
      </c>
      <c r="U101" s="43">
        <f t="shared" si="7"/>
        <v>366</v>
      </c>
      <c r="V101" s="86">
        <f t="shared" si="8"/>
        <v>61</v>
      </c>
      <c r="W101" s="71" t="str">
        <f t="shared" si="9"/>
        <v>PASS</v>
      </c>
      <c r="X101" s="81"/>
    </row>
    <row r="102" spans="1:24" ht="15" customHeight="1">
      <c r="A102" s="44">
        <v>97</v>
      </c>
      <c r="B102" s="3" t="s">
        <v>262</v>
      </c>
      <c r="C102" s="24" t="s">
        <v>263</v>
      </c>
      <c r="D102" s="34"/>
      <c r="E102" s="51">
        <f>VLOOKUP(B102,'EMT 3101'!B61:V165,21,)</f>
        <v>71</v>
      </c>
      <c r="F102" s="51">
        <f>VLOOKUP(B102,'EMT 3102'!B61:V165,21,)</f>
        <v>82</v>
      </c>
      <c r="G102" s="51">
        <f>VLOOKUP(B102,'EMT 3103'!B111:V229,21,FALSE)</f>
        <v>76</v>
      </c>
      <c r="H102" s="52">
        <f>VLOOKUP(B102,'EMT 3104'!B61:V165,21,)</f>
        <v>72</v>
      </c>
      <c r="I102" s="52">
        <f>VLOOKUP(B102,'EMT 3105'!B115:V232,21,FALSE)</f>
        <v>75</v>
      </c>
      <c r="J102" s="52">
        <f>VLOOKUP(B102,'SMA 3121'!B111:S228,18,FALSE)</f>
        <v>79</v>
      </c>
      <c r="K102" s="53"/>
      <c r="L102" s="52"/>
      <c r="M102" s="52"/>
      <c r="N102" s="52"/>
      <c r="O102" s="52"/>
      <c r="P102" s="51"/>
      <c r="Q102" s="52"/>
      <c r="R102" s="52"/>
      <c r="S102" s="52"/>
      <c r="T102" s="1">
        <f t="shared" si="6"/>
        <v>6</v>
      </c>
      <c r="U102" s="43">
        <f t="shared" si="7"/>
        <v>455</v>
      </c>
      <c r="V102" s="86">
        <f t="shared" si="8"/>
        <v>75.84</v>
      </c>
      <c r="W102" s="71" t="str">
        <f t="shared" si="9"/>
        <v>PASS</v>
      </c>
      <c r="X102" s="81"/>
    </row>
    <row r="103" spans="1:24" ht="15" customHeight="1">
      <c r="A103" s="44">
        <v>98</v>
      </c>
      <c r="B103" s="3" t="s">
        <v>264</v>
      </c>
      <c r="C103" s="24" t="s">
        <v>265</v>
      </c>
      <c r="D103" s="34"/>
      <c r="E103" s="51">
        <f>VLOOKUP(B103,'EMT 3101'!B62:V166,21,)</f>
        <v>62</v>
      </c>
      <c r="F103" s="51">
        <f>VLOOKUP(B103,'EMT 3102'!B62:V166,21,)</f>
        <v>48</v>
      </c>
      <c r="G103" s="51">
        <f>VLOOKUP(B103,'EMT 3103'!B112:V230,21,FALSE)</f>
        <v>58</v>
      </c>
      <c r="H103" s="52">
        <f>VLOOKUP(B103,'EMT 3104'!B62:V166,21,)</f>
        <v>65</v>
      </c>
      <c r="I103" s="52">
        <f>VLOOKUP(B103,'EMT 3105'!B116:V233,21,FALSE)</f>
        <v>59</v>
      </c>
      <c r="J103" s="52">
        <f>VLOOKUP(B103,'SMA 3121'!B112:S229,18,FALSE)</f>
        <v>38</v>
      </c>
      <c r="K103" s="53"/>
      <c r="L103" s="52"/>
      <c r="M103" s="52"/>
      <c r="N103" s="52"/>
      <c r="O103" s="52"/>
      <c r="P103" s="51"/>
      <c r="Q103" s="52"/>
      <c r="R103" s="52"/>
      <c r="S103" s="52"/>
      <c r="T103" s="1">
        <f t="shared" si="6"/>
        <v>6</v>
      </c>
      <c r="U103" s="43">
        <f t="shared" si="7"/>
        <v>330</v>
      </c>
      <c r="V103" s="86">
        <f t="shared" si="8"/>
        <v>55</v>
      </c>
      <c r="W103" s="71" t="str">
        <f t="shared" si="9"/>
        <v>FAIL, 1 Unit</v>
      </c>
      <c r="X103" s="81"/>
    </row>
    <row r="104" spans="1:24" ht="15" customHeight="1">
      <c r="A104" s="44">
        <v>99</v>
      </c>
      <c r="B104" s="3" t="s">
        <v>266</v>
      </c>
      <c r="C104" s="24" t="s">
        <v>267</v>
      </c>
      <c r="D104" s="34"/>
      <c r="E104" s="51">
        <f>VLOOKUP(B104,'EMT 3101'!B63:V167,21,)</f>
        <v>63</v>
      </c>
      <c r="F104" s="51">
        <f>VLOOKUP(B104,'EMT 3102'!B63:V167,21,)</f>
        <v>32</v>
      </c>
      <c r="G104" s="51">
        <f>VLOOKUP(B104,'EMT 3103'!B113:V231,21,FALSE)</f>
        <v>44</v>
      </c>
      <c r="H104" s="52">
        <f>VLOOKUP(B104,'EMT 3104'!B63:V167,21,)</f>
        <v>43</v>
      </c>
      <c r="I104" s="52">
        <f>VLOOKUP(B104,'EMT 3105'!B117:V234,21,FALSE)</f>
        <v>59</v>
      </c>
      <c r="J104" s="52">
        <f>VLOOKUP(B104,'SMA 3121'!B113:S230,18,FALSE)</f>
        <v>35</v>
      </c>
      <c r="K104" s="53"/>
      <c r="L104" s="52"/>
      <c r="M104" s="52"/>
      <c r="N104" s="52"/>
      <c r="O104" s="52"/>
      <c r="P104" s="51"/>
      <c r="Q104" s="52"/>
      <c r="R104" s="52"/>
      <c r="S104" s="52"/>
      <c r="T104" s="1">
        <f t="shared" si="6"/>
        <v>6</v>
      </c>
      <c r="U104" s="43">
        <f t="shared" si="7"/>
        <v>276</v>
      </c>
      <c r="V104" s="86">
        <f t="shared" si="8"/>
        <v>46</v>
      </c>
      <c r="W104" s="71" t="str">
        <f t="shared" si="9"/>
        <v>FAIL, 2 Units</v>
      </c>
      <c r="X104" s="81"/>
    </row>
    <row r="105" spans="1:24" ht="15" customHeight="1">
      <c r="A105" s="44">
        <v>100</v>
      </c>
      <c r="B105" s="3" t="s">
        <v>268</v>
      </c>
      <c r="C105" s="24" t="s">
        <v>269</v>
      </c>
      <c r="D105" s="34"/>
      <c r="E105" s="51">
        <f>VLOOKUP(B105,'EMT 3101'!B64:V168,21,)</f>
        <v>74</v>
      </c>
      <c r="F105" s="51">
        <f>VLOOKUP(B105,'EMT 3102'!B64:V168,21,)</f>
        <v>75</v>
      </c>
      <c r="G105" s="51">
        <f>VLOOKUP(B105,'EMT 3103'!B114:V232,21,FALSE)</f>
        <v>75</v>
      </c>
      <c r="H105" s="52">
        <f>VLOOKUP(B105,'EMT 3104'!B64:V168,21,)</f>
        <v>86</v>
      </c>
      <c r="I105" s="52">
        <f>VLOOKUP(B105,'EMT 3105'!B118:V235,21,FALSE)</f>
        <v>71</v>
      </c>
      <c r="J105" s="52">
        <f>VLOOKUP(B105,'SMA 3121'!B114:S231,18,FALSE)</f>
        <v>79</v>
      </c>
      <c r="K105" s="53"/>
      <c r="L105" s="52"/>
      <c r="M105" s="52"/>
      <c r="N105" s="52"/>
      <c r="O105" s="52"/>
      <c r="P105" s="51"/>
      <c r="Q105" s="52"/>
      <c r="R105" s="52"/>
      <c r="S105" s="52"/>
      <c r="T105" s="1">
        <f t="shared" si="6"/>
        <v>6</v>
      </c>
      <c r="U105" s="43">
        <f t="shared" si="7"/>
        <v>460</v>
      </c>
      <c r="V105" s="86">
        <f t="shared" si="8"/>
        <v>76.67</v>
      </c>
      <c r="W105" s="71" t="str">
        <f t="shared" si="9"/>
        <v>PASS</v>
      </c>
      <c r="X105" s="81"/>
    </row>
    <row r="106" spans="1:24" ht="15" customHeight="1">
      <c r="A106" s="44">
        <v>101</v>
      </c>
      <c r="B106" s="3" t="s">
        <v>270</v>
      </c>
      <c r="C106" s="24" t="s">
        <v>271</v>
      </c>
      <c r="D106" s="34"/>
      <c r="E106" s="279" t="s">
        <v>449</v>
      </c>
      <c r="F106" s="279" t="s">
        <v>445</v>
      </c>
      <c r="G106" s="279" t="s">
        <v>451</v>
      </c>
      <c r="H106" s="280" t="s">
        <v>451</v>
      </c>
      <c r="I106" s="280" t="s">
        <v>442</v>
      </c>
      <c r="J106" s="280" t="s">
        <v>450</v>
      </c>
      <c r="K106" s="53"/>
      <c r="L106" s="52"/>
      <c r="M106" s="52"/>
      <c r="N106" s="52"/>
      <c r="O106" s="52"/>
      <c r="P106" s="51"/>
      <c r="Q106" s="52"/>
      <c r="R106" s="52"/>
      <c r="S106" s="52"/>
      <c r="T106" s="1">
        <f t="shared" si="6"/>
        <v>6</v>
      </c>
      <c r="U106" s="43">
        <f t="shared" si="7"/>
        <v>0</v>
      </c>
      <c r="V106" s="86" t="e">
        <f t="shared" si="8"/>
        <v>#DIV/0!</v>
      </c>
      <c r="W106" s="71" t="s">
        <v>456</v>
      </c>
      <c r="X106" s="81"/>
    </row>
    <row r="107" spans="1:24" ht="15" customHeight="1">
      <c r="A107" s="44">
        <v>102</v>
      </c>
      <c r="B107" s="3" t="s">
        <v>272</v>
      </c>
      <c r="C107" s="24" t="s">
        <v>273</v>
      </c>
      <c r="D107" s="34"/>
      <c r="E107" s="51">
        <f>VLOOKUP(B107,'EMT 3101'!B66:V170,21,)</f>
        <v>63</v>
      </c>
      <c r="F107" s="51">
        <f>VLOOKUP(B107,'EMT 3102'!B66:V170,21,)</f>
        <v>69</v>
      </c>
      <c r="G107" s="51">
        <f>VLOOKUP(B107,'EMT 3103'!B116:V234,21,FALSE)</f>
        <v>67</v>
      </c>
      <c r="H107" s="52">
        <f>VLOOKUP(B107,'EMT 3104'!B66:V170,21,)</f>
        <v>78</v>
      </c>
      <c r="I107" s="52">
        <f>VLOOKUP(B107,'EMT 3105'!B120:V237,21,FALSE)</f>
        <v>66</v>
      </c>
      <c r="J107" s="52">
        <f>VLOOKUP(B107,'SMA 3121'!B116:S233,18,FALSE)</f>
        <v>73</v>
      </c>
      <c r="K107" s="53"/>
      <c r="L107" s="52"/>
      <c r="M107" s="52"/>
      <c r="N107" s="52"/>
      <c r="O107" s="52"/>
      <c r="P107" s="51"/>
      <c r="Q107" s="52"/>
      <c r="R107" s="52"/>
      <c r="S107" s="52"/>
      <c r="T107" s="1">
        <f t="shared" si="6"/>
        <v>6</v>
      </c>
      <c r="U107" s="43">
        <f t="shared" si="7"/>
        <v>416</v>
      </c>
      <c r="V107" s="86">
        <f t="shared" si="8"/>
        <v>69.34</v>
      </c>
      <c r="W107" s="71" t="str">
        <f t="shared" si="9"/>
        <v>PASS</v>
      </c>
      <c r="X107" s="81"/>
    </row>
    <row r="108" spans="1:24" ht="15" customHeight="1">
      <c r="A108" s="44">
        <v>103</v>
      </c>
      <c r="B108" s="3" t="s">
        <v>274</v>
      </c>
      <c r="C108" s="24" t="s">
        <v>275</v>
      </c>
      <c r="D108" s="34"/>
      <c r="E108" s="51">
        <f>VLOOKUP(B108,'EMT 3101'!B67:V171,21,)</f>
        <v>73</v>
      </c>
      <c r="F108" s="51">
        <f>VLOOKUP(B108,'EMT 3102'!B67:V171,21,)</f>
        <v>49</v>
      </c>
      <c r="G108" s="51">
        <f>VLOOKUP(B108,'EMT 3103'!B117:V235,21,FALSE)</f>
        <v>62</v>
      </c>
      <c r="H108" s="52">
        <f>VLOOKUP(B108,'EMT 3104'!B67:V171,21,)</f>
        <v>69</v>
      </c>
      <c r="I108" s="52">
        <f>VLOOKUP(B108,'EMT 3105'!B121:V238,21,FALSE)</f>
        <v>62</v>
      </c>
      <c r="J108" s="52">
        <f>VLOOKUP(B108,'SMA 3121'!B117:S234,18,FALSE)</f>
        <v>67</v>
      </c>
      <c r="K108" s="53"/>
      <c r="L108" s="52"/>
      <c r="M108" s="52"/>
      <c r="N108" s="52"/>
      <c r="O108" s="52"/>
      <c r="P108" s="51"/>
      <c r="Q108" s="52"/>
      <c r="R108" s="52"/>
      <c r="S108" s="52"/>
      <c r="T108" s="1">
        <f t="shared" si="6"/>
        <v>6</v>
      </c>
      <c r="U108" s="43">
        <f t="shared" si="7"/>
        <v>382</v>
      </c>
      <c r="V108" s="86">
        <f t="shared" si="8"/>
        <v>63.669999999999995</v>
      </c>
      <c r="W108" s="71" t="str">
        <f t="shared" si="9"/>
        <v>PASS</v>
      </c>
      <c r="X108" s="81"/>
    </row>
    <row r="109" spans="1:24" ht="15" customHeight="1">
      <c r="A109" s="44">
        <v>104</v>
      </c>
      <c r="B109" s="3" t="s">
        <v>276</v>
      </c>
      <c r="C109" s="24" t="s">
        <v>277</v>
      </c>
      <c r="D109" s="34"/>
      <c r="E109" s="51">
        <f>VLOOKUP(B109,'EMT 3101'!B68:V172,21,)</f>
        <v>69</v>
      </c>
      <c r="F109" s="51">
        <f>VLOOKUP(B109,'EMT 3102'!B68:V172,21,)</f>
        <v>64</v>
      </c>
      <c r="G109" s="51">
        <f>VLOOKUP(B109,'EMT 3103'!B118:V236,21,FALSE)</f>
        <v>54</v>
      </c>
      <c r="H109" s="52">
        <f>VLOOKUP(B109,'EMT 3104'!B68:V172,21,)</f>
        <v>71</v>
      </c>
      <c r="I109" s="52">
        <f>VLOOKUP(B109,'EMT 3105'!B122:V239,21,FALSE)</f>
        <v>51</v>
      </c>
      <c r="J109" s="52">
        <f>VLOOKUP(B109,'SMA 3121'!B118:S235,18,FALSE)</f>
        <v>57</v>
      </c>
      <c r="K109" s="53"/>
      <c r="L109" s="52"/>
      <c r="M109" s="52"/>
      <c r="N109" s="52"/>
      <c r="O109" s="52"/>
      <c r="P109" s="51"/>
      <c r="Q109" s="52"/>
      <c r="R109" s="52"/>
      <c r="S109" s="52"/>
      <c r="T109" s="1">
        <f t="shared" si="6"/>
        <v>6</v>
      </c>
      <c r="U109" s="43">
        <f t="shared" si="7"/>
        <v>366</v>
      </c>
      <c r="V109" s="86">
        <f t="shared" si="8"/>
        <v>61</v>
      </c>
      <c r="W109" s="71" t="str">
        <f t="shared" si="9"/>
        <v>PASS</v>
      </c>
      <c r="X109" s="81"/>
    </row>
    <row r="110" spans="1:24" ht="15" customHeight="1">
      <c r="A110" s="44">
        <v>105</v>
      </c>
      <c r="B110" s="3" t="s">
        <v>278</v>
      </c>
      <c r="C110" s="24" t="s">
        <v>279</v>
      </c>
      <c r="D110" s="34"/>
      <c r="E110" s="51">
        <f>VLOOKUP(B110,'EMT 3101'!B69:V173,21,)</f>
        <v>66</v>
      </c>
      <c r="F110" s="51">
        <f>VLOOKUP(B110,'EMT 3102'!B69:V173,21,)</f>
        <v>67</v>
      </c>
      <c r="G110" s="51">
        <f>VLOOKUP(B110,'EMT 3103'!B119:V237,21,FALSE)</f>
        <v>77</v>
      </c>
      <c r="H110" s="52">
        <f>VLOOKUP(B110,'EMT 3104'!B69:V173,21,)</f>
        <v>67</v>
      </c>
      <c r="I110" s="52">
        <f>VLOOKUP(B110,'EMT 3105'!B123:V240,21,FALSE)</f>
        <v>80</v>
      </c>
      <c r="J110" s="52">
        <f>VLOOKUP(B110,'SMA 3121'!B119:S236,18,FALSE)</f>
        <v>77</v>
      </c>
      <c r="K110" s="53"/>
      <c r="L110" s="52"/>
      <c r="M110" s="52"/>
      <c r="N110" s="52"/>
      <c r="O110" s="52"/>
      <c r="P110" s="51"/>
      <c r="Q110" s="52"/>
      <c r="R110" s="52"/>
      <c r="S110" s="52"/>
      <c r="T110" s="1">
        <f t="shared" ref="T110:T111" si="10">COUNTA(E110:S110)</f>
        <v>6</v>
      </c>
      <c r="U110" s="43">
        <f t="shared" ref="U110:U111" si="11">SUM(E110:S110)</f>
        <v>434</v>
      </c>
      <c r="V110" s="86">
        <f t="shared" ref="V110:V111" si="12">ROUNDUP(AVERAGE(E110:S110),2)</f>
        <v>72.34</v>
      </c>
      <c r="W110" s="71" t="str">
        <f t="shared" si="9"/>
        <v>PASS</v>
      </c>
      <c r="X110" s="81"/>
    </row>
    <row r="111" spans="1:24" ht="15" customHeight="1">
      <c r="A111" s="44">
        <v>106</v>
      </c>
      <c r="B111" s="3" t="s">
        <v>280</v>
      </c>
      <c r="C111" s="24" t="s">
        <v>281</v>
      </c>
      <c r="D111" s="34"/>
      <c r="E111" s="51">
        <f>VLOOKUP(B111,'EMT 3101'!B70:V174,21,)</f>
        <v>55</v>
      </c>
      <c r="F111" s="51">
        <f>VLOOKUP(B111,'EMT 3102'!B70:V174,21,)</f>
        <v>51</v>
      </c>
      <c r="G111" s="51">
        <f>VLOOKUP(B111,'EMT 3103'!B120:V238,21,FALSE)</f>
        <v>49</v>
      </c>
      <c r="H111" s="52">
        <f>VLOOKUP(B111,'EMT 3104'!B70:V174,21,)</f>
        <v>55</v>
      </c>
      <c r="I111" s="52">
        <f>VLOOKUP(B111,'EMT 3105'!B124:V241,21,FALSE)</f>
        <v>58</v>
      </c>
      <c r="J111" s="52">
        <f>VLOOKUP(B111,'SMA 3121'!B120:S237,18,FALSE)</f>
        <v>44</v>
      </c>
      <c r="K111" s="53"/>
      <c r="L111" s="52"/>
      <c r="M111" s="52"/>
      <c r="N111" s="52"/>
      <c r="O111" s="52"/>
      <c r="P111" s="51"/>
      <c r="Q111" s="52"/>
      <c r="R111" s="52"/>
      <c r="S111" s="52"/>
      <c r="T111" s="1">
        <f t="shared" si="10"/>
        <v>6</v>
      </c>
      <c r="U111" s="43">
        <f t="shared" si="11"/>
        <v>312</v>
      </c>
      <c r="V111" s="86">
        <f t="shared" si="12"/>
        <v>52</v>
      </c>
      <c r="W111" s="71" t="str">
        <f t="shared" si="9"/>
        <v>PASS</v>
      </c>
      <c r="X111" s="81"/>
    </row>
    <row r="112" spans="1:24" ht="15" customHeight="1">
      <c r="A112" s="182"/>
      <c r="B112" s="183"/>
      <c r="C112" s="24"/>
      <c r="D112" s="34"/>
      <c r="E112" s="51"/>
      <c r="F112" s="51"/>
      <c r="G112" s="51"/>
      <c r="H112" s="52"/>
      <c r="I112" s="52"/>
      <c r="J112" s="52"/>
      <c r="K112" s="53"/>
      <c r="L112" s="52"/>
      <c r="M112" s="52"/>
      <c r="N112" s="52"/>
      <c r="O112" s="52"/>
      <c r="P112" s="51"/>
      <c r="Q112" s="52"/>
      <c r="R112" s="52"/>
      <c r="S112" s="52"/>
      <c r="T112" s="184"/>
      <c r="U112" s="185"/>
      <c r="V112" s="186"/>
      <c r="W112" s="187"/>
    </row>
    <row r="113" spans="3:22">
      <c r="C113" s="57" t="s">
        <v>3</v>
      </c>
      <c r="D113" s="34"/>
      <c r="E113" s="35">
        <f>AVERAGE(E8:E111)</f>
        <v>62.71875</v>
      </c>
      <c r="F113" s="35">
        <f>AVERAGE(F8:F111)</f>
        <v>61.333333333333336</v>
      </c>
      <c r="G113" s="35">
        <f>AVERAGE(G8:G111)</f>
        <v>58.25</v>
      </c>
      <c r="H113" s="35">
        <f>AVERAGE(H8:H111)</f>
        <v>62</v>
      </c>
      <c r="I113" s="35">
        <f>AVERAGE(I8:I111)</f>
        <v>67.270833333333329</v>
      </c>
      <c r="J113" s="35">
        <f>AVERAGE(J8:J111)</f>
        <v>57.635416666666664</v>
      </c>
      <c r="K113" s="35" t="e">
        <f>AVERAGE(K8:K111)</f>
        <v>#DIV/0!</v>
      </c>
      <c r="L113" s="35" t="e">
        <f>AVERAGE(L8:L111)</f>
        <v>#DIV/0!</v>
      </c>
      <c r="M113" s="35" t="e">
        <f>AVERAGE(M8:M111)</f>
        <v>#DIV/0!</v>
      </c>
      <c r="N113" s="35" t="e">
        <f>AVERAGE(N8:N111)</f>
        <v>#DIV/0!</v>
      </c>
      <c r="O113" s="35" t="e">
        <f>AVERAGE(O8:O111)</f>
        <v>#DIV/0!</v>
      </c>
      <c r="P113" s="35" t="e">
        <f>AVERAGE(P8:P111)</f>
        <v>#DIV/0!</v>
      </c>
      <c r="Q113" s="35" t="e">
        <f>AVERAGE(Q8:Q111)</f>
        <v>#DIV/0!</v>
      </c>
      <c r="R113" s="35" t="e">
        <f>AVERAGE(R8:R111)</f>
        <v>#DIV/0!</v>
      </c>
      <c r="S113" s="35" t="e">
        <f>AVERAGE(S8:S111)</f>
        <v>#DIV/0!</v>
      </c>
      <c r="T113" s="36"/>
      <c r="U113" s="36"/>
      <c r="V113" s="37"/>
    </row>
    <row r="114" spans="3:22">
      <c r="C114" s="57" t="s">
        <v>5</v>
      </c>
      <c r="D114" s="34"/>
      <c r="E114" s="35">
        <f>STDEV(E8:E111)</f>
        <v>6.8927164074611555</v>
      </c>
      <c r="F114" s="35">
        <f>STDEV(F8:F111)</f>
        <v>10.839175213006081</v>
      </c>
      <c r="G114" s="35">
        <f>STDEV(G8:G111)</f>
        <v>10.299718953753825</v>
      </c>
      <c r="H114" s="35">
        <f>STDEV(H8:H111)</f>
        <v>10.091163409011294</v>
      </c>
      <c r="I114" s="35">
        <f>STDEV(I8:I111)</f>
        <v>8.485875777979432</v>
      </c>
      <c r="J114" s="35">
        <f>STDEV(J8:J111)</f>
        <v>11.604100719520307</v>
      </c>
      <c r="K114" s="35" t="e">
        <f>STDEV(K8:K111)</f>
        <v>#DIV/0!</v>
      </c>
      <c r="L114" s="35" t="e">
        <f>STDEV(L8:L111)</f>
        <v>#DIV/0!</v>
      </c>
      <c r="M114" s="35" t="e">
        <f>STDEV(M8:M111)</f>
        <v>#DIV/0!</v>
      </c>
      <c r="N114" s="35" t="e">
        <f>STDEV(N8:N111)</f>
        <v>#DIV/0!</v>
      </c>
      <c r="O114" s="35" t="e">
        <f>STDEV(O8:O111)</f>
        <v>#DIV/0!</v>
      </c>
      <c r="P114" s="35" t="e">
        <f>STDEV(P8:P111)</f>
        <v>#DIV/0!</v>
      </c>
      <c r="Q114" s="35" t="e">
        <f>STDEV(Q8:Q111)</f>
        <v>#DIV/0!</v>
      </c>
      <c r="R114" s="35" t="e">
        <f>STDEV(R8:R111)</f>
        <v>#DIV/0!</v>
      </c>
      <c r="S114" s="35" t="e">
        <f>STDEV(S8:S111)</f>
        <v>#DIV/0!</v>
      </c>
      <c r="T114" s="38"/>
      <c r="U114" s="38"/>
      <c r="V114" s="37"/>
    </row>
    <row r="115" spans="3:22">
      <c r="C115" s="57" t="s">
        <v>6</v>
      </c>
      <c r="D115" s="34"/>
      <c r="E115" s="19">
        <f>MAX(E8:E111)</f>
        <v>74</v>
      </c>
      <c r="F115" s="19">
        <f>MAX(F8:F111)</f>
        <v>84</v>
      </c>
      <c r="G115" s="19">
        <f>MAX(G8:G111)</f>
        <v>83</v>
      </c>
      <c r="H115" s="19">
        <f>MAX(H8:H111)</f>
        <v>86</v>
      </c>
      <c r="I115" s="19">
        <f>MAX(I8:I111)</f>
        <v>86</v>
      </c>
      <c r="J115" s="19">
        <f>MAX(J8:J111)</f>
        <v>81</v>
      </c>
      <c r="K115" s="19">
        <f>MAX(K8:K111)</f>
        <v>0</v>
      </c>
      <c r="L115" s="19">
        <f>MAX(L8:L111)</f>
        <v>0</v>
      </c>
      <c r="M115" s="19">
        <f>MAX(M8:M111)</f>
        <v>0</v>
      </c>
      <c r="N115" s="19">
        <f>MAX(N8:N111)</f>
        <v>0</v>
      </c>
      <c r="O115" s="19">
        <f>MAX(O8:O111)</f>
        <v>0</v>
      </c>
      <c r="P115" s="19">
        <f>MAX(P8:P111)</f>
        <v>0</v>
      </c>
      <c r="Q115" s="19">
        <f>MAX(Q8:Q111)</f>
        <v>0</v>
      </c>
      <c r="R115" s="19">
        <f>MAX(R8:R111)</f>
        <v>0</v>
      </c>
      <c r="S115" s="19">
        <f>MAX(S8:S111)</f>
        <v>0</v>
      </c>
      <c r="T115" s="39"/>
      <c r="U115" s="39"/>
      <c r="V115" s="37"/>
    </row>
    <row r="116" spans="3:22">
      <c r="C116" s="57" t="s">
        <v>7</v>
      </c>
      <c r="D116" s="34"/>
      <c r="E116" s="19">
        <f>MIN(E8:E111)</f>
        <v>41</v>
      </c>
      <c r="F116" s="19">
        <f>MIN(F8:F111)</f>
        <v>32</v>
      </c>
      <c r="G116" s="19">
        <f>MIN(G8:G111)</f>
        <v>40</v>
      </c>
      <c r="H116" s="19">
        <f>MIN(H8:H111)</f>
        <v>34</v>
      </c>
      <c r="I116" s="19">
        <f>MIN(I8:I111)</f>
        <v>44</v>
      </c>
      <c r="J116" s="19">
        <f>MIN(J8:J111)</f>
        <v>33</v>
      </c>
      <c r="K116" s="19">
        <f>MIN(K8:K111)</f>
        <v>0</v>
      </c>
      <c r="L116" s="19">
        <f>MIN(L8:L111)</f>
        <v>0</v>
      </c>
      <c r="M116" s="19">
        <f>MIN(M8:M111)</f>
        <v>0</v>
      </c>
      <c r="N116" s="19">
        <f>MIN(N8:N111)</f>
        <v>0</v>
      </c>
      <c r="O116" s="19">
        <f>MIN(O8:O111)</f>
        <v>0</v>
      </c>
      <c r="P116" s="19">
        <f>MIN(P8:P111)</f>
        <v>0</v>
      </c>
      <c r="Q116" s="19">
        <f>MIN(Q8:Q111)</f>
        <v>0</v>
      </c>
      <c r="R116" s="19">
        <f>MIN(R8:R111)</f>
        <v>0</v>
      </c>
      <c r="S116" s="19">
        <f>MIN(S8:S111)</f>
        <v>0</v>
      </c>
      <c r="T116" s="39"/>
      <c r="U116" s="39"/>
      <c r="V116" s="37"/>
    </row>
    <row r="117" spans="3:22">
      <c r="C117" s="57" t="s">
        <v>8</v>
      </c>
      <c r="D117" s="34"/>
      <c r="E117" s="18">
        <f>COUNTA(E8:E111)</f>
        <v>103</v>
      </c>
      <c r="F117" s="18">
        <f>COUNTA(F8:F111)</f>
        <v>103</v>
      </c>
      <c r="G117" s="18">
        <f>COUNTA(G8:G111)</f>
        <v>103</v>
      </c>
      <c r="H117" s="18">
        <f>COUNTA(H8:H111)</f>
        <v>103</v>
      </c>
      <c r="I117" s="18">
        <f>COUNTA(I8:I111)</f>
        <v>103</v>
      </c>
      <c r="J117" s="18">
        <f>COUNTA(J8:J111)</f>
        <v>103</v>
      </c>
      <c r="K117" s="18">
        <f>COUNTA(K8:K111)</f>
        <v>0</v>
      </c>
      <c r="L117" s="18">
        <f>COUNTA(L8:L111)</f>
        <v>0</v>
      </c>
      <c r="M117" s="18">
        <f>COUNTA(M8:M111)</f>
        <v>0</v>
      </c>
      <c r="N117" s="18">
        <f>COUNTA(N8:N111)</f>
        <v>0</v>
      </c>
      <c r="O117" s="18">
        <f>COUNTA(O8:O111)</f>
        <v>0</v>
      </c>
      <c r="P117" s="18">
        <f>COUNTA(P8:P111)</f>
        <v>0</v>
      </c>
      <c r="Q117" s="18">
        <f>COUNTA(Q8:Q111)</f>
        <v>0</v>
      </c>
      <c r="R117" s="18">
        <f>COUNTA(R8:R111)</f>
        <v>0</v>
      </c>
      <c r="S117" s="18">
        <f>COUNTA(S8:S111)</f>
        <v>0</v>
      </c>
    </row>
    <row r="118" spans="3:22">
      <c r="C118" s="57" t="s">
        <v>9</v>
      </c>
      <c r="D118" s="34"/>
      <c r="E118" s="18">
        <f>SUM(COUNTIF(E8:E111,"&gt;=40"))</f>
        <v>96</v>
      </c>
      <c r="F118" s="18">
        <f>SUM(COUNTIF(F8:F111,"&gt;=40"))</f>
        <v>95</v>
      </c>
      <c r="G118" s="18">
        <f>SUM(COUNTIF(G8:G111,"&gt;=40"))</f>
        <v>96</v>
      </c>
      <c r="H118" s="18">
        <f>SUM(COUNTIF(H8:H111,"&gt;=40"))</f>
        <v>95</v>
      </c>
      <c r="I118" s="18">
        <f>SUM(COUNTIF(I8:I111,"&gt;=40"))</f>
        <v>96</v>
      </c>
      <c r="J118" s="18">
        <f>SUM(COUNTIF(J8:J111,"&gt;=40"))</f>
        <v>91</v>
      </c>
      <c r="K118" s="18">
        <f>SUM(COUNTIF(K8:K111,"&gt;=40"))</f>
        <v>0</v>
      </c>
      <c r="L118" s="18">
        <f>SUM(COUNTIF(L8:L111,"&gt;=40"))</f>
        <v>0</v>
      </c>
      <c r="M118" s="18">
        <f>SUM(COUNTIF(M8:M111,"&gt;=40"))</f>
        <v>0</v>
      </c>
      <c r="N118" s="18">
        <f>SUM(COUNTIF(N8:N111,"&gt;=40"))</f>
        <v>0</v>
      </c>
      <c r="O118" s="18">
        <f>SUM(COUNTIF(O8:O111,"&gt;=40"))</f>
        <v>0</v>
      </c>
      <c r="P118" s="18">
        <f>SUM(COUNTIF(P8:P111,"&gt;=40"))</f>
        <v>0</v>
      </c>
      <c r="Q118" s="18">
        <f>SUM(COUNTIF(Q8:Q111,"&gt;=40"))</f>
        <v>0</v>
      </c>
      <c r="R118" s="18">
        <f>SUM(COUNTIF(R8:R111,"&gt;=40"))</f>
        <v>0</v>
      </c>
      <c r="S118" s="18">
        <f>SUM(COUNTIF(S8:S111,"&gt;=40"))</f>
        <v>0</v>
      </c>
    </row>
    <row r="119" spans="3:22">
      <c r="C119" s="57" t="s">
        <v>10</v>
      </c>
      <c r="D119" s="34"/>
      <c r="E119" s="18">
        <f>SUM(COUNTIF(E8:E111,"&lt;40"))</f>
        <v>0</v>
      </c>
      <c r="F119" s="18">
        <f>SUM(COUNTIF(F8:F111,"&lt;40"))</f>
        <v>1</v>
      </c>
      <c r="G119" s="18">
        <f>SUM(COUNTIF(G8:G111,"&lt;40"))</f>
        <v>0</v>
      </c>
      <c r="H119" s="18">
        <f>SUM(COUNTIF(H8:H111,"&lt;40"))</f>
        <v>1</v>
      </c>
      <c r="I119" s="18">
        <f>SUM(COUNTIF(I8:I111,"&lt;40"))</f>
        <v>0</v>
      </c>
      <c r="J119" s="18">
        <f>SUM(COUNTIF(J8:J111,"&lt;40"))</f>
        <v>5</v>
      </c>
      <c r="K119" s="18">
        <f>SUM(COUNTIF(K8:K111,"&lt;40"))</f>
        <v>0</v>
      </c>
      <c r="L119" s="18">
        <f>SUM(COUNTIF(L8:L111,"&lt;40"))</f>
        <v>0</v>
      </c>
      <c r="M119" s="18">
        <f>SUM(COUNTIF(M8:M111,"&lt;40"))</f>
        <v>0</v>
      </c>
      <c r="N119" s="18">
        <f>SUM(COUNTIF(N8:N111,"&lt;40"))</f>
        <v>0</v>
      </c>
      <c r="O119" s="18">
        <f>SUM(COUNTIF(O8:O111,"&lt;40"))</f>
        <v>0</v>
      </c>
      <c r="P119" s="18">
        <f>SUM(COUNTIF(P8:P111,"&lt;40"))</f>
        <v>0</v>
      </c>
      <c r="Q119" s="18">
        <f>SUM(COUNTIF(Q8:Q111,"&lt;40"))</f>
        <v>0</v>
      </c>
      <c r="R119" s="18">
        <f>SUM(COUNTIF(R8:R111,"&lt;40"))</f>
        <v>0</v>
      </c>
      <c r="S119" s="18">
        <f>SUM(COUNTIF(S8:S111,"&lt;40"))</f>
        <v>0</v>
      </c>
    </row>
    <row r="120" spans="3:22">
      <c r="C120" s="57" t="s">
        <v>11</v>
      </c>
      <c r="D120" s="34"/>
      <c r="E120" s="18">
        <f t="shared" ref="E120:S120" si="13">COUNTIF(E8:E111,"")</f>
        <v>1</v>
      </c>
      <c r="F120" s="18">
        <f t="shared" si="13"/>
        <v>1</v>
      </c>
      <c r="G120" s="18">
        <f t="shared" si="13"/>
        <v>1</v>
      </c>
      <c r="H120" s="18">
        <f t="shared" si="13"/>
        <v>1</v>
      </c>
      <c r="I120" s="18">
        <f t="shared" si="13"/>
        <v>1</v>
      </c>
      <c r="J120" s="18">
        <f t="shared" si="13"/>
        <v>1</v>
      </c>
      <c r="K120" s="18">
        <f t="shared" si="13"/>
        <v>104</v>
      </c>
      <c r="L120" s="18">
        <f t="shared" si="13"/>
        <v>104</v>
      </c>
      <c r="M120" s="18">
        <f t="shared" si="13"/>
        <v>104</v>
      </c>
      <c r="N120" s="18">
        <f t="shared" si="13"/>
        <v>104</v>
      </c>
      <c r="O120" s="18">
        <f t="shared" si="13"/>
        <v>104</v>
      </c>
      <c r="P120" s="18">
        <f t="shared" si="13"/>
        <v>104</v>
      </c>
      <c r="Q120" s="18">
        <f t="shared" si="13"/>
        <v>104</v>
      </c>
      <c r="R120" s="18">
        <f t="shared" si="13"/>
        <v>104</v>
      </c>
      <c r="S120" s="18">
        <f t="shared" si="13"/>
        <v>104</v>
      </c>
    </row>
    <row r="121" spans="3:22"/>
    <row r="122" spans="3:22">
      <c r="C122" s="31" t="s">
        <v>35</v>
      </c>
      <c r="D122" s="66"/>
    </row>
    <row r="123" spans="3:22">
      <c r="C123" s="58" t="s">
        <v>4</v>
      </c>
      <c r="D123" s="19">
        <f>COUNTIF(W$8:W$111,C123)</f>
        <v>90</v>
      </c>
    </row>
    <row r="124" spans="3:22">
      <c r="C124" s="59" t="s">
        <v>50</v>
      </c>
      <c r="D124" s="19">
        <f>COUNTIF(W8:W111,"*FAIL*")</f>
        <v>6</v>
      </c>
    </row>
    <row r="125" spans="3:22">
      <c r="C125" s="59" t="s">
        <v>51</v>
      </c>
      <c r="D125" s="19">
        <f>COUNTIF(W8:W111,"*INCOMPLETE*")</f>
        <v>0</v>
      </c>
    </row>
    <row r="126" spans="3:22">
      <c r="C126" s="59" t="s">
        <v>43</v>
      </c>
      <c r="D126" s="19">
        <f>COUNTIF(W8:W111,"*SUPP*")</f>
        <v>0</v>
      </c>
    </row>
    <row r="127" spans="3:22">
      <c r="C127" s="59" t="s">
        <v>41</v>
      </c>
      <c r="D127" s="19">
        <f>COUNTIF(W8:W111,"*SPECIALS*")</f>
        <v>7</v>
      </c>
    </row>
    <row r="128" spans="3:22">
      <c r="C128" s="59" t="s">
        <v>42</v>
      </c>
      <c r="D128" s="19">
        <f>COUNTIF(W8:W111,"*ACADEMIC LEAVE*")</f>
        <v>0</v>
      </c>
    </row>
    <row r="129" spans="1:23">
      <c r="C129" s="59" t="s">
        <v>49</v>
      </c>
      <c r="D129" s="19">
        <f>COUNTIF(W8:W111,"*DEREGISTER*")</f>
        <v>0</v>
      </c>
    </row>
    <row r="130" spans="1:23">
      <c r="C130" s="59" t="s">
        <v>52</v>
      </c>
      <c r="D130" s="19">
        <f>COUNTIF(W8:W111,"*WITHHOLD*")</f>
        <v>0</v>
      </c>
    </row>
    <row r="131" spans="1:23">
      <c r="C131" s="59" t="s">
        <v>47</v>
      </c>
      <c r="D131" s="19">
        <f>COUNTIF(W8:W111,"*STAY OUT*")</f>
        <v>0</v>
      </c>
    </row>
    <row r="132" spans="1:23">
      <c r="C132" s="59" t="s">
        <v>48</v>
      </c>
      <c r="D132" s="19">
        <f>COUNTIF(W8:W111,"*REPEAT*")</f>
        <v>0</v>
      </c>
    </row>
    <row r="133" spans="1:23">
      <c r="C133" s="60" t="s">
        <v>12</v>
      </c>
      <c r="D133" s="40">
        <f>SUM(D123:D130)</f>
        <v>103</v>
      </c>
    </row>
    <row r="134" spans="1:23">
      <c r="A134" s="25"/>
      <c r="B134" s="26"/>
      <c r="D134" s="68"/>
      <c r="E134" s="26"/>
      <c r="P134" s="41"/>
    </row>
    <row r="135" spans="1:23">
      <c r="A135" s="25" t="s">
        <v>13</v>
      </c>
      <c r="B135" s="2" t="s">
        <v>61</v>
      </c>
      <c r="C135" s="27"/>
      <c r="D135" s="68" t="s">
        <v>14</v>
      </c>
      <c r="E135" s="2"/>
      <c r="K135" s="28"/>
      <c r="P135" s="29" t="s">
        <v>15</v>
      </c>
      <c r="Q135" s="30"/>
      <c r="R135" s="30"/>
      <c r="S135" s="30"/>
      <c r="T135" s="30"/>
      <c r="U135" s="30"/>
      <c r="V135" s="30"/>
      <c r="W135" s="30"/>
    </row>
    <row r="136" spans="1:23">
      <c r="A136" s="25" t="s">
        <v>16</v>
      </c>
      <c r="B136" s="2" t="s">
        <v>62</v>
      </c>
      <c r="C136" s="27"/>
      <c r="D136" s="68" t="s">
        <v>17</v>
      </c>
      <c r="E136" s="2"/>
      <c r="K136" s="28"/>
      <c r="P136" s="31" t="s">
        <v>18</v>
      </c>
      <c r="Q136" s="30"/>
      <c r="R136" s="30"/>
      <c r="S136" s="30"/>
      <c r="T136" s="30"/>
      <c r="U136" s="30" t="s">
        <v>19</v>
      </c>
      <c r="V136" s="30"/>
      <c r="W136" s="30"/>
    </row>
    <row r="137" spans="1:23">
      <c r="A137" s="25" t="s">
        <v>20</v>
      </c>
      <c r="B137" s="2" t="s">
        <v>63</v>
      </c>
      <c r="C137" s="27"/>
      <c r="D137" s="68" t="s">
        <v>21</v>
      </c>
      <c r="E137" s="2"/>
      <c r="K137" s="28"/>
      <c r="P137" s="31" t="s">
        <v>55</v>
      </c>
      <c r="Q137" s="30"/>
      <c r="R137" s="30"/>
      <c r="S137" s="30"/>
      <c r="T137" s="30"/>
      <c r="U137" s="30"/>
      <c r="V137" s="30"/>
      <c r="W137" s="30"/>
    </row>
    <row r="138" spans="1:23">
      <c r="A138" s="25" t="s">
        <v>22</v>
      </c>
      <c r="B138" s="2" t="s">
        <v>64</v>
      </c>
      <c r="C138" s="27"/>
      <c r="D138" s="68" t="s">
        <v>23</v>
      </c>
      <c r="E138" s="2"/>
      <c r="K138" s="28"/>
      <c r="P138" s="30"/>
      <c r="Q138" s="30"/>
      <c r="R138" s="30"/>
      <c r="S138" s="30"/>
      <c r="T138" s="30"/>
      <c r="U138" s="30"/>
      <c r="V138" s="30"/>
      <c r="W138" s="30"/>
    </row>
    <row r="139" spans="1:23">
      <c r="A139" s="25" t="s">
        <v>25</v>
      </c>
      <c r="B139" s="2" t="s">
        <v>65</v>
      </c>
      <c r="C139" s="27"/>
      <c r="D139" s="68" t="s">
        <v>26</v>
      </c>
      <c r="E139" s="2"/>
      <c r="K139" s="32"/>
      <c r="P139" s="29" t="s">
        <v>24</v>
      </c>
      <c r="Q139" s="30"/>
      <c r="R139" s="30"/>
      <c r="S139" s="30"/>
      <c r="T139" s="30"/>
      <c r="U139" s="30"/>
      <c r="V139" s="30"/>
      <c r="W139" s="30"/>
    </row>
    <row r="140" spans="1:23">
      <c r="A140" s="25" t="s">
        <v>27</v>
      </c>
      <c r="B140" s="2" t="s">
        <v>69</v>
      </c>
      <c r="C140" s="27"/>
      <c r="D140" s="68"/>
      <c r="K140" s="32"/>
      <c r="P140" s="31" t="s">
        <v>18</v>
      </c>
      <c r="Q140" s="30"/>
      <c r="R140" s="30"/>
      <c r="S140" s="30"/>
      <c r="T140" s="30"/>
      <c r="U140" s="30" t="s">
        <v>19</v>
      </c>
      <c r="V140" s="30"/>
      <c r="W140" s="30"/>
    </row>
    <row r="141" spans="1:23" ht="39">
      <c r="A141" s="25" t="s">
        <v>28</v>
      </c>
      <c r="B141" s="91" t="s">
        <v>68</v>
      </c>
      <c r="C141" s="27"/>
      <c r="D141" s="68"/>
      <c r="P141" s="31" t="s">
        <v>38</v>
      </c>
      <c r="Q141" s="30"/>
      <c r="R141" s="30"/>
      <c r="S141" s="30"/>
      <c r="T141" s="30"/>
      <c r="U141" s="30"/>
      <c r="V141" s="30"/>
      <c r="W141" s="30"/>
    </row>
    <row r="142" spans="1:23">
      <c r="A142" s="25" t="s">
        <v>29</v>
      </c>
      <c r="B142" s="26"/>
      <c r="C142" s="27"/>
      <c r="D142" s="68"/>
      <c r="P142" s="30"/>
      <c r="Q142" s="30"/>
      <c r="R142" s="30"/>
      <c r="S142" s="30"/>
      <c r="T142" s="30"/>
      <c r="U142" s="30"/>
      <c r="V142" s="30"/>
      <c r="W142" s="30"/>
    </row>
    <row r="143" spans="1:23">
      <c r="A143" s="25" t="s">
        <v>30</v>
      </c>
      <c r="B143" s="26"/>
      <c r="C143" s="27"/>
      <c r="D143" s="7"/>
      <c r="P143" s="29" t="s">
        <v>39</v>
      </c>
      <c r="Q143" s="30"/>
      <c r="R143" s="30"/>
      <c r="S143" s="30"/>
      <c r="T143" s="30"/>
      <c r="U143" s="30"/>
      <c r="V143" s="30"/>
      <c r="W143" s="30"/>
    </row>
    <row r="144" spans="1:23">
      <c r="A144" s="25" t="s">
        <v>31</v>
      </c>
      <c r="B144" s="2"/>
      <c r="C144" s="27"/>
      <c r="D144" s="85" t="s">
        <v>46</v>
      </c>
      <c r="E144" s="25" t="s">
        <v>32</v>
      </c>
      <c r="P144" s="31" t="s">
        <v>18</v>
      </c>
      <c r="Q144" s="30"/>
      <c r="R144" s="30"/>
      <c r="S144" s="30"/>
      <c r="T144" s="30"/>
      <c r="U144" s="30" t="s">
        <v>19</v>
      </c>
      <c r="V144" s="30"/>
      <c r="W144" s="30"/>
    </row>
    <row r="145" spans="4:23">
      <c r="D145" s="67"/>
      <c r="P145" s="31" t="s">
        <v>40</v>
      </c>
      <c r="Q145" s="30"/>
      <c r="R145" s="30"/>
      <c r="S145" s="30"/>
      <c r="T145" s="30"/>
      <c r="U145" s="30"/>
      <c r="V145" s="30"/>
      <c r="W145" s="30"/>
    </row>
    <row r="146" spans="4:23" hidden="1">
      <c r="D146" s="69"/>
    </row>
    <row r="147" spans="4:23" hidden="1">
      <c r="D147" s="67"/>
    </row>
    <row r="148" spans="4:23" hidden="1">
      <c r="D148" s="67"/>
    </row>
    <row r="149" spans="4:23" hidden="1">
      <c r="D149" s="67"/>
    </row>
    <row r="150" spans="4:23" hidden="1">
      <c r="D150" s="67"/>
    </row>
    <row r="151" spans="4:23" hidden="1">
      <c r="D151" s="67"/>
    </row>
    <row r="152" spans="4:23" hidden="1">
      <c r="D152" s="67"/>
    </row>
    <row r="153" spans="4:23" hidden="1">
      <c r="D153" s="67"/>
    </row>
    <row r="154" spans="4:23" hidden="1">
      <c r="D154" s="67"/>
    </row>
    <row r="155" spans="4:23" hidden="1">
      <c r="D155" s="67"/>
    </row>
    <row r="156" spans="4:23" hidden="1">
      <c r="D156" s="67"/>
    </row>
    <row r="157" spans="4:23" hidden="1">
      <c r="D157" s="67"/>
    </row>
    <row r="158" spans="4:23" hidden="1">
      <c r="D158" s="67"/>
    </row>
    <row r="159" spans="4:23" hidden="1">
      <c r="D159" s="67"/>
    </row>
    <row r="160" spans="4:23" hidden="1">
      <c r="D160" s="67"/>
    </row>
    <row r="161" spans="4:4" hidden="1">
      <c r="D161" s="67"/>
    </row>
    <row r="162" spans="4:4" hidden="1">
      <c r="D162" s="67"/>
    </row>
    <row r="163" spans="4:4" hidden="1">
      <c r="D163" s="67"/>
    </row>
    <row r="164" spans="4:4" hidden="1">
      <c r="D164" s="67"/>
    </row>
    <row r="165" spans="4:4" hidden="1">
      <c r="D165" s="67"/>
    </row>
    <row r="166" spans="4:4" hidden="1">
      <c r="D166" s="67"/>
    </row>
    <row r="167" spans="4:4" hidden="1">
      <c r="D167" s="67"/>
    </row>
    <row r="168" spans="4:4" hidden="1">
      <c r="D168" s="67"/>
    </row>
    <row r="169" spans="4:4" hidden="1">
      <c r="D169" s="67"/>
    </row>
    <row r="170" spans="4:4" hidden="1">
      <c r="D170" s="67"/>
    </row>
    <row r="171" spans="4:4" hidden="1">
      <c r="D171" s="67"/>
    </row>
    <row r="175" spans="4:4"/>
    <row r="176" spans="4:4"/>
    <row r="181"/>
    <row r="182"/>
  </sheetData>
  <autoFilter ref="W1:W146" xr:uid="{00000000-0009-0000-0000-000000000000}"/>
  <mergeCells count="6">
    <mergeCell ref="D6:D7"/>
    <mergeCell ref="X6:X7"/>
    <mergeCell ref="A4:W4"/>
    <mergeCell ref="A1:W1"/>
    <mergeCell ref="A2:W2"/>
    <mergeCell ref="A3:W3"/>
  </mergeCells>
  <conditionalFormatting sqref="E8:J112 L8:S112">
    <cfRule type="cellIs" dxfId="24" priority="117" stopIfTrue="1" operator="lessThan">
      <formula>40</formula>
    </cfRule>
  </conditionalFormatting>
  <conditionalFormatting sqref="K8:K112">
    <cfRule type="cellIs" dxfId="23" priority="65" operator="lessThan">
      <formula>40</formula>
    </cfRule>
  </conditionalFormatting>
  <pageMargins left="0.4" right="0" top="0.20069444444444401" bottom="0.24791666666666701" header="0" footer="0"/>
  <pageSetup paperSize="9" scale="59" orientation="landscape" r:id="rId1"/>
  <headerFooter alignWithMargins="0"/>
  <rowBreaks count="1" manualBreakCount="1">
    <brk id="44" max="2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6"/>
  <sheetViews>
    <sheetView topLeftCell="C1" workbookViewId="0">
      <selection activeCell="O25" sqref="O25"/>
    </sheetView>
  </sheetViews>
  <sheetFormatPr defaultRowHeight="12.6"/>
  <cols>
    <col min="2" max="2" width="21.88671875" customWidth="1"/>
    <col min="3" max="3" width="24.88671875" customWidth="1"/>
    <col min="20" max="20" width="8.6640625" customWidth="1"/>
    <col min="21" max="21" width="21" customWidth="1"/>
    <col min="22" max="22" width="13.109375" customWidth="1"/>
  </cols>
  <sheetData>
    <row r="1" spans="1:22" ht="17.399999999999999">
      <c r="A1" s="310" t="s">
        <v>37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208"/>
    </row>
    <row r="2" spans="1:22" ht="13.8">
      <c r="A2" s="288" t="s">
        <v>0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87"/>
    </row>
    <row r="3" spans="1:22" ht="13.8">
      <c r="A3" s="289" t="s">
        <v>406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87"/>
    </row>
    <row r="4" spans="1:22" ht="16.2">
      <c r="A4" s="285" t="s">
        <v>407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09"/>
    </row>
    <row r="5" spans="1:22" ht="13.2" thickBot="1">
      <c r="A5" s="67"/>
      <c r="B5" s="7"/>
      <c r="C5" s="7"/>
      <c r="D5" s="61"/>
      <c r="E5" s="210"/>
      <c r="F5" s="210"/>
      <c r="G5" s="211"/>
      <c r="H5" s="210"/>
      <c r="I5" s="210"/>
      <c r="J5" s="210"/>
      <c r="K5" s="211"/>
      <c r="L5" s="210"/>
      <c r="M5" s="88"/>
      <c r="N5" s="88"/>
      <c r="O5" s="88"/>
      <c r="P5" s="88"/>
      <c r="Q5" s="88"/>
      <c r="R5" s="7"/>
      <c r="S5" s="7"/>
      <c r="T5" s="7"/>
      <c r="U5" s="212"/>
      <c r="V5" s="88"/>
    </row>
    <row r="6" spans="1:22">
      <c r="A6" s="207" t="s">
        <v>53</v>
      </c>
      <c r="B6" s="213" t="s">
        <v>36</v>
      </c>
      <c r="C6" s="214" t="s">
        <v>1</v>
      </c>
      <c r="D6" s="281" t="s">
        <v>44</v>
      </c>
      <c r="E6" s="215">
        <v>1</v>
      </c>
      <c r="F6" s="215">
        <v>2</v>
      </c>
      <c r="G6" s="216">
        <v>3</v>
      </c>
      <c r="H6" s="215">
        <v>4</v>
      </c>
      <c r="I6" s="215">
        <v>5</v>
      </c>
      <c r="J6" s="215">
        <v>6</v>
      </c>
      <c r="K6" s="216">
        <v>7</v>
      </c>
      <c r="L6" s="215">
        <v>8</v>
      </c>
      <c r="M6" s="215">
        <v>9</v>
      </c>
      <c r="N6" s="215">
        <v>10</v>
      </c>
      <c r="O6" s="216">
        <v>11</v>
      </c>
      <c r="P6" s="215">
        <v>12</v>
      </c>
      <c r="Q6" s="215">
        <v>13</v>
      </c>
      <c r="R6" s="12"/>
      <c r="S6" s="13" t="s">
        <v>33</v>
      </c>
      <c r="T6" s="77"/>
      <c r="U6" s="217" t="s">
        <v>34</v>
      </c>
      <c r="V6" s="308" t="s">
        <v>45</v>
      </c>
    </row>
    <row r="7" spans="1:22" ht="13.2" thickBot="1">
      <c r="A7" s="218"/>
      <c r="B7" s="219"/>
      <c r="C7" s="220"/>
      <c r="D7" s="282"/>
      <c r="E7" s="221" t="s">
        <v>408</v>
      </c>
      <c r="F7" s="221" t="s">
        <v>409</v>
      </c>
      <c r="G7" s="222" t="s">
        <v>410</v>
      </c>
      <c r="H7" s="221" t="s">
        <v>411</v>
      </c>
      <c r="I7" s="221" t="s">
        <v>412</v>
      </c>
      <c r="J7" s="221" t="s">
        <v>413</v>
      </c>
      <c r="K7" s="222" t="s">
        <v>414</v>
      </c>
      <c r="L7" s="221" t="s">
        <v>415</v>
      </c>
      <c r="M7" s="221" t="s">
        <v>416</v>
      </c>
      <c r="N7" s="221" t="s">
        <v>417</v>
      </c>
      <c r="O7" s="221" t="s">
        <v>418</v>
      </c>
      <c r="P7" s="221" t="s">
        <v>419</v>
      </c>
      <c r="Q7" s="221" t="s">
        <v>420</v>
      </c>
      <c r="R7" s="54" t="s">
        <v>2</v>
      </c>
      <c r="S7" s="55"/>
      <c r="T7" s="78" t="s">
        <v>3</v>
      </c>
      <c r="U7" s="223"/>
      <c r="V7" s="309"/>
    </row>
    <row r="8" spans="1:22" ht="13.2">
      <c r="A8" s="293">
        <v>1</v>
      </c>
      <c r="B8" s="305" t="s">
        <v>393</v>
      </c>
      <c r="C8" s="311" t="s">
        <v>394</v>
      </c>
      <c r="D8" s="267" t="s">
        <v>395</v>
      </c>
      <c r="E8" s="227">
        <f>VLOOKUP(B8,[1]SOE!$B$15:$V$116,21,)</f>
        <v>31</v>
      </c>
      <c r="F8" s="225">
        <f>VLOOKUP(B8,[2]SOE!$B$15:$S$117,18,)</f>
        <v>64</v>
      </c>
      <c r="G8" s="225">
        <f>VLOOKUP(B8,[3]SOE!$B$15:$V$131,21,)</f>
        <v>65</v>
      </c>
      <c r="H8" s="225">
        <f>VLOOKUP(B8,[4]SOE!$B$15:$S$125,18,)</f>
        <v>52</v>
      </c>
      <c r="I8" s="225">
        <f>VLOOKUP(B8,[5]SOE!$B$15:$V$119,21,)</f>
        <v>42</v>
      </c>
      <c r="J8" s="225">
        <f>VLOOKUP(B8,[6]Sheet1!$C$12:$H$136,6,)</f>
        <v>78.632499999999993</v>
      </c>
      <c r="K8" s="225">
        <f>VLOOKUP(B8,[7]SOE!$B$15:$V$123,21,)</f>
        <v>48</v>
      </c>
      <c r="L8" s="225">
        <f>VLOOKUP(B8,[8]SOE!$B$15:$V$118,21,)</f>
        <v>44</v>
      </c>
      <c r="M8" s="225">
        <f>VLOOKUP(B8,[9]SOE!$B$15:$V$130,21,)</f>
        <v>62</v>
      </c>
      <c r="N8" s="225">
        <f>VLOOKUP(B8,[10]SOE!$B$15:$V$120,21,)</f>
        <v>36</v>
      </c>
      <c r="O8" s="225">
        <f>VLOOKUP(B8,[11]SOE!$B$15:$V$129,21,)</f>
        <v>56</v>
      </c>
      <c r="P8" s="225">
        <f>VLOOKUP(B8,[12]Sheet1!$B$15:$S$119,18,)</f>
        <v>74</v>
      </c>
      <c r="Q8" s="225">
        <f>VLOOKUP(B8,[13]Grades!$D$2:$G$127,4,)</f>
        <v>79.333333333333329</v>
      </c>
      <c r="R8" s="1">
        <f t="shared" ref="R8:R18" si="0">COUNT(E8:Q8)</f>
        <v>13</v>
      </c>
      <c r="S8" s="43">
        <f t="shared" ref="S8:S18" si="1">SUM(E8:Q8)</f>
        <v>731.96583333333331</v>
      </c>
      <c r="T8" s="86">
        <f t="shared" ref="T8:T18" si="2">ROUNDUP(AVERAGE(E8:Q8),2)</f>
        <v>56.309999999999995</v>
      </c>
      <c r="U8" s="226" t="str">
        <f t="shared" ref="U8" si="3">IF(R8&lt;13,"INCOMPLETE",IF(MIN(E8:Q8)&gt;=40,"PASS",IF((COUNTIF(E8:Q8,"&lt;40")=1),"SUPP, 1 Unit",IF((COUNTIF(E8:Q8,"&lt;40")=2),"SUPP, 2 Units",IF((COUNTIF(E8:Q8,"&lt;40")=3),"SUPP, 3 Units",IF((COUNTIF(E8:Q8,"&lt;40")=4),  "SUPP, 4 Units",IF((COUNTIF(E8:Q8,"&lt;40")=5),"SUPP, 5 Units","X SUPP")))))))</f>
        <v>SUPP, 2 Units</v>
      </c>
      <c r="V8" s="228"/>
    </row>
    <row r="9" spans="1:22" ht="13.2">
      <c r="A9" s="294"/>
      <c r="B9" s="306"/>
      <c r="C9" s="312"/>
      <c r="D9" s="267" t="s">
        <v>396</v>
      </c>
      <c r="E9" s="227">
        <v>40</v>
      </c>
      <c r="F9" s="225">
        <v>64</v>
      </c>
      <c r="G9" s="225">
        <v>65</v>
      </c>
      <c r="H9" s="225">
        <v>52</v>
      </c>
      <c r="I9" s="225">
        <v>42</v>
      </c>
      <c r="J9" s="225">
        <v>78.632499999999993</v>
      </c>
      <c r="K9" s="225">
        <v>48</v>
      </c>
      <c r="L9" s="225">
        <v>44</v>
      </c>
      <c r="M9" s="225">
        <v>62</v>
      </c>
      <c r="N9" s="225">
        <v>22</v>
      </c>
      <c r="O9" s="225">
        <v>56</v>
      </c>
      <c r="P9" s="225">
        <v>74</v>
      </c>
      <c r="Q9" s="225">
        <v>79.333333333333329</v>
      </c>
      <c r="R9" s="1">
        <f t="shared" si="0"/>
        <v>13</v>
      </c>
      <c r="S9" s="43">
        <f t="shared" si="1"/>
        <v>726.96583333333331</v>
      </c>
      <c r="T9" s="86">
        <f t="shared" si="2"/>
        <v>55.93</v>
      </c>
      <c r="U9" s="226" t="s">
        <v>397</v>
      </c>
      <c r="V9" s="228"/>
    </row>
    <row r="10" spans="1:22" ht="13.2">
      <c r="A10" s="295"/>
      <c r="B10" s="307"/>
      <c r="C10" s="312"/>
      <c r="D10" s="267" t="s">
        <v>398</v>
      </c>
      <c r="E10" s="227">
        <v>40</v>
      </c>
      <c r="F10" s="225">
        <v>64</v>
      </c>
      <c r="G10" s="225">
        <v>65</v>
      </c>
      <c r="H10" s="225">
        <v>52</v>
      </c>
      <c r="I10" s="225">
        <v>42</v>
      </c>
      <c r="J10" s="225">
        <v>78.632499999999993</v>
      </c>
      <c r="K10" s="225">
        <v>48</v>
      </c>
      <c r="L10" s="225">
        <v>44</v>
      </c>
      <c r="M10" s="225">
        <v>62</v>
      </c>
      <c r="N10" s="225">
        <v>0</v>
      </c>
      <c r="O10" s="225">
        <v>56</v>
      </c>
      <c r="P10" s="225">
        <v>74</v>
      </c>
      <c r="Q10" s="225">
        <v>79.333333333333329</v>
      </c>
      <c r="R10" s="1">
        <f t="shared" si="0"/>
        <v>13</v>
      </c>
      <c r="S10" s="43">
        <f t="shared" si="1"/>
        <v>704.96583333333331</v>
      </c>
      <c r="T10" s="86">
        <f t="shared" si="2"/>
        <v>54.23</v>
      </c>
      <c r="U10" s="229" t="s">
        <v>399</v>
      </c>
      <c r="V10" s="228"/>
    </row>
    <row r="11" spans="1:22" ht="13.2">
      <c r="A11" s="200"/>
      <c r="B11" s="272"/>
      <c r="C11" s="313"/>
      <c r="D11" s="276" t="s">
        <v>453</v>
      </c>
      <c r="E11" s="227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1"/>
      <c r="S11" s="43"/>
      <c r="T11" s="86"/>
      <c r="U11" s="229"/>
      <c r="V11" s="228"/>
    </row>
    <row r="12" spans="1:22" ht="13.2">
      <c r="A12" s="293">
        <v>2</v>
      </c>
      <c r="B12" s="296" t="s">
        <v>400</v>
      </c>
      <c r="C12" s="302" t="s">
        <v>401</v>
      </c>
      <c r="D12" s="267" t="s">
        <v>395</v>
      </c>
      <c r="E12" s="227">
        <f>VLOOKUP(B12,[1]SOE!$B$15:$V$116,21,)</f>
        <v>55</v>
      </c>
      <c r="F12" s="225">
        <f>VLOOKUP(B12,[2]SOE!$B$15:$S$117,18,)</f>
        <v>61</v>
      </c>
      <c r="G12" s="225">
        <f>VLOOKUP(B12,[3]SOE!$B$15:$V$131,21,)</f>
        <v>49</v>
      </c>
      <c r="H12" s="225">
        <f>VLOOKUP(B12,[4]SOE!$B$15:$S$125,18,)</f>
        <v>51</v>
      </c>
      <c r="I12" s="225">
        <f>VLOOKUP(B12,[5]SOE!$B$15:$V$119,21,)</f>
        <v>50</v>
      </c>
      <c r="J12" s="225">
        <f>VLOOKUP(B12,[6]Sheet1!$C$12:$H$136,6,)</f>
        <v>64.102499999999992</v>
      </c>
      <c r="K12" s="225">
        <f>VLOOKUP(B12,[7]SOE!$B$15:$V$123,21,)</f>
        <v>46</v>
      </c>
      <c r="L12" s="225">
        <f>VLOOKUP(B12,[8]SOE!$B$15:$V$118,21,)</f>
        <v>56</v>
      </c>
      <c r="M12" s="225">
        <f>VLOOKUP(B12,[9]SOE!$B$15:$V$130,21,)</f>
        <v>43</v>
      </c>
      <c r="N12" s="225">
        <f>VLOOKUP(B12,[10]SOE!$B$15:$V$120,21,)</f>
        <v>50</v>
      </c>
      <c r="O12" s="225">
        <f>VLOOKUP(B12,[11]SOE!$B$15:$V$129,21,)</f>
        <v>57</v>
      </c>
      <c r="P12" s="225">
        <f>VLOOKUP(B12,[12]Sheet1!$B$15:$S$119,18,)</f>
        <v>29</v>
      </c>
      <c r="Q12" s="225">
        <f>VLOOKUP(B12,[13]Grades!$D$2:$G$127,4,)</f>
        <v>62</v>
      </c>
      <c r="R12" s="1">
        <f t="shared" si="0"/>
        <v>13</v>
      </c>
      <c r="S12" s="43">
        <f t="shared" si="1"/>
        <v>673.10249999999996</v>
      </c>
      <c r="T12" s="86">
        <f t="shared" si="2"/>
        <v>51.78</v>
      </c>
      <c r="U12" s="226" t="str">
        <f t="shared" ref="U12:U16" si="4">IF(R12&lt;13,"INCOMPLETE",IF(MIN(E12:Q12)&gt;=40,"PASS",IF((COUNTIF(E12:Q12,"&lt;40")=1),"SUPP, 1 Unit",IF((COUNTIF(E12:Q12,"&lt;40")=2),"SUPP, 2 Units",IF((COUNTIF(E12:Q12,"&lt;40")=3),"SUPP, 3 Units",IF((COUNTIF(E12:Q12,"&lt;40")=4),  "SUPP, 4 Units",IF((COUNTIF(E12:Q12,"&lt;40")=5),"SUPP, 5 Units","X SUPP")))))))</f>
        <v>SUPP, 1 Unit</v>
      </c>
      <c r="V12" s="228"/>
    </row>
    <row r="13" spans="1:22" ht="13.2">
      <c r="A13" s="294"/>
      <c r="B13" s="297"/>
      <c r="C13" s="303"/>
      <c r="D13" s="267" t="s">
        <v>396</v>
      </c>
      <c r="E13" s="227">
        <v>55</v>
      </c>
      <c r="F13" s="225">
        <v>61</v>
      </c>
      <c r="G13" s="225">
        <v>49</v>
      </c>
      <c r="H13" s="225">
        <v>51</v>
      </c>
      <c r="I13" s="225">
        <v>50</v>
      </c>
      <c r="J13" s="225">
        <v>64.102499999999992</v>
      </c>
      <c r="K13" s="225">
        <v>46</v>
      </c>
      <c r="L13" s="225">
        <v>56</v>
      </c>
      <c r="M13" s="225">
        <v>43</v>
      </c>
      <c r="N13" s="225">
        <v>50</v>
      </c>
      <c r="O13" s="225">
        <v>57</v>
      </c>
      <c r="P13" s="225">
        <v>0</v>
      </c>
      <c r="Q13" s="225">
        <v>62</v>
      </c>
      <c r="R13" s="1">
        <f t="shared" si="0"/>
        <v>13</v>
      </c>
      <c r="S13" s="43">
        <f t="shared" si="1"/>
        <v>644.10249999999996</v>
      </c>
      <c r="T13" s="86">
        <f t="shared" si="2"/>
        <v>49.55</v>
      </c>
      <c r="U13" s="226" t="s">
        <v>397</v>
      </c>
      <c r="V13" s="228"/>
    </row>
    <row r="14" spans="1:22" ht="13.2">
      <c r="A14" s="295"/>
      <c r="B14" s="298"/>
      <c r="C14" s="303"/>
      <c r="D14" s="267" t="s">
        <v>398</v>
      </c>
      <c r="E14" s="227">
        <v>55</v>
      </c>
      <c r="F14" s="225">
        <v>61</v>
      </c>
      <c r="G14" s="225">
        <v>49</v>
      </c>
      <c r="H14" s="225">
        <v>51</v>
      </c>
      <c r="I14" s="225">
        <v>50</v>
      </c>
      <c r="J14" s="225">
        <v>64.102499999999992</v>
      </c>
      <c r="K14" s="225">
        <v>46</v>
      </c>
      <c r="L14" s="225">
        <v>56</v>
      </c>
      <c r="M14" s="225">
        <v>43</v>
      </c>
      <c r="N14" s="225">
        <v>50</v>
      </c>
      <c r="O14" s="225">
        <v>57</v>
      </c>
      <c r="P14" s="225">
        <v>0</v>
      </c>
      <c r="Q14" s="225">
        <v>62</v>
      </c>
      <c r="R14" s="1">
        <f t="shared" si="0"/>
        <v>13</v>
      </c>
      <c r="S14" s="43">
        <f t="shared" si="1"/>
        <v>644.10249999999996</v>
      </c>
      <c r="T14" s="86">
        <f t="shared" si="2"/>
        <v>49.55</v>
      </c>
      <c r="U14" s="229" t="s">
        <v>399</v>
      </c>
      <c r="V14" s="228"/>
    </row>
    <row r="15" spans="1:22" ht="13.2">
      <c r="A15" s="200"/>
      <c r="B15" s="199"/>
      <c r="C15" s="304"/>
      <c r="D15" s="276" t="s">
        <v>453</v>
      </c>
      <c r="E15" s="227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1"/>
      <c r="S15" s="43"/>
      <c r="T15" s="86"/>
      <c r="U15" s="229"/>
      <c r="V15" s="228"/>
    </row>
    <row r="16" spans="1:22" ht="13.2">
      <c r="A16" s="290">
        <v>4</v>
      </c>
      <c r="B16" s="291" t="s">
        <v>402</v>
      </c>
      <c r="C16" s="299" t="s">
        <v>403</v>
      </c>
      <c r="D16" s="268" t="s">
        <v>395</v>
      </c>
      <c r="E16" s="231">
        <f>VLOOKUP(B16,[1]SOE!$B$15:$V$116,21,)</f>
        <v>33</v>
      </c>
      <c r="F16" s="232">
        <f>VLOOKUP(B16,[2]SOE!$B$15:$S$117,18,)</f>
        <v>56</v>
      </c>
      <c r="G16" s="232">
        <f>VLOOKUP(B16,[3]SOE!$B$15:$V$131,21,)</f>
        <v>41</v>
      </c>
      <c r="H16" s="232">
        <f>VLOOKUP(B16,[4]SOE!$B$15:$S$125,18,)</f>
        <v>32</v>
      </c>
      <c r="I16" s="232">
        <f>VLOOKUP(B16,[5]SOE!$B$15:$V$119,21,)</f>
        <v>46</v>
      </c>
      <c r="J16" s="232">
        <v>61</v>
      </c>
      <c r="K16" s="232">
        <f>VLOOKUP(B16,[7]SOE!$B$15:$V$123,21,)</f>
        <v>44</v>
      </c>
      <c r="L16" s="232">
        <f>VLOOKUP(B16,[8]SOE!$B$15:$V$118,21,)</f>
        <v>40</v>
      </c>
      <c r="M16" s="232">
        <f>VLOOKUP(B16,[9]SOE!$B$15:$V$130,21,)</f>
        <v>33</v>
      </c>
      <c r="N16" s="232">
        <f>VLOOKUP(B16,[10]SOE!$B$15:$V$120,21,)</f>
        <v>40</v>
      </c>
      <c r="O16" s="232">
        <f>VLOOKUP(B16,[11]SOE!$B$15:$V$129,21,)</f>
        <v>45</v>
      </c>
      <c r="P16" s="232">
        <f>VLOOKUP(B16,[12]Sheet1!$B$15:$S$119,18,)</f>
        <v>51</v>
      </c>
      <c r="Q16" s="232">
        <v>70</v>
      </c>
      <c r="R16" s="232">
        <f t="shared" si="0"/>
        <v>13</v>
      </c>
      <c r="S16" s="243">
        <f t="shared" si="1"/>
        <v>592</v>
      </c>
      <c r="T16" s="269">
        <f t="shared" si="2"/>
        <v>45.54</v>
      </c>
      <c r="U16" s="270" t="str">
        <f t="shared" si="4"/>
        <v>SUPP, 3 Units</v>
      </c>
      <c r="V16" s="228"/>
    </row>
    <row r="17" spans="1:22" ht="13.2">
      <c r="A17" s="290"/>
      <c r="B17" s="291"/>
      <c r="C17" s="300"/>
      <c r="D17" s="268" t="s">
        <v>396</v>
      </c>
      <c r="E17" s="231">
        <v>40</v>
      </c>
      <c r="F17" s="232">
        <v>56</v>
      </c>
      <c r="G17" s="232">
        <v>41</v>
      </c>
      <c r="H17" s="232">
        <v>0</v>
      </c>
      <c r="I17" s="232">
        <v>46</v>
      </c>
      <c r="J17" s="232">
        <v>61</v>
      </c>
      <c r="K17" s="232">
        <v>44</v>
      </c>
      <c r="L17" s="232">
        <v>40</v>
      </c>
      <c r="M17" s="232">
        <v>21</v>
      </c>
      <c r="N17" s="232">
        <v>40</v>
      </c>
      <c r="O17" s="232">
        <v>45</v>
      </c>
      <c r="P17" s="232">
        <v>51</v>
      </c>
      <c r="Q17" s="232">
        <v>70</v>
      </c>
      <c r="R17" s="232">
        <f t="shared" si="0"/>
        <v>13</v>
      </c>
      <c r="S17" s="243">
        <f t="shared" si="1"/>
        <v>555</v>
      </c>
      <c r="T17" s="269">
        <f t="shared" si="2"/>
        <v>42.699999999999996</v>
      </c>
      <c r="U17" s="270" t="s">
        <v>404</v>
      </c>
      <c r="V17" s="228"/>
    </row>
    <row r="18" spans="1:22" ht="13.2">
      <c r="A18" s="290"/>
      <c r="B18" s="291"/>
      <c r="C18" s="300"/>
      <c r="D18" s="268" t="s">
        <v>398</v>
      </c>
      <c r="E18" s="231">
        <v>40</v>
      </c>
      <c r="F18" s="232">
        <v>56</v>
      </c>
      <c r="G18" s="232">
        <v>41</v>
      </c>
      <c r="H18" s="232">
        <v>0</v>
      </c>
      <c r="I18" s="232">
        <v>46</v>
      </c>
      <c r="J18" s="232">
        <v>61</v>
      </c>
      <c r="K18" s="232">
        <v>44</v>
      </c>
      <c r="L18" s="232">
        <v>40</v>
      </c>
      <c r="M18" s="232">
        <v>40</v>
      </c>
      <c r="N18" s="232">
        <v>40</v>
      </c>
      <c r="O18" s="232">
        <v>45</v>
      </c>
      <c r="P18" s="232">
        <v>51</v>
      </c>
      <c r="Q18" s="232">
        <v>70</v>
      </c>
      <c r="R18" s="232">
        <f t="shared" si="0"/>
        <v>13</v>
      </c>
      <c r="S18" s="243">
        <f t="shared" si="1"/>
        <v>574</v>
      </c>
      <c r="T18" s="269">
        <f t="shared" si="2"/>
        <v>44.16</v>
      </c>
      <c r="U18" s="271" t="s">
        <v>405</v>
      </c>
      <c r="V18" s="228"/>
    </row>
    <row r="19" spans="1:22" ht="13.2">
      <c r="A19" s="233"/>
      <c r="B19" s="183"/>
      <c r="C19" s="300"/>
      <c r="D19" s="276" t="s">
        <v>453</v>
      </c>
      <c r="E19" s="231">
        <v>40</v>
      </c>
      <c r="F19" s="232">
        <v>56</v>
      </c>
      <c r="G19" s="232">
        <v>41</v>
      </c>
      <c r="H19" s="232">
        <v>12</v>
      </c>
      <c r="I19" s="232">
        <v>46</v>
      </c>
      <c r="J19" s="232">
        <v>61</v>
      </c>
      <c r="K19" s="232">
        <v>44</v>
      </c>
      <c r="L19" s="232">
        <v>40</v>
      </c>
      <c r="M19" s="232">
        <v>40</v>
      </c>
      <c r="N19" s="232">
        <v>40</v>
      </c>
      <c r="O19" s="232">
        <v>45</v>
      </c>
      <c r="P19" s="232">
        <v>51</v>
      </c>
      <c r="Q19" s="232">
        <v>70</v>
      </c>
      <c r="R19" s="232">
        <f t="shared" ref="R19" si="5">COUNT(E19:Q19)</f>
        <v>13</v>
      </c>
      <c r="S19" s="243">
        <f t="shared" ref="S19" si="6">SUM(E19:Q19)</f>
        <v>586</v>
      </c>
      <c r="T19" s="269">
        <f t="shared" ref="T19" si="7">ROUNDUP(AVERAGE(E19:Q19),2)</f>
        <v>45.08</v>
      </c>
      <c r="U19" s="236" t="s">
        <v>454</v>
      </c>
    </row>
    <row r="20" spans="1:22" ht="13.8">
      <c r="A20" s="67"/>
      <c r="B20" s="203"/>
      <c r="C20" s="301"/>
      <c r="D20" s="230"/>
      <c r="E20" s="237"/>
      <c r="F20" s="237"/>
      <c r="G20" s="238"/>
      <c r="H20" s="237"/>
      <c r="I20" s="237"/>
      <c r="J20" s="237"/>
      <c r="K20" s="238"/>
      <c r="L20" s="237"/>
      <c r="M20" s="237"/>
      <c r="N20" s="237"/>
      <c r="O20" s="237"/>
      <c r="P20" s="235"/>
      <c r="Q20" s="239"/>
      <c r="R20" s="185"/>
      <c r="S20" s="185"/>
      <c r="T20" s="204"/>
      <c r="U20" s="236"/>
      <c r="V20" s="88"/>
    </row>
    <row r="21" spans="1:22" ht="13.2">
      <c r="A21" s="67"/>
      <c r="B21" s="7"/>
      <c r="C21" s="240" t="s">
        <v>3</v>
      </c>
      <c r="D21" s="224"/>
      <c r="E21" s="241">
        <f>AVERAGE(E8:E17)</f>
        <v>43.625</v>
      </c>
      <c r="F21" s="241">
        <f>AVERAGE(F8:F17)</f>
        <v>60.875</v>
      </c>
      <c r="G21" s="241">
        <f>AVERAGE(G8:G17)</f>
        <v>53</v>
      </c>
      <c r="H21" s="241">
        <f>AVERAGE(H8:H18)</f>
        <v>37.888888888888886</v>
      </c>
      <c r="I21" s="241">
        <f>AVERAGE(I8:I17)</f>
        <v>46</v>
      </c>
      <c r="J21" s="241">
        <f>AVERAGE(J8:J17)</f>
        <v>68.775624999999991</v>
      </c>
      <c r="K21" s="241">
        <f>AVERAGE(K8:K17)</f>
        <v>46.25</v>
      </c>
      <c r="L21" s="241">
        <f>AVERAGE(L8:L17)</f>
        <v>47.5</v>
      </c>
      <c r="M21" s="241">
        <f>AVERAGE(M8:M18)</f>
        <v>45.444444444444443</v>
      </c>
      <c r="N21" s="241">
        <f>AVERAGE(N8:N17)</f>
        <v>36</v>
      </c>
      <c r="O21" s="241">
        <f>AVERAGE(O8:O17)</f>
        <v>53.625</v>
      </c>
      <c r="P21" s="241">
        <f>AVERAGE(P8:P17)</f>
        <v>44.125</v>
      </c>
      <c r="Q21" s="241">
        <f>AVERAGE(Q8:Q17)</f>
        <v>70.5</v>
      </c>
      <c r="R21" s="242"/>
      <c r="S21" s="205">
        <f>AVERAGE(S8:S18)</f>
        <v>649.57833333333338</v>
      </c>
      <c r="T21" s="205">
        <f>AVERAGE(T8:T18)</f>
        <v>49.972222222222221</v>
      </c>
      <c r="U21" s="212"/>
      <c r="V21" s="88"/>
    </row>
    <row r="22" spans="1:22" ht="13.2">
      <c r="A22" s="67"/>
      <c r="B22" s="7"/>
      <c r="C22" s="59" t="s">
        <v>5</v>
      </c>
      <c r="D22" s="224"/>
      <c r="E22" s="241">
        <f>STDEV(E8:E17)</f>
        <v>9.9991071029938894</v>
      </c>
      <c r="F22" s="241">
        <f>STDEV(F8:F17)</f>
        <v>3.3139316313320131</v>
      </c>
      <c r="G22" s="241">
        <f>STDEV(G8:G17)</f>
        <v>10.474458731327633</v>
      </c>
      <c r="H22" s="241">
        <f>STDEV(H8:H18)</f>
        <v>22.413413642529132</v>
      </c>
      <c r="I22" s="241">
        <f>STDEV(I8:I17)</f>
        <v>3.7032803990902057</v>
      </c>
      <c r="J22" s="241">
        <f>STDEV(J8:J17)</f>
        <v>8.2627298703706007</v>
      </c>
      <c r="K22" s="241">
        <f>STDEV(K8:K17)</f>
        <v>1.6690459207925603</v>
      </c>
      <c r="L22" s="241">
        <f>STDEV(L8:L17)</f>
        <v>7.2308861341964361</v>
      </c>
      <c r="M22" s="241">
        <f>STDEV(M8:M18)</f>
        <v>14.240006242195888</v>
      </c>
      <c r="N22" s="241">
        <f>STDEV(N8:N17)</f>
        <v>17.369924746937901</v>
      </c>
      <c r="O22" s="241">
        <f>STDEV(O8:O17)</f>
        <v>5.343554194407635</v>
      </c>
      <c r="P22" s="241">
        <f>STDEV(P8:P17)</f>
        <v>31.384425163720028</v>
      </c>
      <c r="Q22" s="241">
        <f>STDEV(Q8:Q17)</f>
        <v>8.0297067490780627</v>
      </c>
      <c r="R22" s="242"/>
      <c r="S22" s="205">
        <f>STDEV(S8:S18)</f>
        <v>65.603035812472115</v>
      </c>
      <c r="T22" s="205">
        <f>STDEV(T8:T18)</f>
        <v>5.046379340125398</v>
      </c>
      <c r="U22" s="212"/>
      <c r="V22" s="88"/>
    </row>
    <row r="23" spans="1:22" ht="13.2">
      <c r="A23" s="67"/>
      <c r="B23" s="7"/>
      <c r="C23" s="59" t="s">
        <v>6</v>
      </c>
      <c r="D23" s="224"/>
      <c r="E23" s="243">
        <f>MAX(E8:E17)</f>
        <v>55</v>
      </c>
      <c r="F23" s="243">
        <f>MAX(F8:F17)</f>
        <v>64</v>
      </c>
      <c r="G23" s="243">
        <f>MAX(G8:G17)</f>
        <v>65</v>
      </c>
      <c r="H23" s="243">
        <f>MAX(H8:H18)</f>
        <v>52</v>
      </c>
      <c r="I23" s="243">
        <f>MAX(I8:I17)</f>
        <v>50</v>
      </c>
      <c r="J23" s="243">
        <f>MAX(J8:J17)</f>
        <v>78.632499999999993</v>
      </c>
      <c r="K23" s="243">
        <f>MAX(K8:K17)</f>
        <v>48</v>
      </c>
      <c r="L23" s="243">
        <f>MAX(L8:L17)</f>
        <v>56</v>
      </c>
      <c r="M23" s="243">
        <f>MAX(M8:M18)</f>
        <v>62</v>
      </c>
      <c r="N23" s="243">
        <f>MAX(N8:N17)</f>
        <v>50</v>
      </c>
      <c r="O23" s="243">
        <f>MAX(O8:O17)</f>
        <v>57</v>
      </c>
      <c r="P23" s="243">
        <f>MAX(P8:P17)</f>
        <v>74</v>
      </c>
      <c r="Q23" s="243">
        <f>MAX(Q8:Q17)</f>
        <v>79.333333333333329</v>
      </c>
      <c r="R23" s="185"/>
      <c r="S23" s="43">
        <f>MAX(S8:S18)</f>
        <v>731.96583333333331</v>
      </c>
      <c r="T23" s="43">
        <f>MAX(T8:T18)</f>
        <v>56.309999999999995</v>
      </c>
      <c r="U23" s="212"/>
      <c r="V23" s="88"/>
    </row>
    <row r="24" spans="1:22" ht="13.2">
      <c r="A24" s="67"/>
      <c r="B24" s="7"/>
      <c r="C24" s="59" t="s">
        <v>7</v>
      </c>
      <c r="D24" s="224"/>
      <c r="E24" s="243">
        <f>MIN(E8:E17)</f>
        <v>31</v>
      </c>
      <c r="F24" s="243">
        <f>MIN(F8:F17)</f>
        <v>56</v>
      </c>
      <c r="G24" s="243">
        <f>MIN(G8:G17)</f>
        <v>41</v>
      </c>
      <c r="H24" s="243">
        <f>MIN(H8:H18)</f>
        <v>0</v>
      </c>
      <c r="I24" s="243">
        <f>MIN(I8:I17)</f>
        <v>42</v>
      </c>
      <c r="J24" s="243">
        <f>MIN(J8:J17)</f>
        <v>61</v>
      </c>
      <c r="K24" s="243">
        <f>MIN(K8:K17)</f>
        <v>44</v>
      </c>
      <c r="L24" s="243">
        <f>MIN(L8:L17)</f>
        <v>40</v>
      </c>
      <c r="M24" s="243">
        <f>MIN(M8:M18)</f>
        <v>21</v>
      </c>
      <c r="N24" s="243">
        <f>MIN(N8:N17)</f>
        <v>0</v>
      </c>
      <c r="O24" s="243">
        <f>MIN(O8:O17)</f>
        <v>45</v>
      </c>
      <c r="P24" s="243">
        <f>MIN(P8:P17)</f>
        <v>0</v>
      </c>
      <c r="Q24" s="243">
        <f>MIN(Q8:Q17)</f>
        <v>62</v>
      </c>
      <c r="R24" s="185"/>
      <c r="S24" s="43">
        <f>MIN(S8:S18)</f>
        <v>555</v>
      </c>
      <c r="T24" s="43">
        <f>MIN(T8:T18)</f>
        <v>42.699999999999996</v>
      </c>
      <c r="U24" s="212"/>
      <c r="V24" s="88"/>
    </row>
    <row r="25" spans="1:22" ht="13.2">
      <c r="A25" s="67"/>
      <c r="B25" s="7"/>
      <c r="C25" s="59" t="s">
        <v>8</v>
      </c>
      <c r="D25" s="224"/>
      <c r="E25" s="232">
        <f>COUNTA(E8:E17)</f>
        <v>8</v>
      </c>
      <c r="F25" s="232">
        <f>COUNTA(F8:F17)</f>
        <v>8</v>
      </c>
      <c r="G25" s="232">
        <f>COUNTA(G8:G17)</f>
        <v>8</v>
      </c>
      <c r="H25" s="232">
        <f>COUNTA(H8:H18)</f>
        <v>9</v>
      </c>
      <c r="I25" s="232">
        <f>COUNTA(I8:I17)</f>
        <v>8</v>
      </c>
      <c r="J25" s="232">
        <f>COUNTA(J8:J17)</f>
        <v>8</v>
      </c>
      <c r="K25" s="232">
        <f>COUNTA(K8:K17)</f>
        <v>8</v>
      </c>
      <c r="L25" s="232">
        <f>COUNTA(L8:L17)</f>
        <v>8</v>
      </c>
      <c r="M25" s="232">
        <f>COUNTA(M8:M18)</f>
        <v>9</v>
      </c>
      <c r="N25" s="232">
        <f>COUNTA(N8:N17)</f>
        <v>8</v>
      </c>
      <c r="O25" s="232">
        <f>COUNTA(O8:O17)</f>
        <v>8</v>
      </c>
      <c r="P25" s="232">
        <f>COUNTA(P8:P17)</f>
        <v>8</v>
      </c>
      <c r="Q25" s="232">
        <f>COUNTA(Q8:Q17)</f>
        <v>8</v>
      </c>
      <c r="R25" s="184"/>
      <c r="S25" s="1">
        <f>COUNTA(S8:S18)</f>
        <v>9</v>
      </c>
      <c r="T25" s="1">
        <f>COUNTA(T8:T18)</f>
        <v>9</v>
      </c>
      <c r="U25" s="212"/>
      <c r="V25" s="88"/>
    </row>
    <row r="26" spans="1:22" ht="13.2">
      <c r="A26" s="67"/>
      <c r="B26" s="7"/>
      <c r="C26" s="59" t="s">
        <v>9</v>
      </c>
      <c r="D26" s="224"/>
      <c r="E26" s="232">
        <f t="shared" ref="E26:Q26" si="8">SUM(COUNTIF(E8:E17,"&gt;=40"))</f>
        <v>6</v>
      </c>
      <c r="F26" s="232">
        <f t="shared" si="8"/>
        <v>8</v>
      </c>
      <c r="G26" s="232">
        <f t="shared" si="8"/>
        <v>8</v>
      </c>
      <c r="H26" s="232">
        <f t="shared" si="8"/>
        <v>6</v>
      </c>
      <c r="I26" s="232">
        <f t="shared" si="8"/>
        <v>8</v>
      </c>
      <c r="J26" s="232">
        <f t="shared" si="8"/>
        <v>8</v>
      </c>
      <c r="K26" s="232">
        <f t="shared" si="8"/>
        <v>8</v>
      </c>
      <c r="L26" s="232">
        <f t="shared" si="8"/>
        <v>8</v>
      </c>
      <c r="M26" s="232">
        <f t="shared" si="8"/>
        <v>6</v>
      </c>
      <c r="N26" s="232">
        <f t="shared" si="8"/>
        <v>5</v>
      </c>
      <c r="O26" s="232">
        <f t="shared" si="8"/>
        <v>8</v>
      </c>
      <c r="P26" s="232">
        <f t="shared" si="8"/>
        <v>5</v>
      </c>
      <c r="Q26" s="232">
        <f t="shared" si="8"/>
        <v>8</v>
      </c>
      <c r="R26" s="184"/>
      <c r="S26" s="1">
        <f>SUM(COUNTIF(S8:S17,"&gt;=40"))</f>
        <v>8</v>
      </c>
      <c r="T26" s="1">
        <f>SUM(COUNTIF(T8:T17,"&gt;=40"))</f>
        <v>8</v>
      </c>
      <c r="U26" s="212"/>
      <c r="V26" s="88"/>
    </row>
    <row r="27" spans="1:22" ht="13.2">
      <c r="A27" s="67"/>
      <c r="B27" s="7"/>
      <c r="C27" s="59" t="s">
        <v>421</v>
      </c>
      <c r="D27" s="224"/>
      <c r="E27" s="232">
        <f t="shared" ref="E27:Q27" si="9">SUM(COUNTIF(E8:E17,"&lt;40"))</f>
        <v>2</v>
      </c>
      <c r="F27" s="232">
        <f t="shared" si="9"/>
        <v>0</v>
      </c>
      <c r="G27" s="232">
        <f t="shared" si="9"/>
        <v>0</v>
      </c>
      <c r="H27" s="232">
        <f t="shared" si="9"/>
        <v>2</v>
      </c>
      <c r="I27" s="232">
        <f t="shared" si="9"/>
        <v>0</v>
      </c>
      <c r="J27" s="232">
        <f t="shared" si="9"/>
        <v>0</v>
      </c>
      <c r="K27" s="232">
        <f t="shared" si="9"/>
        <v>0</v>
      </c>
      <c r="L27" s="232">
        <f t="shared" si="9"/>
        <v>0</v>
      </c>
      <c r="M27" s="232">
        <f t="shared" si="9"/>
        <v>2</v>
      </c>
      <c r="N27" s="232">
        <f t="shared" si="9"/>
        <v>3</v>
      </c>
      <c r="O27" s="232">
        <f t="shared" si="9"/>
        <v>0</v>
      </c>
      <c r="P27" s="232">
        <f t="shared" si="9"/>
        <v>3</v>
      </c>
      <c r="Q27" s="232">
        <f t="shared" si="9"/>
        <v>0</v>
      </c>
      <c r="R27" s="184"/>
      <c r="S27" s="1">
        <f>SUM(COUNTIF(S8:S17,"&lt;40"))</f>
        <v>0</v>
      </c>
      <c r="T27" s="1">
        <f>SUM(COUNTIF(T8:T17,"&lt;40"))</f>
        <v>0</v>
      </c>
      <c r="U27" s="212"/>
      <c r="V27" s="88"/>
    </row>
    <row r="28" spans="1:22" ht="13.2">
      <c r="A28" s="67"/>
      <c r="B28" s="7"/>
      <c r="C28" s="59" t="s">
        <v>11</v>
      </c>
      <c r="D28" s="224"/>
      <c r="E28" s="232">
        <f t="shared" ref="E28:Q28" si="10">COUNTIF(E8:E17,"")</f>
        <v>2</v>
      </c>
      <c r="F28" s="232">
        <f t="shared" si="10"/>
        <v>2</v>
      </c>
      <c r="G28" s="232">
        <f t="shared" si="10"/>
        <v>2</v>
      </c>
      <c r="H28" s="232">
        <f t="shared" si="10"/>
        <v>2</v>
      </c>
      <c r="I28" s="232">
        <f t="shared" si="10"/>
        <v>2</v>
      </c>
      <c r="J28" s="232">
        <f t="shared" si="10"/>
        <v>2</v>
      </c>
      <c r="K28" s="232">
        <f t="shared" si="10"/>
        <v>2</v>
      </c>
      <c r="L28" s="232">
        <f t="shared" si="10"/>
        <v>2</v>
      </c>
      <c r="M28" s="232">
        <f t="shared" si="10"/>
        <v>2</v>
      </c>
      <c r="N28" s="232">
        <f t="shared" si="10"/>
        <v>2</v>
      </c>
      <c r="O28" s="232">
        <f t="shared" si="10"/>
        <v>2</v>
      </c>
      <c r="P28" s="232">
        <f t="shared" si="10"/>
        <v>2</v>
      </c>
      <c r="Q28" s="232">
        <f t="shared" si="10"/>
        <v>2</v>
      </c>
      <c r="R28" s="184"/>
      <c r="S28" s="1">
        <f>COUNTIF(S8:S17,"")</f>
        <v>2</v>
      </c>
      <c r="T28" s="1">
        <f>COUNTIF(T8:T17,"")</f>
        <v>2</v>
      </c>
      <c r="U28" s="212"/>
      <c r="V28" s="88"/>
    </row>
    <row r="29" spans="1:22" ht="13.2">
      <c r="A29" s="67"/>
      <c r="B29" s="7"/>
      <c r="C29" s="7"/>
      <c r="D29" s="224"/>
      <c r="E29" s="210"/>
      <c r="F29" s="210"/>
      <c r="G29" s="211"/>
      <c r="H29" s="210"/>
      <c r="I29" s="210"/>
      <c r="J29" s="210"/>
      <c r="K29" s="211"/>
      <c r="L29" s="210"/>
      <c r="M29" s="88"/>
      <c r="N29" s="88"/>
      <c r="O29" s="88"/>
      <c r="P29" s="88"/>
      <c r="Q29" s="88"/>
      <c r="R29" s="7"/>
      <c r="S29" s="7"/>
      <c r="T29" s="7"/>
      <c r="U29" s="212"/>
      <c r="V29" s="88"/>
    </row>
    <row r="30" spans="1:22" ht="13.2">
      <c r="A30" s="67"/>
      <c r="B30" s="7"/>
      <c r="C30" s="244" t="s">
        <v>35</v>
      </c>
      <c r="D30" s="224"/>
      <c r="E30" s="210"/>
      <c r="F30" s="210"/>
      <c r="G30" s="211"/>
      <c r="H30" s="210"/>
      <c r="I30" s="210"/>
      <c r="J30" s="210"/>
      <c r="K30" s="211"/>
      <c r="L30" s="210"/>
      <c r="M30" s="88"/>
      <c r="N30" s="88"/>
      <c r="O30" s="88"/>
      <c r="P30" s="88"/>
      <c r="Q30" s="88"/>
      <c r="R30" s="7"/>
      <c r="S30" s="7"/>
      <c r="T30" s="7"/>
      <c r="U30" s="212"/>
      <c r="V30" s="88"/>
    </row>
    <row r="31" spans="1:22">
      <c r="A31" s="67"/>
      <c r="B31" s="7"/>
      <c r="C31" s="59" t="s">
        <v>4</v>
      </c>
      <c r="D31" s="43">
        <v>3</v>
      </c>
      <c r="E31" s="210"/>
      <c r="F31" s="210"/>
      <c r="G31" s="211"/>
      <c r="H31" s="210"/>
      <c r="I31" s="210"/>
      <c r="J31" s="210"/>
      <c r="K31" s="211"/>
      <c r="L31" s="210"/>
      <c r="M31" s="88"/>
      <c r="N31" s="88"/>
      <c r="O31" s="88"/>
      <c r="P31" s="88"/>
      <c r="Q31" s="88"/>
      <c r="R31" s="7"/>
      <c r="S31" s="7"/>
      <c r="T31" s="7"/>
      <c r="U31" s="212"/>
      <c r="V31" s="88"/>
    </row>
    <row r="32" spans="1:22">
      <c r="A32" s="67"/>
      <c r="B32" s="7"/>
      <c r="C32" s="59" t="s">
        <v>422</v>
      </c>
      <c r="D32" s="43">
        <v>7</v>
      </c>
      <c r="E32" s="210"/>
      <c r="F32" s="210"/>
      <c r="G32" s="211"/>
      <c r="H32" s="210"/>
      <c r="I32" s="210"/>
      <c r="J32" s="210"/>
      <c r="K32" s="211"/>
      <c r="L32" s="210"/>
      <c r="M32" s="88"/>
      <c r="N32" s="88"/>
      <c r="O32" s="88"/>
      <c r="P32" s="88"/>
      <c r="Q32" s="88"/>
      <c r="R32" s="7"/>
      <c r="S32" s="7"/>
      <c r="T32" s="7"/>
      <c r="U32" s="212"/>
      <c r="V32" s="88"/>
    </row>
    <row r="33" spans="1:22">
      <c r="A33" s="67"/>
      <c r="B33" s="7"/>
      <c r="C33" s="59" t="s">
        <v>42</v>
      </c>
      <c r="D33" s="43"/>
      <c r="E33" s="210"/>
      <c r="F33" s="210"/>
      <c r="G33" s="211"/>
      <c r="H33" s="210"/>
      <c r="I33" s="210"/>
      <c r="J33" s="210"/>
      <c r="K33" s="211"/>
      <c r="L33" s="210"/>
      <c r="M33" s="88"/>
      <c r="N33" s="88"/>
      <c r="O33" s="88"/>
      <c r="P33" s="88"/>
      <c r="Q33" s="88"/>
      <c r="R33" s="7"/>
      <c r="S33" s="7"/>
      <c r="T33" s="7"/>
      <c r="U33" s="212"/>
      <c r="V33" s="88"/>
    </row>
    <row r="34" spans="1:22">
      <c r="A34" s="67"/>
      <c r="B34" s="7"/>
      <c r="C34" s="59" t="s">
        <v>423</v>
      </c>
      <c r="D34" s="43"/>
      <c r="E34" s="210"/>
      <c r="F34" s="210"/>
      <c r="G34" s="211"/>
      <c r="H34" s="210"/>
      <c r="I34" s="210"/>
      <c r="J34" s="210"/>
      <c r="K34" s="211"/>
      <c r="L34" s="210"/>
      <c r="M34" s="88"/>
      <c r="N34" s="88"/>
      <c r="O34" s="88"/>
      <c r="P34" s="88"/>
      <c r="Q34" s="88"/>
      <c r="R34" s="7"/>
      <c r="S34" s="7"/>
      <c r="T34" s="7"/>
      <c r="U34" s="212"/>
      <c r="V34" s="88"/>
    </row>
    <row r="35" spans="1:22">
      <c r="A35" s="67"/>
      <c r="B35" s="7"/>
      <c r="C35" s="245" t="s">
        <v>12</v>
      </c>
      <c r="D35" s="40">
        <v>7</v>
      </c>
      <c r="E35" s="210"/>
      <c r="F35" s="210"/>
      <c r="G35" s="211"/>
      <c r="H35" s="210"/>
      <c r="I35" s="210"/>
      <c r="J35" s="210"/>
      <c r="K35" s="211"/>
      <c r="L35" s="210"/>
      <c r="M35" s="88"/>
      <c r="N35" s="88"/>
      <c r="O35" s="88"/>
      <c r="P35" s="88"/>
      <c r="Q35" s="88"/>
      <c r="R35" s="7"/>
      <c r="S35" s="7"/>
      <c r="T35" s="7"/>
      <c r="U35" s="212"/>
      <c r="V35" s="88"/>
    </row>
    <row r="36" spans="1:22">
      <c r="A36" s="206"/>
      <c r="B36" s="2"/>
      <c r="C36" s="7"/>
      <c r="D36" s="206"/>
      <c r="E36" s="246"/>
      <c r="F36" s="247"/>
      <c r="G36" s="211"/>
      <c r="H36" s="210"/>
      <c r="I36" s="210"/>
      <c r="J36" s="210"/>
      <c r="K36" s="211"/>
      <c r="L36" s="210"/>
      <c r="M36" s="88"/>
      <c r="N36" s="248" t="s">
        <v>15</v>
      </c>
      <c r="O36" s="249"/>
      <c r="P36" s="249"/>
      <c r="Q36" s="249"/>
      <c r="R36" s="249"/>
      <c r="S36" s="249"/>
      <c r="T36" s="27"/>
      <c r="U36" s="250"/>
      <c r="V36" s="88"/>
    </row>
    <row r="37" spans="1:22">
      <c r="A37" s="206"/>
      <c r="B37" s="2"/>
      <c r="C37" s="27"/>
      <c r="D37" s="206"/>
      <c r="E37" s="251"/>
      <c r="F37" s="251"/>
      <c r="G37" s="251"/>
      <c r="H37" s="252"/>
      <c r="I37" s="210"/>
      <c r="J37" s="210"/>
      <c r="K37" s="235"/>
      <c r="L37" s="210"/>
      <c r="M37" s="88"/>
      <c r="N37" s="253" t="s">
        <v>18</v>
      </c>
      <c r="O37" s="249"/>
      <c r="P37" s="249"/>
      <c r="Q37" s="249"/>
      <c r="R37" s="253" t="s">
        <v>19</v>
      </c>
      <c r="S37" s="249"/>
      <c r="T37" s="254"/>
      <c r="U37" s="255"/>
      <c r="V37" s="88"/>
    </row>
    <row r="38" spans="1:22">
      <c r="A38" s="206"/>
      <c r="B38" s="2"/>
      <c r="C38" s="27"/>
      <c r="D38" s="206"/>
      <c r="E38" s="292"/>
      <c r="F38" s="292"/>
      <c r="G38" s="292"/>
      <c r="H38" s="292"/>
      <c r="I38" s="210"/>
      <c r="J38" s="210"/>
      <c r="K38" s="235"/>
      <c r="L38" s="210"/>
      <c r="M38" s="88"/>
      <c r="N38" s="249"/>
      <c r="O38" s="249"/>
      <c r="P38" s="256" t="s">
        <v>424</v>
      </c>
      <c r="Q38" s="249"/>
      <c r="R38" s="249"/>
      <c r="S38" s="249"/>
      <c r="T38" s="254"/>
      <c r="U38" s="255"/>
      <c r="V38" s="88"/>
    </row>
    <row r="39" spans="1:22">
      <c r="A39" s="187">
        <v>1</v>
      </c>
      <c r="B39" s="257" t="s">
        <v>408</v>
      </c>
      <c r="C39" s="32" t="s">
        <v>425</v>
      </c>
      <c r="D39" s="187">
        <v>9</v>
      </c>
      <c r="E39" s="258" t="s">
        <v>416</v>
      </c>
      <c r="F39" s="258"/>
      <c r="G39" s="258" t="s">
        <v>426</v>
      </c>
      <c r="H39" s="258"/>
      <c r="I39" s="259"/>
      <c r="J39" s="259"/>
      <c r="K39" s="260"/>
      <c r="L39" s="259"/>
      <c r="M39" s="88"/>
      <c r="N39" s="261"/>
      <c r="O39" s="249"/>
      <c r="P39" s="249"/>
      <c r="Q39" s="249"/>
      <c r="R39" s="249"/>
      <c r="S39" s="249"/>
      <c r="T39" s="254"/>
      <c r="U39" s="255"/>
      <c r="V39" s="88"/>
    </row>
    <row r="40" spans="1:22">
      <c r="A40" s="187">
        <v>2</v>
      </c>
      <c r="B40" s="257" t="s">
        <v>409</v>
      </c>
      <c r="C40" s="32" t="s">
        <v>427</v>
      </c>
      <c r="D40" s="187">
        <v>10</v>
      </c>
      <c r="E40" s="262" t="s">
        <v>417</v>
      </c>
      <c r="F40" s="262"/>
      <c r="G40" s="262" t="s">
        <v>428</v>
      </c>
      <c r="H40" s="262"/>
      <c r="I40" s="259"/>
      <c r="J40" s="259"/>
      <c r="K40" s="260"/>
      <c r="L40" s="259"/>
      <c r="M40" s="88"/>
      <c r="N40" s="248" t="s">
        <v>24</v>
      </c>
      <c r="O40" s="249"/>
      <c r="P40" s="249"/>
      <c r="Q40" s="249"/>
      <c r="R40" s="249"/>
      <c r="S40" s="249"/>
      <c r="T40" s="254"/>
      <c r="U40" s="263"/>
      <c r="V40" s="88"/>
    </row>
    <row r="41" spans="1:22">
      <c r="A41" s="187">
        <v>3</v>
      </c>
      <c r="B41" s="257" t="s">
        <v>410</v>
      </c>
      <c r="C41" s="32" t="s">
        <v>429</v>
      </c>
      <c r="D41" s="187">
        <v>11</v>
      </c>
      <c r="E41" s="258" t="s">
        <v>418</v>
      </c>
      <c r="F41" s="258"/>
      <c r="G41" s="258" t="s">
        <v>430</v>
      </c>
      <c r="H41" s="258"/>
      <c r="I41" s="259"/>
      <c r="J41" s="259"/>
      <c r="K41" s="264"/>
      <c r="L41" s="259"/>
      <c r="M41" s="88"/>
      <c r="N41" s="253" t="s">
        <v>18</v>
      </c>
      <c r="O41" s="249"/>
      <c r="P41" s="249"/>
      <c r="Q41" s="249"/>
      <c r="R41" s="249"/>
      <c r="S41" s="249"/>
      <c r="T41" s="254"/>
      <c r="U41" s="212"/>
      <c r="V41" s="88"/>
    </row>
    <row r="42" spans="1:22">
      <c r="A42" s="187">
        <v>4</v>
      </c>
      <c r="B42" s="257" t="s">
        <v>411</v>
      </c>
      <c r="C42" s="32" t="s">
        <v>431</v>
      </c>
      <c r="D42" s="187">
        <v>12</v>
      </c>
      <c r="E42" s="265" t="s">
        <v>419</v>
      </c>
      <c r="F42" s="259"/>
      <c r="G42" s="265" t="s">
        <v>432</v>
      </c>
      <c r="H42" s="259"/>
      <c r="I42" s="259"/>
      <c r="J42" s="259"/>
      <c r="K42" s="264"/>
      <c r="L42" s="259"/>
      <c r="M42" s="88"/>
      <c r="N42" s="249"/>
      <c r="O42" s="249"/>
      <c r="P42" s="256" t="s">
        <v>433</v>
      </c>
      <c r="Q42" s="249"/>
      <c r="R42" s="249"/>
      <c r="S42" s="249"/>
      <c r="T42" s="254"/>
      <c r="U42" s="255"/>
      <c r="V42" s="88"/>
    </row>
    <row r="43" spans="1:22">
      <c r="A43" s="187">
        <v>5</v>
      </c>
      <c r="B43" s="257" t="s">
        <v>412</v>
      </c>
      <c r="C43" s="32" t="s">
        <v>434</v>
      </c>
      <c r="D43" s="187">
        <v>13</v>
      </c>
      <c r="E43" s="265" t="s">
        <v>420</v>
      </c>
      <c r="F43" s="259"/>
      <c r="G43" s="265" t="s">
        <v>435</v>
      </c>
      <c r="H43" s="259"/>
      <c r="I43" s="259"/>
      <c r="J43" s="259"/>
      <c r="K43" s="264"/>
      <c r="L43" s="259"/>
      <c r="M43" s="88"/>
      <c r="N43" s="248" t="s">
        <v>39</v>
      </c>
      <c r="O43" s="249"/>
      <c r="P43" s="249"/>
      <c r="Q43" s="249"/>
      <c r="R43" s="249"/>
      <c r="S43" s="249"/>
      <c r="T43" s="254"/>
      <c r="U43" s="255"/>
      <c r="V43" s="88"/>
    </row>
    <row r="44" spans="1:22">
      <c r="A44" s="187">
        <v>6</v>
      </c>
      <c r="B44" s="202" t="s">
        <v>413</v>
      </c>
      <c r="C44" s="32" t="s">
        <v>436</v>
      </c>
      <c r="D44" s="187"/>
      <c r="E44" s="259"/>
      <c r="F44" s="259"/>
      <c r="G44" s="266"/>
      <c r="H44" s="259"/>
      <c r="I44" s="259"/>
      <c r="J44" s="259"/>
      <c r="K44" s="264"/>
      <c r="L44" s="259"/>
      <c r="M44" s="88"/>
      <c r="N44" s="249"/>
      <c r="O44" s="249"/>
      <c r="P44" s="249"/>
      <c r="Q44" s="249"/>
      <c r="R44" s="249"/>
      <c r="S44" s="249"/>
      <c r="T44" s="254"/>
      <c r="U44" s="255"/>
      <c r="V44" s="88"/>
    </row>
    <row r="45" spans="1:22">
      <c r="A45" s="187">
        <v>7</v>
      </c>
      <c r="B45" s="257" t="s">
        <v>414</v>
      </c>
      <c r="C45" s="32" t="s">
        <v>437</v>
      </c>
      <c r="D45" s="32"/>
      <c r="E45" s="259"/>
      <c r="F45" s="259"/>
      <c r="G45" s="266"/>
      <c r="H45" s="259"/>
      <c r="I45" s="259"/>
      <c r="J45" s="259"/>
      <c r="K45" s="264"/>
      <c r="L45" s="259"/>
      <c r="M45" s="88"/>
      <c r="N45" s="253" t="s">
        <v>18</v>
      </c>
      <c r="O45" s="249"/>
      <c r="P45" s="249"/>
      <c r="Q45" s="249"/>
      <c r="R45" s="249"/>
      <c r="S45" s="249"/>
      <c r="T45" s="254"/>
      <c r="U45" s="255"/>
      <c r="V45" s="88"/>
    </row>
    <row r="46" spans="1:22">
      <c r="A46" s="187">
        <v>8</v>
      </c>
      <c r="B46" s="257" t="s">
        <v>415</v>
      </c>
      <c r="C46" s="32" t="s">
        <v>438</v>
      </c>
      <c r="D46" s="201" t="s">
        <v>46</v>
      </c>
      <c r="E46" s="234" t="s">
        <v>32</v>
      </c>
      <c r="F46" s="259"/>
      <c r="G46" s="266"/>
      <c r="H46" s="259"/>
      <c r="I46" s="259"/>
      <c r="J46" s="259"/>
      <c r="K46" s="264"/>
      <c r="L46" s="259"/>
      <c r="M46" s="88"/>
      <c r="N46" s="249"/>
      <c r="O46" s="249"/>
      <c r="P46" s="256" t="s">
        <v>439</v>
      </c>
      <c r="Q46" s="249"/>
      <c r="R46" s="249"/>
      <c r="S46" s="249"/>
      <c r="T46" s="254"/>
      <c r="U46" s="255"/>
      <c r="V46" s="88"/>
    </row>
  </sheetData>
  <mergeCells count="16">
    <mergeCell ref="A8:A10"/>
    <mergeCell ref="B8:B10"/>
    <mergeCell ref="V6:V7"/>
    <mergeCell ref="A1:U1"/>
    <mergeCell ref="A2:U2"/>
    <mergeCell ref="A3:U3"/>
    <mergeCell ref="A4:U4"/>
    <mergeCell ref="D6:D7"/>
    <mergeCell ref="C8:C11"/>
    <mergeCell ref="A16:A18"/>
    <mergeCell ref="B16:B18"/>
    <mergeCell ref="E38:H38"/>
    <mergeCell ref="A12:A14"/>
    <mergeCell ref="B12:B14"/>
    <mergeCell ref="C16:C20"/>
    <mergeCell ref="C12:C15"/>
  </mergeCells>
  <conditionalFormatting sqref="E8:J19 L8:Q19 P20">
    <cfRule type="cellIs" dxfId="22" priority="2" stopIfTrue="1" operator="lessThan">
      <formula>40</formula>
    </cfRule>
  </conditionalFormatting>
  <conditionalFormatting sqref="K8:K19">
    <cfRule type="cellIs" dxfId="21" priority="1" operator="less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0"/>
  <sheetViews>
    <sheetView topLeftCell="A95" zoomScale="50" zoomScaleNormal="50" workbookViewId="0">
      <selection activeCell="S16" sqref="S16"/>
    </sheetView>
  </sheetViews>
  <sheetFormatPr defaultRowHeight="12.6"/>
  <cols>
    <col min="2" max="2" width="35.33203125" customWidth="1"/>
    <col min="3" max="3" width="58.88671875" customWidth="1"/>
  </cols>
  <sheetData>
    <row r="1" spans="1:25">
      <c r="G1" s="92"/>
      <c r="V1" s="93"/>
    </row>
    <row r="2" spans="1:25">
      <c r="G2" s="92"/>
      <c r="V2" s="93"/>
    </row>
    <row r="3" spans="1:25">
      <c r="G3" s="92"/>
      <c r="V3" s="93"/>
    </row>
    <row r="4" spans="1:25">
      <c r="G4" s="92"/>
      <c r="V4" s="93"/>
    </row>
    <row r="5" spans="1:25">
      <c r="G5" s="92"/>
      <c r="V5" s="93"/>
    </row>
    <row r="6" spans="1:25" ht="30">
      <c r="A6" s="331" t="s">
        <v>282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</row>
    <row r="7" spans="1:25" ht="22.8">
      <c r="A7" s="332" t="s">
        <v>283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</row>
    <row r="8" spans="1:25" ht="22.8">
      <c r="A8" s="332" t="s">
        <v>284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</row>
    <row r="9" spans="1:25" ht="22.8">
      <c r="A9" s="333" t="s">
        <v>285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</row>
    <row r="10" spans="1:25" ht="22.8">
      <c r="A10" s="95"/>
      <c r="B10" s="95"/>
      <c r="C10" s="95"/>
      <c r="D10" s="95"/>
      <c r="E10" s="334" t="s">
        <v>286</v>
      </c>
      <c r="F10" s="334"/>
      <c r="G10" s="335" t="s">
        <v>56</v>
      </c>
      <c r="H10" s="335"/>
      <c r="I10" s="96"/>
      <c r="J10" s="94"/>
      <c r="K10" s="94"/>
      <c r="L10" s="97"/>
      <c r="M10" s="97"/>
      <c r="N10" s="334" t="s">
        <v>287</v>
      </c>
      <c r="O10" s="334"/>
      <c r="P10" s="333" t="s">
        <v>288</v>
      </c>
      <c r="Q10" s="333"/>
      <c r="R10" s="333"/>
      <c r="S10" s="333"/>
      <c r="T10" s="333"/>
      <c r="U10" s="333"/>
      <c r="V10" s="94"/>
      <c r="W10" s="95"/>
      <c r="X10" s="95"/>
      <c r="Y10" s="95"/>
    </row>
    <row r="11" spans="1:25" ht="15.6">
      <c r="A11" s="95"/>
      <c r="B11" s="95"/>
      <c r="C11" s="95"/>
      <c r="D11" s="95"/>
      <c r="E11" s="95"/>
      <c r="F11" s="95"/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9"/>
      <c r="W11" s="95"/>
      <c r="X11" s="95"/>
      <c r="Y11" s="95"/>
    </row>
    <row r="12" spans="1:25" ht="17.399999999999999">
      <c r="A12" s="326" t="s">
        <v>289</v>
      </c>
      <c r="B12" s="326" t="s">
        <v>290</v>
      </c>
      <c r="C12" s="326" t="s">
        <v>291</v>
      </c>
      <c r="D12" s="327" t="s">
        <v>292</v>
      </c>
      <c r="E12" s="327"/>
      <c r="F12" s="327"/>
      <c r="G12" s="327"/>
      <c r="H12" s="328" t="s">
        <v>293</v>
      </c>
      <c r="I12" s="328"/>
      <c r="J12" s="328"/>
      <c r="K12" s="328" t="s">
        <v>294</v>
      </c>
      <c r="L12" s="328"/>
      <c r="M12" s="328"/>
      <c r="N12" s="328"/>
      <c r="O12" s="329" t="s">
        <v>295</v>
      </c>
      <c r="P12" s="328" t="s">
        <v>296</v>
      </c>
      <c r="Q12" s="328"/>
      <c r="R12" s="328"/>
      <c r="S12" s="328"/>
      <c r="T12" s="328"/>
      <c r="U12" s="328"/>
      <c r="V12" s="330" t="s">
        <v>297</v>
      </c>
      <c r="W12" s="325" t="s">
        <v>298</v>
      </c>
      <c r="X12" s="325" t="s">
        <v>299</v>
      </c>
      <c r="Y12" s="325" t="s">
        <v>300</v>
      </c>
    </row>
    <row r="13" spans="1:25" ht="100.2">
      <c r="A13" s="326"/>
      <c r="B13" s="326"/>
      <c r="C13" s="326"/>
      <c r="D13" s="103" t="s">
        <v>301</v>
      </c>
      <c r="E13" s="103" t="s">
        <v>302</v>
      </c>
      <c r="F13" s="103" t="s">
        <v>303</v>
      </c>
      <c r="G13" s="101" t="s">
        <v>33</v>
      </c>
      <c r="H13" s="104" t="s">
        <v>304</v>
      </c>
      <c r="I13" s="104" t="s">
        <v>305</v>
      </c>
      <c r="J13" s="102" t="s">
        <v>33</v>
      </c>
      <c r="K13" s="104" t="s">
        <v>306</v>
      </c>
      <c r="L13" s="104" t="s">
        <v>307</v>
      </c>
      <c r="M13" s="104" t="s">
        <v>308</v>
      </c>
      <c r="N13" s="104" t="s">
        <v>309</v>
      </c>
      <c r="O13" s="329"/>
      <c r="P13" s="104" t="s">
        <v>310</v>
      </c>
      <c r="Q13" s="104" t="s">
        <v>311</v>
      </c>
      <c r="R13" s="104" t="s">
        <v>312</v>
      </c>
      <c r="S13" s="104" t="s">
        <v>313</v>
      </c>
      <c r="T13" s="104" t="s">
        <v>314</v>
      </c>
      <c r="U13" s="104" t="s">
        <v>315</v>
      </c>
      <c r="V13" s="330"/>
      <c r="W13" s="325"/>
      <c r="X13" s="325"/>
      <c r="Y13" s="325"/>
    </row>
    <row r="14" spans="1:25" ht="21">
      <c r="A14" s="326"/>
      <c r="B14" s="326"/>
      <c r="C14" s="326"/>
      <c r="D14" s="105">
        <v>30</v>
      </c>
      <c r="E14" s="105">
        <v>40</v>
      </c>
      <c r="F14" s="105">
        <v>10</v>
      </c>
      <c r="G14" s="106">
        <v>10</v>
      </c>
      <c r="H14" s="105">
        <v>15</v>
      </c>
      <c r="I14" s="105">
        <v>15</v>
      </c>
      <c r="J14" s="107">
        <v>5</v>
      </c>
      <c r="K14" s="105">
        <v>15</v>
      </c>
      <c r="L14" s="105">
        <v>15</v>
      </c>
      <c r="M14" s="105">
        <v>15</v>
      </c>
      <c r="N14" s="107">
        <v>15</v>
      </c>
      <c r="O14" s="329"/>
      <c r="P14" s="100">
        <v>30</v>
      </c>
      <c r="Q14" s="100">
        <v>20</v>
      </c>
      <c r="R14" s="100">
        <v>20</v>
      </c>
      <c r="S14" s="100">
        <v>20</v>
      </c>
      <c r="T14" s="100">
        <v>20</v>
      </c>
      <c r="U14" s="108">
        <v>70</v>
      </c>
      <c r="V14" s="330"/>
      <c r="W14" s="325"/>
      <c r="X14" s="325"/>
      <c r="Y14" s="325"/>
    </row>
    <row r="15" spans="1:25" ht="25.8">
      <c r="A15" s="109">
        <v>1</v>
      </c>
      <c r="B15" s="110" t="s">
        <v>70</v>
      </c>
      <c r="C15" s="110" t="s">
        <v>71</v>
      </c>
      <c r="D15" s="111">
        <v>22</v>
      </c>
      <c r="E15" s="111">
        <v>31</v>
      </c>
      <c r="F15" s="111"/>
      <c r="G15" s="112">
        <f>IF(COUNTA($D15:$F15)&gt;0,SUM($D15/$D$14,$E15/$E$14,$F15/$F$14)*$G$14/COUNTA($D15:$F15),0)</f>
        <v>7.5416666666666661</v>
      </c>
      <c r="H15" s="111">
        <v>8</v>
      </c>
      <c r="I15" s="111"/>
      <c r="J15" s="112">
        <f>IF(COUNTA($H15:$I15)&gt;0,SUM($H15/$H$14,$I15/$I$14)*$J$14/COUNTA($H15:$I15),0)</f>
        <v>2.6666666666666665</v>
      </c>
      <c r="K15" s="111">
        <v>11</v>
      </c>
      <c r="L15" s="111">
        <v>12</v>
      </c>
      <c r="M15" s="111"/>
      <c r="N15" s="112">
        <f>IF(COUNTA($K15:$M15)&gt;0,SUM($K15/$K$14,$L15/$L$14,$M15/$M$14)*$N$14/COUNTA($K15:$M15),0)</f>
        <v>11.5</v>
      </c>
      <c r="O15" s="113">
        <f t="shared" ref="O15:O78" si="0">IF(ROUNDDOWN(SUM($G15,$J15,$N15,0.05),1)&gt;0,ROUNDDOWN(SUM($G15,$J15,$N15,0.05),1),"")</f>
        <v>21.7</v>
      </c>
      <c r="P15" s="111">
        <v>16</v>
      </c>
      <c r="Q15" s="111"/>
      <c r="R15" s="111">
        <v>12</v>
      </c>
      <c r="S15" s="111"/>
      <c r="T15" s="111">
        <v>9</v>
      </c>
      <c r="U15" s="114">
        <f>IF(OR(COUNTIF($P15:$T15,"&gt;0")=0,COUNTA($P$14)=0),"",(IF(COUNTA($Q15:$T15)&lt;=2,SUM($P15:$T15),IF(COUNTA($Q15:$T15)=3,SUM($P15:$T15)-MIN($Q15:$T15),SUM($P15:$T15)-MIN($Q15:$T15)-SMALL($Q15:$T15,2))))*7/(SUM($P$14:$R$14)/10))</f>
        <v>37</v>
      </c>
      <c r="V15" s="115">
        <f>IF(ROUNDDOWN(SUM($O15,$U15,0.5),0)&gt;0,ROUNDDOWN(SUM($O15,$U15,0.5),0),"")</f>
        <v>59</v>
      </c>
      <c r="W15" s="115"/>
      <c r="X15" s="115"/>
      <c r="Y15" s="116" t="str">
        <f>IF(AND(N15&lt;$N$14/2,COUNTIF($P15:$T15,"&gt;0")&gt;0),"FAIL LABS",IF(OR($U15=0,$U15=""),"",IF($V15&gt;=70,"A",IF($V15&gt;=60,"B",IF($V15&gt;=50,"C",IF($V15&gt;=40,"D","E"))))))</f>
        <v>C</v>
      </c>
    </row>
    <row r="16" spans="1:25" ht="25.8">
      <c r="A16" s="109">
        <v>2</v>
      </c>
      <c r="B16" s="110" t="s">
        <v>72</v>
      </c>
      <c r="C16" s="110" t="s">
        <v>73</v>
      </c>
      <c r="D16" s="111">
        <v>20</v>
      </c>
      <c r="E16" s="111">
        <v>31</v>
      </c>
      <c r="F16" s="111"/>
      <c r="G16" s="112">
        <f t="shared" ref="G16:G79" si="1">IF(COUNTA($D16:$F16)&gt;0,SUM($D16/$D$14,$E16/$E$14,$F16/$F$14)*$G$14/COUNTA($D16:$F16),0)</f>
        <v>7.208333333333333</v>
      </c>
      <c r="H16" s="111">
        <v>8</v>
      </c>
      <c r="I16" s="111"/>
      <c r="J16" s="112">
        <f t="shared" ref="J16:J79" si="2">IF(COUNTA($H16:$I16)&gt;0,SUM($H16/$H$14,$I16/$I$14)*$J$14/COUNTA($H16:$I16),0)</f>
        <v>2.6666666666666665</v>
      </c>
      <c r="K16" s="111">
        <v>9</v>
      </c>
      <c r="L16" s="111">
        <v>9</v>
      </c>
      <c r="M16" s="111"/>
      <c r="N16" s="112">
        <f t="shared" ref="N16:N79" si="3">IF(COUNTA($K16:$M16)&gt;0,SUM($K16/$K$14,$L16/$L$14,$M16/$M$14)*$N$14/COUNTA($K16:$M16),0)</f>
        <v>9</v>
      </c>
      <c r="O16" s="113">
        <f t="shared" si="0"/>
        <v>18.899999999999999</v>
      </c>
      <c r="P16" s="111">
        <v>19.5</v>
      </c>
      <c r="Q16" s="111">
        <v>14</v>
      </c>
      <c r="R16" s="111"/>
      <c r="S16" s="111"/>
      <c r="T16" s="111">
        <v>13</v>
      </c>
      <c r="U16" s="114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46.5</v>
      </c>
      <c r="V16" s="115">
        <f t="shared" ref="V16:V79" si="5">IF(ROUNDDOWN(SUM($O16,$U16,0.5),0)&gt;0,ROUNDDOWN(SUM($O16,$U16,0.5),0),"")</f>
        <v>65</v>
      </c>
      <c r="W16" s="115"/>
      <c r="X16" s="115"/>
      <c r="Y16" s="116" t="str">
        <f t="shared" ref="Y16:Y79" si="6">IF(AND(N16&lt;$N$14/2,COUNTIF($P16:$T16,"&gt;0")&gt;0),"FAIL LABS",IF(OR($U16=0,$U16=""),"",IF($V16&gt;=70,"A",IF($V16&gt;=60,"B",IF($V16&gt;=50,"C",IF($V16&gt;=40,"D","E"))))))</f>
        <v>B</v>
      </c>
    </row>
    <row r="17" spans="1:25" ht="25.8">
      <c r="A17" s="109">
        <v>3</v>
      </c>
      <c r="B17" s="110" t="s">
        <v>74</v>
      </c>
      <c r="C17" s="110" t="s">
        <v>75</v>
      </c>
      <c r="D17" s="111">
        <v>21</v>
      </c>
      <c r="E17" s="111">
        <v>33</v>
      </c>
      <c r="F17" s="111"/>
      <c r="G17" s="112">
        <f t="shared" si="1"/>
        <v>7.625</v>
      </c>
      <c r="H17" s="111">
        <v>7</v>
      </c>
      <c r="I17" s="111"/>
      <c r="J17" s="112">
        <f t="shared" si="2"/>
        <v>2.3333333333333335</v>
      </c>
      <c r="K17" s="111">
        <v>8</v>
      </c>
      <c r="L17" s="111">
        <v>9</v>
      </c>
      <c r="M17" s="111"/>
      <c r="N17" s="112">
        <f t="shared" si="3"/>
        <v>8.5</v>
      </c>
      <c r="O17" s="113">
        <f t="shared" si="0"/>
        <v>18.5</v>
      </c>
      <c r="P17" s="111">
        <v>20</v>
      </c>
      <c r="Q17" s="111"/>
      <c r="R17" s="111">
        <v>15</v>
      </c>
      <c r="S17" s="111"/>
      <c r="T17" s="111">
        <v>15</v>
      </c>
      <c r="U17" s="114">
        <f t="shared" si="4"/>
        <v>50</v>
      </c>
      <c r="V17" s="115">
        <f t="shared" si="5"/>
        <v>69</v>
      </c>
      <c r="W17" s="115"/>
      <c r="X17" s="115"/>
      <c r="Y17" s="116" t="str">
        <f t="shared" si="6"/>
        <v>B</v>
      </c>
    </row>
    <row r="18" spans="1:25" ht="25.8">
      <c r="A18" s="109">
        <v>4</v>
      </c>
      <c r="B18" s="110" t="s">
        <v>76</v>
      </c>
      <c r="C18" s="110" t="s">
        <v>77</v>
      </c>
      <c r="D18" s="111">
        <v>27</v>
      </c>
      <c r="E18" s="111">
        <v>33</v>
      </c>
      <c r="F18" s="111"/>
      <c r="G18" s="112">
        <f t="shared" si="1"/>
        <v>8.625</v>
      </c>
      <c r="H18" s="111">
        <v>5</v>
      </c>
      <c r="I18" s="111"/>
      <c r="J18" s="112">
        <f t="shared" si="2"/>
        <v>1.6666666666666665</v>
      </c>
      <c r="K18" s="111">
        <v>9</v>
      </c>
      <c r="L18" s="111">
        <v>8</v>
      </c>
      <c r="M18" s="111"/>
      <c r="N18" s="112">
        <f t="shared" si="3"/>
        <v>8.5</v>
      </c>
      <c r="O18" s="113">
        <f t="shared" si="0"/>
        <v>18.8</v>
      </c>
      <c r="P18" s="111">
        <v>26</v>
      </c>
      <c r="Q18" s="111"/>
      <c r="R18" s="111">
        <v>13</v>
      </c>
      <c r="S18" s="111"/>
      <c r="T18" s="111">
        <v>16</v>
      </c>
      <c r="U18" s="114">
        <f t="shared" si="4"/>
        <v>55</v>
      </c>
      <c r="V18" s="115">
        <f t="shared" si="5"/>
        <v>74</v>
      </c>
      <c r="W18" s="115"/>
      <c r="X18" s="115"/>
      <c r="Y18" s="116" t="str">
        <f t="shared" si="6"/>
        <v>A</v>
      </c>
    </row>
    <row r="19" spans="1:25" ht="25.8">
      <c r="A19" s="109">
        <v>5</v>
      </c>
      <c r="B19" s="110" t="s">
        <v>78</v>
      </c>
      <c r="C19" s="110" t="s">
        <v>79</v>
      </c>
      <c r="D19" s="111">
        <v>21</v>
      </c>
      <c r="E19" s="111">
        <v>34</v>
      </c>
      <c r="F19" s="111"/>
      <c r="G19" s="112">
        <f t="shared" si="1"/>
        <v>7.7499999999999991</v>
      </c>
      <c r="H19" s="111">
        <v>6</v>
      </c>
      <c r="I19" s="111"/>
      <c r="J19" s="112">
        <f t="shared" si="2"/>
        <v>2</v>
      </c>
      <c r="K19" s="111">
        <v>6</v>
      </c>
      <c r="L19" s="111">
        <v>9</v>
      </c>
      <c r="M19" s="111"/>
      <c r="N19" s="112">
        <f t="shared" si="3"/>
        <v>7.5</v>
      </c>
      <c r="O19" s="113">
        <f t="shared" si="0"/>
        <v>17.3</v>
      </c>
      <c r="P19" s="111">
        <v>25</v>
      </c>
      <c r="Q19" s="117"/>
      <c r="R19" s="111">
        <v>13</v>
      </c>
      <c r="S19" s="111">
        <v>15</v>
      </c>
      <c r="T19" s="111"/>
      <c r="U19" s="114">
        <f>IF(OR(COUNTIF($P19:$T19,"&gt;0")=0,COUNTA($P$14)=0),"",(IF(COUNTA($R19:$T19)&lt;=2,SUM($P19:$T19),IF(COUNTA($R19:$T19)=3,SUM($P19:$T19)-MIN($R19:$T19),SUM($P19:$T19)-MIN($R19:$T19)-SMALL($R19:$T19,2))))*7/(SUM($P$14:$R$14)/10))</f>
        <v>53</v>
      </c>
      <c r="V19" s="115">
        <f t="shared" si="5"/>
        <v>70</v>
      </c>
      <c r="W19" s="115"/>
      <c r="X19" s="115"/>
      <c r="Y19" s="116" t="str">
        <f t="shared" si="6"/>
        <v>A</v>
      </c>
    </row>
    <row r="20" spans="1:25" ht="25.8">
      <c r="A20" s="109">
        <v>6</v>
      </c>
      <c r="B20" s="110" t="s">
        <v>80</v>
      </c>
      <c r="C20" s="110" t="s">
        <v>81</v>
      </c>
      <c r="D20" s="111">
        <v>20</v>
      </c>
      <c r="E20" s="111">
        <v>32</v>
      </c>
      <c r="F20" s="111"/>
      <c r="G20" s="112">
        <f t="shared" si="1"/>
        <v>7.3333333333333339</v>
      </c>
      <c r="H20" s="111">
        <v>7</v>
      </c>
      <c r="I20" s="111"/>
      <c r="J20" s="112">
        <f t="shared" si="2"/>
        <v>2.3333333333333335</v>
      </c>
      <c r="K20" s="111">
        <v>8</v>
      </c>
      <c r="L20" s="111">
        <v>8</v>
      </c>
      <c r="M20" s="111"/>
      <c r="N20" s="112">
        <f t="shared" si="3"/>
        <v>8</v>
      </c>
      <c r="O20" s="113">
        <f t="shared" si="0"/>
        <v>17.7</v>
      </c>
      <c r="P20" s="111">
        <v>20</v>
      </c>
      <c r="Q20" s="111"/>
      <c r="R20" s="111">
        <v>13</v>
      </c>
      <c r="S20" s="111">
        <v>10</v>
      </c>
      <c r="T20" s="111"/>
      <c r="U20" s="114">
        <f t="shared" si="4"/>
        <v>43</v>
      </c>
      <c r="V20" s="115">
        <f t="shared" si="5"/>
        <v>61</v>
      </c>
      <c r="W20" s="115"/>
      <c r="X20" s="115"/>
      <c r="Y20" s="116" t="str">
        <f t="shared" si="6"/>
        <v>B</v>
      </c>
    </row>
    <row r="21" spans="1:25" ht="25.8">
      <c r="A21" s="109">
        <v>7</v>
      </c>
      <c r="B21" s="110" t="s">
        <v>82</v>
      </c>
      <c r="C21" s="110" t="s">
        <v>83</v>
      </c>
      <c r="D21" s="111">
        <v>19</v>
      </c>
      <c r="E21" s="111">
        <v>22</v>
      </c>
      <c r="F21" s="111"/>
      <c r="G21" s="112">
        <f t="shared" si="1"/>
        <v>5.916666666666667</v>
      </c>
      <c r="H21" s="111">
        <v>8</v>
      </c>
      <c r="I21" s="111"/>
      <c r="J21" s="112">
        <f t="shared" si="2"/>
        <v>2.6666666666666665</v>
      </c>
      <c r="K21" s="111">
        <v>9</v>
      </c>
      <c r="L21" s="111">
        <v>8</v>
      </c>
      <c r="M21" s="111"/>
      <c r="N21" s="112">
        <f t="shared" si="3"/>
        <v>8.5</v>
      </c>
      <c r="O21" s="113">
        <f t="shared" si="0"/>
        <v>17.100000000000001</v>
      </c>
      <c r="P21" s="111">
        <v>18</v>
      </c>
      <c r="Q21" s="111"/>
      <c r="R21" s="111">
        <v>11</v>
      </c>
      <c r="S21" s="111">
        <v>11</v>
      </c>
      <c r="T21" s="111"/>
      <c r="U21" s="114">
        <f t="shared" si="4"/>
        <v>40</v>
      </c>
      <c r="V21" s="115">
        <f t="shared" si="5"/>
        <v>57</v>
      </c>
      <c r="W21" s="115"/>
      <c r="X21" s="115"/>
      <c r="Y21" s="116" t="str">
        <f t="shared" si="6"/>
        <v>C</v>
      </c>
    </row>
    <row r="22" spans="1:25" ht="25.8">
      <c r="A22" s="109">
        <v>8</v>
      </c>
      <c r="B22" s="110" t="s">
        <v>84</v>
      </c>
      <c r="C22" s="110" t="s">
        <v>85</v>
      </c>
      <c r="D22" s="111">
        <v>17</v>
      </c>
      <c r="E22" s="111">
        <v>33</v>
      </c>
      <c r="F22" s="111"/>
      <c r="G22" s="112">
        <f t="shared" si="1"/>
        <v>6.958333333333333</v>
      </c>
      <c r="H22" s="111">
        <v>6</v>
      </c>
      <c r="I22" s="111"/>
      <c r="J22" s="112">
        <f t="shared" si="2"/>
        <v>2</v>
      </c>
      <c r="K22" s="111">
        <v>8</v>
      </c>
      <c r="L22" s="111">
        <v>9</v>
      </c>
      <c r="M22" s="111"/>
      <c r="N22" s="112">
        <f t="shared" si="3"/>
        <v>8.5</v>
      </c>
      <c r="O22" s="113">
        <f t="shared" si="0"/>
        <v>17.5</v>
      </c>
      <c r="P22" s="111">
        <v>9.5</v>
      </c>
      <c r="Q22" s="111"/>
      <c r="R22" s="111">
        <v>12</v>
      </c>
      <c r="S22" s="111"/>
      <c r="T22" s="111">
        <v>13</v>
      </c>
      <c r="U22" s="114">
        <f t="shared" si="4"/>
        <v>34.5</v>
      </c>
      <c r="V22" s="115">
        <f t="shared" si="5"/>
        <v>52</v>
      </c>
      <c r="W22" s="115"/>
      <c r="X22" s="115"/>
      <c r="Y22" s="116" t="str">
        <f t="shared" si="6"/>
        <v>C</v>
      </c>
    </row>
    <row r="23" spans="1:25" ht="25.8">
      <c r="A23" s="109">
        <v>9</v>
      </c>
      <c r="B23" s="110" t="s">
        <v>86</v>
      </c>
      <c r="C23" s="110" t="s">
        <v>87</v>
      </c>
      <c r="D23" s="111">
        <v>19</v>
      </c>
      <c r="E23" s="111">
        <v>32</v>
      </c>
      <c r="F23" s="111"/>
      <c r="G23" s="112">
        <f t="shared" si="1"/>
        <v>7.166666666666667</v>
      </c>
      <c r="H23" s="111">
        <v>9</v>
      </c>
      <c r="I23" s="111"/>
      <c r="J23" s="112">
        <f t="shared" si="2"/>
        <v>3</v>
      </c>
      <c r="K23" s="111">
        <v>9</v>
      </c>
      <c r="L23" s="111">
        <v>9</v>
      </c>
      <c r="M23" s="111"/>
      <c r="N23" s="112">
        <f t="shared" si="3"/>
        <v>9</v>
      </c>
      <c r="O23" s="113">
        <f t="shared" si="0"/>
        <v>19.2</v>
      </c>
      <c r="P23" s="111">
        <v>18.5</v>
      </c>
      <c r="Q23" s="111"/>
      <c r="R23" s="111">
        <v>15</v>
      </c>
      <c r="S23" s="111"/>
      <c r="T23" s="111">
        <v>16</v>
      </c>
      <c r="U23" s="114">
        <f t="shared" si="4"/>
        <v>49.5</v>
      </c>
      <c r="V23" s="115">
        <f t="shared" si="5"/>
        <v>69</v>
      </c>
      <c r="W23" s="115"/>
      <c r="X23" s="115"/>
      <c r="Y23" s="116" t="str">
        <f t="shared" si="6"/>
        <v>B</v>
      </c>
    </row>
    <row r="24" spans="1:25" ht="25.8">
      <c r="A24" s="109">
        <v>10</v>
      </c>
      <c r="B24" s="110" t="s">
        <v>88</v>
      </c>
      <c r="C24" s="110" t="s">
        <v>89</v>
      </c>
      <c r="D24" s="111">
        <v>22</v>
      </c>
      <c r="E24" s="111">
        <v>32</v>
      </c>
      <c r="F24" s="111"/>
      <c r="G24" s="112">
        <f t="shared" si="1"/>
        <v>7.6666666666666661</v>
      </c>
      <c r="H24" s="111">
        <v>11</v>
      </c>
      <c r="I24" s="111"/>
      <c r="J24" s="112">
        <f t="shared" si="2"/>
        <v>3.6666666666666665</v>
      </c>
      <c r="K24" s="111">
        <v>8</v>
      </c>
      <c r="L24" s="111">
        <v>9</v>
      </c>
      <c r="M24" s="111"/>
      <c r="N24" s="112">
        <f t="shared" si="3"/>
        <v>8.5</v>
      </c>
      <c r="O24" s="113">
        <f t="shared" si="0"/>
        <v>19.8</v>
      </c>
      <c r="P24" s="111">
        <v>19</v>
      </c>
      <c r="Q24" s="111"/>
      <c r="R24" s="111">
        <v>14</v>
      </c>
      <c r="S24" s="111"/>
      <c r="T24" s="111">
        <v>12</v>
      </c>
      <c r="U24" s="114">
        <f t="shared" si="4"/>
        <v>45</v>
      </c>
      <c r="V24" s="115">
        <f t="shared" si="5"/>
        <v>65</v>
      </c>
      <c r="W24" s="115"/>
      <c r="X24" s="115"/>
      <c r="Y24" s="116" t="str">
        <f t="shared" si="6"/>
        <v>B</v>
      </c>
    </row>
    <row r="25" spans="1:25" ht="25.8">
      <c r="A25" s="109">
        <v>11</v>
      </c>
      <c r="B25" s="110" t="s">
        <v>90</v>
      </c>
      <c r="C25" s="110" t="s">
        <v>91</v>
      </c>
      <c r="D25" s="111">
        <v>20</v>
      </c>
      <c r="E25" s="111">
        <v>30</v>
      </c>
      <c r="F25" s="111"/>
      <c r="G25" s="112">
        <f t="shared" si="1"/>
        <v>7.0833333333333321</v>
      </c>
      <c r="H25" s="111">
        <v>10</v>
      </c>
      <c r="I25" s="111"/>
      <c r="J25" s="112">
        <f t="shared" si="2"/>
        <v>3.333333333333333</v>
      </c>
      <c r="K25" s="111">
        <v>10</v>
      </c>
      <c r="L25" s="111">
        <v>9</v>
      </c>
      <c r="M25" s="111"/>
      <c r="N25" s="112">
        <f t="shared" si="3"/>
        <v>9.5</v>
      </c>
      <c r="O25" s="113">
        <f t="shared" si="0"/>
        <v>19.899999999999999</v>
      </c>
      <c r="P25" s="111">
        <v>18.5</v>
      </c>
      <c r="Q25" s="111"/>
      <c r="R25" s="111">
        <v>10</v>
      </c>
      <c r="S25" s="111">
        <v>12</v>
      </c>
      <c r="T25" s="111"/>
      <c r="U25" s="114">
        <f t="shared" si="4"/>
        <v>40.5</v>
      </c>
      <c r="V25" s="115">
        <f t="shared" si="5"/>
        <v>60</v>
      </c>
      <c r="W25" s="115"/>
      <c r="X25" s="115"/>
      <c r="Y25" s="116" t="str">
        <f t="shared" si="6"/>
        <v>B</v>
      </c>
    </row>
    <row r="26" spans="1:25" ht="25.8">
      <c r="A26" s="109">
        <v>12</v>
      </c>
      <c r="B26" s="110" t="s">
        <v>92</v>
      </c>
      <c r="C26" s="110" t="s">
        <v>93</v>
      </c>
      <c r="D26" s="111">
        <v>21</v>
      </c>
      <c r="E26" s="111">
        <v>34</v>
      </c>
      <c r="F26" s="111"/>
      <c r="G26" s="112">
        <f t="shared" si="1"/>
        <v>7.7499999999999991</v>
      </c>
      <c r="H26" s="111">
        <v>9</v>
      </c>
      <c r="I26" s="111"/>
      <c r="J26" s="112">
        <f t="shared" si="2"/>
        <v>3</v>
      </c>
      <c r="K26" s="111">
        <v>11</v>
      </c>
      <c r="L26" s="111">
        <v>11</v>
      </c>
      <c r="M26" s="111"/>
      <c r="N26" s="112">
        <f t="shared" si="3"/>
        <v>11</v>
      </c>
      <c r="O26" s="113">
        <f t="shared" si="0"/>
        <v>21.8</v>
      </c>
      <c r="P26" s="111">
        <v>23.5</v>
      </c>
      <c r="Q26" s="111"/>
      <c r="R26" s="111">
        <v>15</v>
      </c>
      <c r="S26" s="111"/>
      <c r="T26" s="111">
        <v>14</v>
      </c>
      <c r="U26" s="114">
        <f t="shared" si="4"/>
        <v>52.5</v>
      </c>
      <c r="V26" s="115">
        <f t="shared" si="5"/>
        <v>74</v>
      </c>
      <c r="W26" s="115"/>
      <c r="X26" s="115"/>
      <c r="Y26" s="116" t="str">
        <f t="shared" si="6"/>
        <v>A</v>
      </c>
    </row>
    <row r="27" spans="1:25" ht="25.8">
      <c r="A27" s="109">
        <v>13</v>
      </c>
      <c r="B27" s="110" t="s">
        <v>94</v>
      </c>
      <c r="C27" s="110" t="s">
        <v>95</v>
      </c>
      <c r="D27" s="111">
        <v>26</v>
      </c>
      <c r="E27" s="111">
        <v>31</v>
      </c>
      <c r="F27" s="111"/>
      <c r="G27" s="112">
        <f t="shared" si="1"/>
        <v>8.2083333333333321</v>
      </c>
      <c r="H27" s="111">
        <v>8</v>
      </c>
      <c r="I27" s="111"/>
      <c r="J27" s="112">
        <f t="shared" si="2"/>
        <v>2.6666666666666665</v>
      </c>
      <c r="K27" s="111">
        <v>10</v>
      </c>
      <c r="L27" s="111">
        <v>10</v>
      </c>
      <c r="M27" s="111"/>
      <c r="N27" s="112">
        <f t="shared" si="3"/>
        <v>10</v>
      </c>
      <c r="O27" s="113">
        <f t="shared" si="0"/>
        <v>20.9</v>
      </c>
      <c r="P27" s="111">
        <v>19.5</v>
      </c>
      <c r="Q27" s="111"/>
      <c r="R27" s="111">
        <v>11</v>
      </c>
      <c r="S27" s="111"/>
      <c r="T27" s="111">
        <v>14</v>
      </c>
      <c r="U27" s="114">
        <f t="shared" si="4"/>
        <v>44.5</v>
      </c>
      <c r="V27" s="115">
        <f t="shared" si="5"/>
        <v>65</v>
      </c>
      <c r="W27" s="115"/>
      <c r="X27" s="115"/>
      <c r="Y27" s="116" t="str">
        <f t="shared" si="6"/>
        <v>B</v>
      </c>
    </row>
    <row r="28" spans="1:25" ht="25.8">
      <c r="A28" s="109">
        <v>14</v>
      </c>
      <c r="B28" s="110" t="s">
        <v>96</v>
      </c>
      <c r="C28" s="110" t="s">
        <v>97</v>
      </c>
      <c r="D28" s="111">
        <v>17</v>
      </c>
      <c r="E28" s="111">
        <v>29</v>
      </c>
      <c r="F28" s="111"/>
      <c r="G28" s="112">
        <f t="shared" si="1"/>
        <v>6.4583333333333321</v>
      </c>
      <c r="H28" s="111">
        <v>8</v>
      </c>
      <c r="I28" s="111"/>
      <c r="J28" s="112">
        <f t="shared" si="2"/>
        <v>2.6666666666666665</v>
      </c>
      <c r="K28" s="111">
        <v>12</v>
      </c>
      <c r="L28" s="111">
        <v>10</v>
      </c>
      <c r="M28" s="111"/>
      <c r="N28" s="112">
        <f t="shared" si="3"/>
        <v>11</v>
      </c>
      <c r="O28" s="113">
        <f t="shared" si="0"/>
        <v>20.100000000000001</v>
      </c>
      <c r="P28" s="111">
        <v>18</v>
      </c>
      <c r="Q28" s="111"/>
      <c r="R28" s="111">
        <v>14</v>
      </c>
      <c r="S28" s="117"/>
      <c r="T28" s="111">
        <v>13</v>
      </c>
      <c r="U28" s="114">
        <f>IF(OR(COUNTIF($P28:$T28,"&gt;0")=0,COUNTA($P$14)=0),"",(IF(COUNTA($Q28:$T28)&lt;=2,SUM($P28:$T28),IF(COUNTA($Q28:$T28)=3,SUM($P28:$T28)-MIN($Q28:$T28),SUM($P28:$T28)-MIN($Q28:$T28)-SMALL($Q28:$T28,2))))*7/(SUM($P$14:$R$14)/10))</f>
        <v>45</v>
      </c>
      <c r="V28" s="115">
        <f t="shared" si="5"/>
        <v>65</v>
      </c>
      <c r="W28" s="115"/>
      <c r="X28" s="115"/>
      <c r="Y28" s="116" t="str">
        <f>IF(AND(N28&lt;$N$14/2,COUNTIF($P28:$T28,"&gt;0")&gt;0),"FAIL LABS",IF(OR($U28=0,$U28=""),"",IF($V28&gt;=70,"A",IF($V28&gt;=60,"B",IF($V28&gt;=50,"C",IF($V28&gt;=40,"D","E"))))))</f>
        <v>B</v>
      </c>
    </row>
    <row r="29" spans="1:25" ht="25.8">
      <c r="A29" s="109">
        <v>15</v>
      </c>
      <c r="B29" s="110" t="s">
        <v>98</v>
      </c>
      <c r="C29" s="110" t="s">
        <v>99</v>
      </c>
      <c r="D29" s="111">
        <v>24</v>
      </c>
      <c r="E29" s="111">
        <v>31</v>
      </c>
      <c r="F29" s="111"/>
      <c r="G29" s="112">
        <f t="shared" si="1"/>
        <v>7.8750000000000009</v>
      </c>
      <c r="H29" s="111">
        <v>9</v>
      </c>
      <c r="I29" s="111"/>
      <c r="J29" s="112">
        <f t="shared" si="2"/>
        <v>3</v>
      </c>
      <c r="K29" s="111">
        <v>11</v>
      </c>
      <c r="L29" s="111">
        <v>7</v>
      </c>
      <c r="M29" s="111"/>
      <c r="N29" s="112">
        <f t="shared" si="3"/>
        <v>9</v>
      </c>
      <c r="O29" s="113">
        <f t="shared" si="0"/>
        <v>19.899999999999999</v>
      </c>
      <c r="P29" s="111">
        <v>19</v>
      </c>
      <c r="Q29" s="111"/>
      <c r="R29" s="111">
        <v>14</v>
      </c>
      <c r="S29" s="111">
        <v>19</v>
      </c>
      <c r="T29" s="111"/>
      <c r="U29" s="114">
        <f t="shared" si="4"/>
        <v>52</v>
      </c>
      <c r="V29" s="115">
        <f t="shared" si="5"/>
        <v>72</v>
      </c>
      <c r="W29" s="115"/>
      <c r="X29" s="115"/>
      <c r="Y29" s="116" t="str">
        <f t="shared" si="6"/>
        <v>A</v>
      </c>
    </row>
    <row r="30" spans="1:25" ht="25.8">
      <c r="A30" s="109">
        <v>16</v>
      </c>
      <c r="B30" s="110" t="s">
        <v>100</v>
      </c>
      <c r="C30" s="110" t="s">
        <v>101</v>
      </c>
      <c r="D30" s="111">
        <v>24</v>
      </c>
      <c r="E30" s="111">
        <v>31</v>
      </c>
      <c r="F30" s="111"/>
      <c r="G30" s="112">
        <f t="shared" si="1"/>
        <v>7.8750000000000009</v>
      </c>
      <c r="H30" s="111">
        <v>6</v>
      </c>
      <c r="I30" s="111"/>
      <c r="J30" s="112">
        <f t="shared" si="2"/>
        <v>2</v>
      </c>
      <c r="K30" s="111">
        <v>10</v>
      </c>
      <c r="L30" s="111">
        <v>7</v>
      </c>
      <c r="M30" s="111"/>
      <c r="N30" s="112">
        <f t="shared" si="3"/>
        <v>8.5</v>
      </c>
      <c r="O30" s="113">
        <f t="shared" si="0"/>
        <v>18.399999999999999</v>
      </c>
      <c r="P30" s="111">
        <v>19.5</v>
      </c>
      <c r="Q30" s="111"/>
      <c r="R30" s="111">
        <v>14</v>
      </c>
      <c r="S30" s="111">
        <v>12</v>
      </c>
      <c r="T30" s="111"/>
      <c r="U30" s="114">
        <f t="shared" si="4"/>
        <v>45.5</v>
      </c>
      <c r="V30" s="115">
        <f t="shared" si="5"/>
        <v>64</v>
      </c>
      <c r="W30" s="115"/>
      <c r="X30" s="115"/>
      <c r="Y30" s="116" t="str">
        <f t="shared" si="6"/>
        <v>B</v>
      </c>
    </row>
    <row r="31" spans="1:25" ht="25.8">
      <c r="A31" s="109">
        <v>17</v>
      </c>
      <c r="B31" s="110" t="s">
        <v>102</v>
      </c>
      <c r="C31" s="110" t="s">
        <v>103</v>
      </c>
      <c r="D31" s="111">
        <v>20</v>
      </c>
      <c r="E31" s="111">
        <v>23</v>
      </c>
      <c r="F31" s="111"/>
      <c r="G31" s="112">
        <f t="shared" si="1"/>
        <v>6.2083333333333339</v>
      </c>
      <c r="H31" s="111">
        <v>11</v>
      </c>
      <c r="I31" s="111"/>
      <c r="J31" s="112">
        <f t="shared" si="2"/>
        <v>3.6666666666666665</v>
      </c>
      <c r="K31" s="111">
        <v>9</v>
      </c>
      <c r="L31" s="111">
        <v>7</v>
      </c>
      <c r="M31" s="111"/>
      <c r="N31" s="112">
        <f t="shared" si="3"/>
        <v>8</v>
      </c>
      <c r="O31" s="113">
        <f t="shared" si="0"/>
        <v>17.899999999999999</v>
      </c>
      <c r="P31" s="111">
        <v>16.5</v>
      </c>
      <c r="Q31" s="111"/>
      <c r="R31" s="111">
        <v>10</v>
      </c>
      <c r="S31" s="111">
        <v>11</v>
      </c>
      <c r="T31" s="111"/>
      <c r="U31" s="114">
        <f t="shared" si="4"/>
        <v>37.5</v>
      </c>
      <c r="V31" s="115">
        <f t="shared" si="5"/>
        <v>55</v>
      </c>
      <c r="W31" s="115"/>
      <c r="X31" s="115"/>
      <c r="Y31" s="116" t="str">
        <f t="shared" si="6"/>
        <v>C</v>
      </c>
    </row>
    <row r="32" spans="1:25" ht="25.8">
      <c r="A32" s="109">
        <v>18</v>
      </c>
      <c r="B32" s="110" t="s">
        <v>104</v>
      </c>
      <c r="C32" s="110" t="s">
        <v>105</v>
      </c>
      <c r="D32" s="111">
        <v>14</v>
      </c>
      <c r="E32" s="111">
        <v>24</v>
      </c>
      <c r="F32" s="111"/>
      <c r="G32" s="112">
        <f t="shared" si="1"/>
        <v>5.333333333333333</v>
      </c>
      <c r="H32" s="111">
        <v>12</v>
      </c>
      <c r="I32" s="111"/>
      <c r="J32" s="112">
        <f t="shared" si="2"/>
        <v>4</v>
      </c>
      <c r="K32" s="111">
        <v>11</v>
      </c>
      <c r="L32" s="111">
        <v>7</v>
      </c>
      <c r="M32" s="111"/>
      <c r="N32" s="112">
        <f t="shared" si="3"/>
        <v>9</v>
      </c>
      <c r="O32" s="113">
        <f t="shared" si="0"/>
        <v>18.3</v>
      </c>
      <c r="P32" s="111">
        <v>21</v>
      </c>
      <c r="Q32" s="111"/>
      <c r="R32" s="111">
        <v>11</v>
      </c>
      <c r="S32" s="111"/>
      <c r="T32" s="111">
        <v>7</v>
      </c>
      <c r="U32" s="114">
        <f t="shared" si="4"/>
        <v>39</v>
      </c>
      <c r="V32" s="115">
        <f t="shared" si="5"/>
        <v>57</v>
      </c>
      <c r="W32" s="115"/>
      <c r="X32" s="115"/>
      <c r="Y32" s="116" t="str">
        <f t="shared" si="6"/>
        <v>C</v>
      </c>
    </row>
    <row r="33" spans="1:25" ht="25.8">
      <c r="A33" s="109">
        <v>19</v>
      </c>
      <c r="B33" s="110" t="s">
        <v>106</v>
      </c>
      <c r="C33" s="110" t="s">
        <v>107</v>
      </c>
      <c r="D33" s="111">
        <v>16</v>
      </c>
      <c r="E33" s="111">
        <v>31</v>
      </c>
      <c r="F33" s="111"/>
      <c r="G33" s="112">
        <f t="shared" si="1"/>
        <v>6.541666666666667</v>
      </c>
      <c r="H33" s="111">
        <v>10</v>
      </c>
      <c r="I33" s="111"/>
      <c r="J33" s="112">
        <f t="shared" si="2"/>
        <v>3.333333333333333</v>
      </c>
      <c r="K33" s="111">
        <v>8</v>
      </c>
      <c r="L33" s="111">
        <v>8</v>
      </c>
      <c r="M33" s="111"/>
      <c r="N33" s="112">
        <f t="shared" si="3"/>
        <v>8</v>
      </c>
      <c r="O33" s="113">
        <f t="shared" si="0"/>
        <v>17.899999999999999</v>
      </c>
      <c r="P33" s="111"/>
      <c r="Q33" s="111"/>
      <c r="R33" s="111"/>
      <c r="S33" s="111"/>
      <c r="T33" s="111"/>
      <c r="U33" s="114" t="str">
        <f t="shared" si="4"/>
        <v/>
      </c>
      <c r="V33" s="115">
        <f t="shared" si="5"/>
        <v>18</v>
      </c>
      <c r="W33" s="115"/>
      <c r="X33" s="115"/>
      <c r="Y33" s="116" t="str">
        <f t="shared" si="6"/>
        <v/>
      </c>
    </row>
    <row r="34" spans="1:25" ht="25.8">
      <c r="A34" s="109">
        <v>20</v>
      </c>
      <c r="B34" s="110" t="s">
        <v>108</v>
      </c>
      <c r="C34" s="110" t="s">
        <v>109</v>
      </c>
      <c r="D34" s="111">
        <v>23</v>
      </c>
      <c r="E34" s="111">
        <v>25</v>
      </c>
      <c r="F34" s="111"/>
      <c r="G34" s="112">
        <f t="shared" si="1"/>
        <v>6.958333333333333</v>
      </c>
      <c r="H34" s="111">
        <v>11</v>
      </c>
      <c r="I34" s="111"/>
      <c r="J34" s="112">
        <f t="shared" si="2"/>
        <v>3.6666666666666665</v>
      </c>
      <c r="K34" s="111">
        <v>9</v>
      </c>
      <c r="L34" s="111">
        <v>7</v>
      </c>
      <c r="M34" s="111"/>
      <c r="N34" s="112">
        <f t="shared" si="3"/>
        <v>8</v>
      </c>
      <c r="O34" s="113">
        <f t="shared" si="0"/>
        <v>18.600000000000001</v>
      </c>
      <c r="P34" s="111"/>
      <c r="Q34" s="111"/>
      <c r="R34" s="111"/>
      <c r="S34" s="111"/>
      <c r="T34" s="111"/>
      <c r="U34" s="114" t="str">
        <f t="shared" si="4"/>
        <v/>
      </c>
      <c r="V34" s="115">
        <f t="shared" si="5"/>
        <v>19</v>
      </c>
      <c r="W34" s="115"/>
      <c r="X34" s="115"/>
      <c r="Y34" s="116" t="str">
        <f t="shared" si="6"/>
        <v/>
      </c>
    </row>
    <row r="35" spans="1:25" ht="25.8">
      <c r="A35" s="109">
        <v>21</v>
      </c>
      <c r="B35" s="110" t="s">
        <v>110</v>
      </c>
      <c r="C35" s="110" t="s">
        <v>111</v>
      </c>
      <c r="D35" s="111">
        <v>20</v>
      </c>
      <c r="E35" s="111">
        <v>30</v>
      </c>
      <c r="F35" s="111"/>
      <c r="G35" s="112">
        <f t="shared" si="1"/>
        <v>7.0833333333333321</v>
      </c>
      <c r="H35" s="111">
        <v>9</v>
      </c>
      <c r="I35" s="111"/>
      <c r="J35" s="112">
        <f t="shared" si="2"/>
        <v>3</v>
      </c>
      <c r="K35" s="111">
        <v>9</v>
      </c>
      <c r="L35" s="111">
        <v>7</v>
      </c>
      <c r="M35" s="111"/>
      <c r="N35" s="112">
        <f t="shared" si="3"/>
        <v>8</v>
      </c>
      <c r="O35" s="113">
        <f t="shared" si="0"/>
        <v>18.100000000000001</v>
      </c>
      <c r="P35" s="111">
        <v>22.5</v>
      </c>
      <c r="Q35" s="111"/>
      <c r="R35" s="111">
        <v>15</v>
      </c>
      <c r="S35" s="111"/>
      <c r="T35" s="111">
        <v>10</v>
      </c>
      <c r="U35" s="114">
        <f t="shared" si="4"/>
        <v>47.5</v>
      </c>
      <c r="V35" s="115">
        <f t="shared" si="5"/>
        <v>66</v>
      </c>
      <c r="W35" s="115"/>
      <c r="X35" s="115"/>
      <c r="Y35" s="116" t="str">
        <f t="shared" si="6"/>
        <v>B</v>
      </c>
    </row>
    <row r="36" spans="1:25" ht="25.8">
      <c r="A36" s="109">
        <v>22</v>
      </c>
      <c r="B36" s="110" t="s">
        <v>112</v>
      </c>
      <c r="C36" s="110" t="s">
        <v>113</v>
      </c>
      <c r="D36" s="111">
        <v>21</v>
      </c>
      <c r="E36" s="111">
        <v>28</v>
      </c>
      <c r="F36" s="111"/>
      <c r="G36" s="112">
        <f t="shared" si="1"/>
        <v>7</v>
      </c>
      <c r="H36" s="111">
        <v>7</v>
      </c>
      <c r="I36" s="111"/>
      <c r="J36" s="112">
        <f t="shared" si="2"/>
        <v>2.3333333333333335</v>
      </c>
      <c r="K36" s="111">
        <v>8</v>
      </c>
      <c r="L36" s="111">
        <v>8</v>
      </c>
      <c r="M36" s="111"/>
      <c r="N36" s="112">
        <f t="shared" si="3"/>
        <v>8</v>
      </c>
      <c r="O36" s="113">
        <f t="shared" si="0"/>
        <v>17.3</v>
      </c>
      <c r="P36" s="111">
        <v>25</v>
      </c>
      <c r="Q36" s="111"/>
      <c r="R36" s="111">
        <v>11</v>
      </c>
      <c r="S36" s="111">
        <v>10</v>
      </c>
      <c r="T36" s="111"/>
      <c r="U36" s="114">
        <f t="shared" si="4"/>
        <v>46</v>
      </c>
      <c r="V36" s="115">
        <f t="shared" si="5"/>
        <v>63</v>
      </c>
      <c r="W36" s="115"/>
      <c r="X36" s="115"/>
      <c r="Y36" s="116" t="str">
        <f t="shared" si="6"/>
        <v>B</v>
      </c>
    </row>
    <row r="37" spans="1:25" ht="25.8">
      <c r="A37" s="109">
        <v>23</v>
      </c>
      <c r="B37" s="110" t="s">
        <v>114</v>
      </c>
      <c r="C37" s="110" t="s">
        <v>115</v>
      </c>
      <c r="D37" s="111">
        <v>24</v>
      </c>
      <c r="E37" s="111">
        <v>33</v>
      </c>
      <c r="F37" s="111"/>
      <c r="G37" s="112">
        <f t="shared" si="1"/>
        <v>8.125</v>
      </c>
      <c r="H37" s="111">
        <v>8</v>
      </c>
      <c r="I37" s="111"/>
      <c r="J37" s="112">
        <f t="shared" si="2"/>
        <v>2.6666666666666665</v>
      </c>
      <c r="K37" s="111">
        <v>9</v>
      </c>
      <c r="L37" s="111">
        <v>7</v>
      </c>
      <c r="M37" s="111"/>
      <c r="N37" s="112">
        <f t="shared" si="3"/>
        <v>8</v>
      </c>
      <c r="O37" s="113">
        <f t="shared" si="0"/>
        <v>18.8</v>
      </c>
      <c r="P37" s="111">
        <v>18.5</v>
      </c>
      <c r="Q37" s="111">
        <v>15</v>
      </c>
      <c r="R37" s="111"/>
      <c r="S37" s="111">
        <v>13</v>
      </c>
      <c r="T37" s="111"/>
      <c r="U37" s="114">
        <f t="shared" si="4"/>
        <v>46.5</v>
      </c>
      <c r="V37" s="115">
        <f t="shared" si="5"/>
        <v>65</v>
      </c>
      <c r="W37" s="115"/>
      <c r="X37" s="115"/>
      <c r="Y37" s="116" t="str">
        <f t="shared" si="6"/>
        <v>B</v>
      </c>
    </row>
    <row r="38" spans="1:25" ht="25.8">
      <c r="A38" s="109">
        <v>24</v>
      </c>
      <c r="B38" s="110" t="s">
        <v>116</v>
      </c>
      <c r="C38" s="110" t="s">
        <v>117</v>
      </c>
      <c r="D38" s="111">
        <v>20</v>
      </c>
      <c r="E38" s="111">
        <v>28</v>
      </c>
      <c r="F38" s="111"/>
      <c r="G38" s="112">
        <f t="shared" si="1"/>
        <v>6.8333333333333339</v>
      </c>
      <c r="H38" s="111">
        <v>6</v>
      </c>
      <c r="I38" s="111"/>
      <c r="J38" s="112">
        <f t="shared" si="2"/>
        <v>2</v>
      </c>
      <c r="K38" s="111">
        <v>8</v>
      </c>
      <c r="L38" s="111">
        <v>7</v>
      </c>
      <c r="M38" s="111"/>
      <c r="N38" s="112">
        <f t="shared" si="3"/>
        <v>7.5</v>
      </c>
      <c r="O38" s="113">
        <f t="shared" si="0"/>
        <v>16.3</v>
      </c>
      <c r="P38" s="111">
        <v>15</v>
      </c>
      <c r="Q38" s="111"/>
      <c r="R38" s="111">
        <v>13</v>
      </c>
      <c r="S38" s="111"/>
      <c r="T38" s="111"/>
      <c r="U38" s="114">
        <f t="shared" si="4"/>
        <v>28</v>
      </c>
      <c r="V38" s="115">
        <f t="shared" si="5"/>
        <v>44</v>
      </c>
      <c r="W38" s="115"/>
      <c r="X38" s="115"/>
      <c r="Y38" s="116" t="str">
        <f t="shared" si="6"/>
        <v>D</v>
      </c>
    </row>
    <row r="39" spans="1:25" ht="25.8">
      <c r="A39" s="109">
        <v>25</v>
      </c>
      <c r="B39" s="110" t="s">
        <v>118</v>
      </c>
      <c r="C39" s="110" t="s">
        <v>119</v>
      </c>
      <c r="D39" s="111">
        <v>24</v>
      </c>
      <c r="E39" s="111">
        <v>30</v>
      </c>
      <c r="F39" s="111"/>
      <c r="G39" s="112">
        <f t="shared" si="1"/>
        <v>7.75</v>
      </c>
      <c r="H39" s="111">
        <v>11</v>
      </c>
      <c r="I39" s="111"/>
      <c r="J39" s="112">
        <f t="shared" si="2"/>
        <v>3.6666666666666665</v>
      </c>
      <c r="K39" s="111">
        <v>8</v>
      </c>
      <c r="L39" s="111">
        <v>7</v>
      </c>
      <c r="M39" s="111"/>
      <c r="N39" s="112">
        <f t="shared" si="3"/>
        <v>7.5</v>
      </c>
      <c r="O39" s="113">
        <f t="shared" si="0"/>
        <v>18.899999999999999</v>
      </c>
      <c r="P39" s="111">
        <v>15.5</v>
      </c>
      <c r="Q39" s="111"/>
      <c r="R39" s="111">
        <v>9</v>
      </c>
      <c r="S39" s="111"/>
      <c r="T39" s="111">
        <v>12</v>
      </c>
      <c r="U39" s="114">
        <f t="shared" si="4"/>
        <v>36.5</v>
      </c>
      <c r="V39" s="115">
        <f t="shared" si="5"/>
        <v>55</v>
      </c>
      <c r="W39" s="115"/>
      <c r="X39" s="115"/>
      <c r="Y39" s="116" t="str">
        <f t="shared" si="6"/>
        <v>C</v>
      </c>
    </row>
    <row r="40" spans="1:25" ht="25.8">
      <c r="A40" s="109">
        <v>26</v>
      </c>
      <c r="B40" s="110" t="s">
        <v>120</v>
      </c>
      <c r="C40" s="110" t="s">
        <v>121</v>
      </c>
      <c r="D40" s="111">
        <v>18</v>
      </c>
      <c r="E40" s="111">
        <v>34</v>
      </c>
      <c r="F40" s="111"/>
      <c r="G40" s="112">
        <f t="shared" si="1"/>
        <v>7.25</v>
      </c>
      <c r="H40" s="111">
        <v>12</v>
      </c>
      <c r="I40" s="111"/>
      <c r="J40" s="112">
        <f t="shared" si="2"/>
        <v>4</v>
      </c>
      <c r="K40" s="111">
        <v>9</v>
      </c>
      <c r="L40" s="111">
        <v>7</v>
      </c>
      <c r="M40" s="111"/>
      <c r="N40" s="112">
        <f t="shared" si="3"/>
        <v>8</v>
      </c>
      <c r="O40" s="113">
        <f t="shared" si="0"/>
        <v>19.3</v>
      </c>
      <c r="P40" s="111">
        <v>21</v>
      </c>
      <c r="Q40" s="111"/>
      <c r="R40" s="111">
        <v>14</v>
      </c>
      <c r="S40" s="111"/>
      <c r="T40" s="111">
        <v>15</v>
      </c>
      <c r="U40" s="114">
        <f t="shared" si="4"/>
        <v>50</v>
      </c>
      <c r="V40" s="115">
        <f t="shared" si="5"/>
        <v>69</v>
      </c>
      <c r="W40" s="115"/>
      <c r="X40" s="115"/>
      <c r="Y40" s="116" t="str">
        <f t="shared" si="6"/>
        <v>B</v>
      </c>
    </row>
    <row r="41" spans="1:25" ht="25.8">
      <c r="A41" s="109">
        <v>27</v>
      </c>
      <c r="B41" s="110" t="s">
        <v>122</v>
      </c>
      <c r="C41" s="110" t="s">
        <v>123</v>
      </c>
      <c r="D41" s="111">
        <v>20</v>
      </c>
      <c r="E41" s="111">
        <v>33</v>
      </c>
      <c r="F41" s="111"/>
      <c r="G41" s="112">
        <f t="shared" si="1"/>
        <v>7.4583333333333339</v>
      </c>
      <c r="H41" s="111">
        <v>11</v>
      </c>
      <c r="I41" s="111"/>
      <c r="J41" s="112">
        <f t="shared" si="2"/>
        <v>3.6666666666666665</v>
      </c>
      <c r="K41" s="111">
        <v>8</v>
      </c>
      <c r="L41" s="111">
        <v>8</v>
      </c>
      <c r="M41" s="111"/>
      <c r="N41" s="112">
        <f t="shared" si="3"/>
        <v>8</v>
      </c>
      <c r="O41" s="113">
        <f t="shared" si="0"/>
        <v>19.100000000000001</v>
      </c>
      <c r="P41" s="111">
        <v>13</v>
      </c>
      <c r="Q41" s="111"/>
      <c r="R41" s="111">
        <v>13</v>
      </c>
      <c r="S41" s="111">
        <v>11</v>
      </c>
      <c r="T41" s="111"/>
      <c r="U41" s="114">
        <f t="shared" si="4"/>
        <v>37</v>
      </c>
      <c r="V41" s="115">
        <f t="shared" si="5"/>
        <v>56</v>
      </c>
      <c r="W41" s="115"/>
      <c r="X41" s="115"/>
      <c r="Y41" s="116" t="str">
        <f t="shared" si="6"/>
        <v>C</v>
      </c>
    </row>
    <row r="42" spans="1:25" ht="25.8">
      <c r="A42" s="109">
        <v>28</v>
      </c>
      <c r="B42" s="110" t="s">
        <v>124</v>
      </c>
      <c r="C42" s="110" t="s">
        <v>125</v>
      </c>
      <c r="D42" s="111">
        <v>21</v>
      </c>
      <c r="E42" s="111">
        <v>29</v>
      </c>
      <c r="F42" s="111"/>
      <c r="G42" s="112">
        <f t="shared" si="1"/>
        <v>7.1249999999999991</v>
      </c>
      <c r="H42" s="111">
        <v>7</v>
      </c>
      <c r="I42" s="111"/>
      <c r="J42" s="112">
        <f t="shared" si="2"/>
        <v>2.3333333333333335</v>
      </c>
      <c r="K42" s="111">
        <v>7</v>
      </c>
      <c r="L42" s="111">
        <v>11</v>
      </c>
      <c r="M42" s="111"/>
      <c r="N42" s="112">
        <f t="shared" si="3"/>
        <v>9</v>
      </c>
      <c r="O42" s="113">
        <f t="shared" si="0"/>
        <v>18.5</v>
      </c>
      <c r="P42" s="111">
        <v>19.5</v>
      </c>
      <c r="Q42" s="111"/>
      <c r="R42" s="111">
        <v>14</v>
      </c>
      <c r="S42" s="111">
        <v>15</v>
      </c>
      <c r="T42" s="111"/>
      <c r="U42" s="114">
        <f t="shared" si="4"/>
        <v>48.5</v>
      </c>
      <c r="V42" s="115">
        <f t="shared" si="5"/>
        <v>67</v>
      </c>
      <c r="W42" s="115"/>
      <c r="X42" s="115"/>
      <c r="Y42" s="116" t="str">
        <f t="shared" si="6"/>
        <v>B</v>
      </c>
    </row>
    <row r="43" spans="1:25" ht="25.8">
      <c r="A43" s="109">
        <v>29</v>
      </c>
      <c r="B43" s="110" t="s">
        <v>126</v>
      </c>
      <c r="C43" s="110" t="s">
        <v>127</v>
      </c>
      <c r="D43" s="111">
        <v>19</v>
      </c>
      <c r="E43" s="111">
        <v>26</v>
      </c>
      <c r="F43" s="111"/>
      <c r="G43" s="112">
        <f t="shared" si="1"/>
        <v>6.4166666666666661</v>
      </c>
      <c r="H43" s="111">
        <v>7</v>
      </c>
      <c r="I43" s="111"/>
      <c r="J43" s="112">
        <f t="shared" si="2"/>
        <v>2.3333333333333335</v>
      </c>
      <c r="K43" s="111">
        <v>8</v>
      </c>
      <c r="L43" s="111">
        <v>7</v>
      </c>
      <c r="M43" s="111"/>
      <c r="N43" s="112">
        <f t="shared" si="3"/>
        <v>7.5</v>
      </c>
      <c r="O43" s="113">
        <f t="shared" si="0"/>
        <v>16.3</v>
      </c>
      <c r="P43" s="111">
        <v>24</v>
      </c>
      <c r="Q43" s="111"/>
      <c r="R43" s="111">
        <v>14</v>
      </c>
      <c r="S43" s="111">
        <v>12</v>
      </c>
      <c r="T43" s="111"/>
      <c r="U43" s="114">
        <f t="shared" si="4"/>
        <v>50</v>
      </c>
      <c r="V43" s="115">
        <f t="shared" si="5"/>
        <v>66</v>
      </c>
      <c r="W43" s="115"/>
      <c r="X43" s="115"/>
      <c r="Y43" s="116" t="str">
        <f t="shared" si="6"/>
        <v>B</v>
      </c>
    </row>
    <row r="44" spans="1:25" ht="25.8">
      <c r="A44" s="109">
        <v>30</v>
      </c>
      <c r="B44" s="110" t="s">
        <v>128</v>
      </c>
      <c r="C44" s="110" t="s">
        <v>129</v>
      </c>
      <c r="D44" s="111">
        <v>19</v>
      </c>
      <c r="E44" s="111">
        <v>32</v>
      </c>
      <c r="F44" s="111"/>
      <c r="G44" s="112">
        <f t="shared" si="1"/>
        <v>7.166666666666667</v>
      </c>
      <c r="H44" s="111">
        <v>8</v>
      </c>
      <c r="I44" s="111"/>
      <c r="J44" s="112">
        <f t="shared" si="2"/>
        <v>2.6666666666666665</v>
      </c>
      <c r="K44" s="111">
        <v>8</v>
      </c>
      <c r="L44" s="111">
        <v>8</v>
      </c>
      <c r="M44" s="111"/>
      <c r="N44" s="112">
        <f t="shared" si="3"/>
        <v>8</v>
      </c>
      <c r="O44" s="113">
        <f t="shared" si="0"/>
        <v>17.8</v>
      </c>
      <c r="P44" s="111">
        <v>21</v>
      </c>
      <c r="Q44" s="111"/>
      <c r="R44" s="111">
        <v>13</v>
      </c>
      <c r="S44" s="111">
        <v>13</v>
      </c>
      <c r="T44" s="111"/>
      <c r="U44" s="114">
        <f t="shared" si="4"/>
        <v>47</v>
      </c>
      <c r="V44" s="115">
        <f t="shared" si="5"/>
        <v>65</v>
      </c>
      <c r="W44" s="115"/>
      <c r="X44" s="115"/>
      <c r="Y44" s="116" t="str">
        <f t="shared" si="6"/>
        <v>B</v>
      </c>
    </row>
    <row r="45" spans="1:25" ht="25.8">
      <c r="A45" s="109">
        <v>31</v>
      </c>
      <c r="B45" s="110" t="s">
        <v>130</v>
      </c>
      <c r="C45" s="110" t="s">
        <v>131</v>
      </c>
      <c r="D45" s="111">
        <v>13</v>
      </c>
      <c r="E45" s="111">
        <v>24</v>
      </c>
      <c r="F45" s="111"/>
      <c r="G45" s="112">
        <f t="shared" si="1"/>
        <v>5.1666666666666661</v>
      </c>
      <c r="H45" s="111">
        <v>6</v>
      </c>
      <c r="I45" s="111"/>
      <c r="J45" s="112">
        <f t="shared" si="2"/>
        <v>2</v>
      </c>
      <c r="K45" s="111">
        <v>9</v>
      </c>
      <c r="L45" s="111">
        <v>7</v>
      </c>
      <c r="M45" s="111"/>
      <c r="N45" s="112">
        <f t="shared" si="3"/>
        <v>8</v>
      </c>
      <c r="O45" s="113">
        <f t="shared" si="0"/>
        <v>15.2</v>
      </c>
      <c r="P45" s="111">
        <v>11</v>
      </c>
      <c r="Q45" s="111"/>
      <c r="R45" s="111">
        <v>13</v>
      </c>
      <c r="S45" s="111">
        <v>6</v>
      </c>
      <c r="T45" s="111"/>
      <c r="U45" s="114">
        <f t="shared" si="4"/>
        <v>30</v>
      </c>
      <c r="V45" s="115">
        <f t="shared" si="5"/>
        <v>45</v>
      </c>
      <c r="W45" s="115"/>
      <c r="X45" s="115"/>
      <c r="Y45" s="116" t="str">
        <f t="shared" si="6"/>
        <v>D</v>
      </c>
    </row>
    <row r="46" spans="1:25" ht="25.8">
      <c r="A46" s="109">
        <v>32</v>
      </c>
      <c r="B46" s="110" t="s">
        <v>132</v>
      </c>
      <c r="C46" s="110" t="s">
        <v>133</v>
      </c>
      <c r="D46" s="111">
        <v>20</v>
      </c>
      <c r="E46" s="111">
        <v>33</v>
      </c>
      <c r="F46" s="111"/>
      <c r="G46" s="112">
        <f t="shared" si="1"/>
        <v>7.4583333333333339</v>
      </c>
      <c r="H46" s="111">
        <v>5</v>
      </c>
      <c r="I46" s="111"/>
      <c r="J46" s="112">
        <f t="shared" si="2"/>
        <v>1.6666666666666665</v>
      </c>
      <c r="K46" s="111">
        <v>9</v>
      </c>
      <c r="L46" s="111">
        <v>7</v>
      </c>
      <c r="M46" s="111"/>
      <c r="N46" s="112">
        <f t="shared" si="3"/>
        <v>8</v>
      </c>
      <c r="O46" s="113">
        <f t="shared" si="0"/>
        <v>17.100000000000001</v>
      </c>
      <c r="P46" s="111">
        <v>20</v>
      </c>
      <c r="Q46" s="111"/>
      <c r="R46" s="111">
        <v>15</v>
      </c>
      <c r="S46" s="111"/>
      <c r="T46" s="111">
        <v>12</v>
      </c>
      <c r="U46" s="114">
        <f t="shared" si="4"/>
        <v>47</v>
      </c>
      <c r="V46" s="115">
        <f t="shared" si="5"/>
        <v>64</v>
      </c>
      <c r="W46" s="115"/>
      <c r="X46" s="115"/>
      <c r="Y46" s="116" t="str">
        <f t="shared" si="6"/>
        <v>B</v>
      </c>
    </row>
    <row r="47" spans="1:25" ht="25.8">
      <c r="A47" s="109">
        <v>33</v>
      </c>
      <c r="B47" s="110" t="s">
        <v>134</v>
      </c>
      <c r="C47" s="110" t="s">
        <v>135</v>
      </c>
      <c r="D47" s="111">
        <v>23</v>
      </c>
      <c r="E47" s="111">
        <v>30</v>
      </c>
      <c r="F47" s="111"/>
      <c r="G47" s="112">
        <f t="shared" si="1"/>
        <v>7.583333333333333</v>
      </c>
      <c r="H47" s="111">
        <v>9</v>
      </c>
      <c r="I47" s="111"/>
      <c r="J47" s="112">
        <f t="shared" si="2"/>
        <v>3</v>
      </c>
      <c r="K47" s="111">
        <v>8</v>
      </c>
      <c r="L47" s="111">
        <v>7</v>
      </c>
      <c r="M47" s="111"/>
      <c r="N47" s="112">
        <f t="shared" si="3"/>
        <v>7.5</v>
      </c>
      <c r="O47" s="113">
        <f t="shared" si="0"/>
        <v>18.100000000000001</v>
      </c>
      <c r="P47" s="111">
        <v>19.5</v>
      </c>
      <c r="Q47" s="111"/>
      <c r="R47" s="111">
        <v>15</v>
      </c>
      <c r="S47" s="111"/>
      <c r="T47" s="111">
        <v>13</v>
      </c>
      <c r="U47" s="114">
        <f t="shared" si="4"/>
        <v>47.5</v>
      </c>
      <c r="V47" s="115">
        <f t="shared" si="5"/>
        <v>66</v>
      </c>
      <c r="W47" s="115"/>
      <c r="X47" s="115"/>
      <c r="Y47" s="116" t="str">
        <f t="shared" si="6"/>
        <v>B</v>
      </c>
    </row>
    <row r="48" spans="1:25" ht="25.8">
      <c r="A48" s="109">
        <v>34</v>
      </c>
      <c r="B48" s="110" t="s">
        <v>136</v>
      </c>
      <c r="C48" s="110" t="s">
        <v>137</v>
      </c>
      <c r="D48" s="111">
        <v>17</v>
      </c>
      <c r="E48" s="111">
        <v>30</v>
      </c>
      <c r="F48" s="111"/>
      <c r="G48" s="112">
        <f t="shared" si="1"/>
        <v>6.583333333333333</v>
      </c>
      <c r="H48" s="111">
        <v>6</v>
      </c>
      <c r="I48" s="111"/>
      <c r="J48" s="112">
        <f t="shared" si="2"/>
        <v>2</v>
      </c>
      <c r="K48" s="111">
        <v>11</v>
      </c>
      <c r="L48" s="111">
        <v>6</v>
      </c>
      <c r="M48" s="111"/>
      <c r="N48" s="112">
        <f t="shared" si="3"/>
        <v>8.5</v>
      </c>
      <c r="O48" s="113">
        <f t="shared" si="0"/>
        <v>17.100000000000001</v>
      </c>
      <c r="P48" s="111">
        <v>19.5</v>
      </c>
      <c r="Q48" s="111"/>
      <c r="R48" s="111">
        <v>10</v>
      </c>
      <c r="S48" s="111">
        <v>10</v>
      </c>
      <c r="T48" s="111"/>
      <c r="U48" s="114">
        <f t="shared" si="4"/>
        <v>39.5</v>
      </c>
      <c r="V48" s="115">
        <f t="shared" si="5"/>
        <v>57</v>
      </c>
      <c r="W48" s="115"/>
      <c r="X48" s="115"/>
      <c r="Y48" s="116" t="str">
        <f t="shared" si="6"/>
        <v>C</v>
      </c>
    </row>
    <row r="49" spans="1:25" ht="25.8">
      <c r="A49" s="109">
        <v>35</v>
      </c>
      <c r="B49" s="110" t="s">
        <v>138</v>
      </c>
      <c r="C49" s="110" t="s">
        <v>139</v>
      </c>
      <c r="D49" s="111">
        <v>18</v>
      </c>
      <c r="E49" s="111">
        <v>35</v>
      </c>
      <c r="F49" s="111"/>
      <c r="G49" s="112">
        <f t="shared" si="1"/>
        <v>7.375</v>
      </c>
      <c r="H49" s="111">
        <v>7</v>
      </c>
      <c r="I49" s="111"/>
      <c r="J49" s="112">
        <f t="shared" si="2"/>
        <v>2.3333333333333335</v>
      </c>
      <c r="K49" s="111">
        <v>10</v>
      </c>
      <c r="L49" s="111">
        <v>7</v>
      </c>
      <c r="M49" s="111"/>
      <c r="N49" s="112">
        <f t="shared" si="3"/>
        <v>8.5</v>
      </c>
      <c r="O49" s="113">
        <f t="shared" si="0"/>
        <v>18.2</v>
      </c>
      <c r="P49" s="111">
        <v>22.5</v>
      </c>
      <c r="Q49" s="111"/>
      <c r="R49" s="111">
        <v>18</v>
      </c>
      <c r="S49" s="111"/>
      <c r="T49" s="111">
        <v>8</v>
      </c>
      <c r="U49" s="114">
        <f t="shared" si="4"/>
        <v>48.5</v>
      </c>
      <c r="V49" s="115">
        <f t="shared" si="5"/>
        <v>67</v>
      </c>
      <c r="W49" s="115"/>
      <c r="X49" s="115"/>
      <c r="Y49" s="116" t="str">
        <f t="shared" si="6"/>
        <v>B</v>
      </c>
    </row>
    <row r="50" spans="1:25" ht="25.8">
      <c r="A50" s="109">
        <v>36</v>
      </c>
      <c r="B50" s="110" t="s">
        <v>140</v>
      </c>
      <c r="C50" s="110" t="s">
        <v>141</v>
      </c>
      <c r="D50" s="111">
        <v>25</v>
      </c>
      <c r="E50" s="111">
        <v>37</v>
      </c>
      <c r="F50" s="111"/>
      <c r="G50" s="112">
        <f t="shared" si="1"/>
        <v>8.7916666666666661</v>
      </c>
      <c r="H50" s="111">
        <v>5</v>
      </c>
      <c r="I50" s="111"/>
      <c r="J50" s="112">
        <f t="shared" si="2"/>
        <v>1.6666666666666665</v>
      </c>
      <c r="K50" s="111">
        <v>10</v>
      </c>
      <c r="L50" s="111">
        <v>6</v>
      </c>
      <c r="M50" s="111"/>
      <c r="N50" s="112">
        <f t="shared" si="3"/>
        <v>8</v>
      </c>
      <c r="O50" s="113">
        <f t="shared" si="0"/>
        <v>18.5</v>
      </c>
      <c r="P50" s="111"/>
      <c r="Q50" s="111"/>
      <c r="R50" s="111"/>
      <c r="S50" s="111"/>
      <c r="T50" s="111"/>
      <c r="U50" s="114" t="str">
        <f t="shared" si="4"/>
        <v/>
      </c>
      <c r="V50" s="115">
        <f t="shared" si="5"/>
        <v>19</v>
      </c>
      <c r="W50" s="115"/>
      <c r="X50" s="115"/>
      <c r="Y50" s="116" t="str">
        <f t="shared" si="6"/>
        <v/>
      </c>
    </row>
    <row r="51" spans="1:25" ht="25.8">
      <c r="A51" s="109">
        <v>37</v>
      </c>
      <c r="B51" s="110" t="s">
        <v>142</v>
      </c>
      <c r="C51" s="110" t="s">
        <v>143</v>
      </c>
      <c r="D51" s="111">
        <v>18</v>
      </c>
      <c r="E51" s="111">
        <v>33</v>
      </c>
      <c r="F51" s="111"/>
      <c r="G51" s="112">
        <f t="shared" si="1"/>
        <v>7.1249999999999991</v>
      </c>
      <c r="H51" s="111">
        <v>4</v>
      </c>
      <c r="I51" s="111"/>
      <c r="J51" s="112">
        <f t="shared" si="2"/>
        <v>1.3333333333333333</v>
      </c>
      <c r="K51" s="111">
        <v>8</v>
      </c>
      <c r="L51" s="111">
        <v>7</v>
      </c>
      <c r="M51" s="111"/>
      <c r="N51" s="112">
        <f t="shared" si="3"/>
        <v>7.5</v>
      </c>
      <c r="O51" s="113">
        <f t="shared" si="0"/>
        <v>16</v>
      </c>
      <c r="P51" s="111">
        <v>16</v>
      </c>
      <c r="Q51" s="111">
        <v>16</v>
      </c>
      <c r="R51" s="111"/>
      <c r="S51" s="111">
        <v>9</v>
      </c>
      <c r="T51" s="111"/>
      <c r="U51" s="114">
        <f t="shared" si="4"/>
        <v>41</v>
      </c>
      <c r="V51" s="115">
        <f t="shared" si="5"/>
        <v>57</v>
      </c>
      <c r="W51" s="115"/>
      <c r="X51" s="115"/>
      <c r="Y51" s="116" t="str">
        <f t="shared" si="6"/>
        <v>C</v>
      </c>
    </row>
    <row r="52" spans="1:25" ht="25.8">
      <c r="A52" s="109">
        <v>38</v>
      </c>
      <c r="B52" s="110" t="s">
        <v>144</v>
      </c>
      <c r="C52" s="110" t="s">
        <v>145</v>
      </c>
      <c r="D52" s="111">
        <v>18</v>
      </c>
      <c r="E52" s="111">
        <v>35</v>
      </c>
      <c r="F52" s="111"/>
      <c r="G52" s="112">
        <f t="shared" si="1"/>
        <v>7.375</v>
      </c>
      <c r="H52" s="111">
        <v>7</v>
      </c>
      <c r="I52" s="111"/>
      <c r="J52" s="112">
        <f t="shared" si="2"/>
        <v>2.3333333333333335</v>
      </c>
      <c r="K52" s="111">
        <v>8</v>
      </c>
      <c r="L52" s="111">
        <v>7</v>
      </c>
      <c r="M52" s="111"/>
      <c r="N52" s="112">
        <f t="shared" si="3"/>
        <v>7.5</v>
      </c>
      <c r="O52" s="113">
        <f t="shared" si="0"/>
        <v>17.2</v>
      </c>
      <c r="P52" s="111">
        <v>22</v>
      </c>
      <c r="Q52" s="111">
        <v>16</v>
      </c>
      <c r="R52" s="111"/>
      <c r="S52" s="111"/>
      <c r="T52" s="111">
        <v>7</v>
      </c>
      <c r="U52" s="114">
        <f t="shared" si="4"/>
        <v>45</v>
      </c>
      <c r="V52" s="115">
        <f t="shared" si="5"/>
        <v>62</v>
      </c>
      <c r="W52" s="115"/>
      <c r="X52" s="115"/>
      <c r="Y52" s="116" t="str">
        <f t="shared" si="6"/>
        <v>B</v>
      </c>
    </row>
    <row r="53" spans="1:25" ht="25.8">
      <c r="A53" s="109">
        <v>39</v>
      </c>
      <c r="B53" s="110" t="s">
        <v>146</v>
      </c>
      <c r="C53" s="110" t="s">
        <v>147</v>
      </c>
      <c r="D53" s="111">
        <v>21</v>
      </c>
      <c r="E53" s="111">
        <v>34</v>
      </c>
      <c r="F53" s="111"/>
      <c r="G53" s="112">
        <f t="shared" si="1"/>
        <v>7.7499999999999991</v>
      </c>
      <c r="H53" s="111">
        <v>4</v>
      </c>
      <c r="I53" s="111"/>
      <c r="J53" s="112">
        <f t="shared" si="2"/>
        <v>1.3333333333333333</v>
      </c>
      <c r="K53" s="111">
        <v>8</v>
      </c>
      <c r="L53" s="111">
        <v>7</v>
      </c>
      <c r="M53" s="111"/>
      <c r="N53" s="112">
        <f t="shared" si="3"/>
        <v>7.5</v>
      </c>
      <c r="O53" s="113">
        <f t="shared" si="0"/>
        <v>16.600000000000001</v>
      </c>
      <c r="P53" s="111">
        <v>20.5</v>
      </c>
      <c r="Q53" s="111"/>
      <c r="R53" s="111">
        <v>16</v>
      </c>
      <c r="S53" s="111"/>
      <c r="T53" s="111">
        <v>14</v>
      </c>
      <c r="U53" s="114">
        <f t="shared" si="4"/>
        <v>50.5</v>
      </c>
      <c r="V53" s="115">
        <f t="shared" si="5"/>
        <v>67</v>
      </c>
      <c r="W53" s="115"/>
      <c r="X53" s="115"/>
      <c r="Y53" s="116" t="str">
        <f t="shared" si="6"/>
        <v>B</v>
      </c>
    </row>
    <row r="54" spans="1:25" ht="25.8">
      <c r="A54" s="109">
        <v>40</v>
      </c>
      <c r="B54" s="110" t="s">
        <v>148</v>
      </c>
      <c r="C54" s="110" t="s">
        <v>149</v>
      </c>
      <c r="D54" s="111">
        <v>25</v>
      </c>
      <c r="E54" s="111">
        <v>32</v>
      </c>
      <c r="F54" s="111"/>
      <c r="G54" s="112">
        <f t="shared" si="1"/>
        <v>8.1666666666666661</v>
      </c>
      <c r="H54" s="111">
        <v>8</v>
      </c>
      <c r="I54" s="111"/>
      <c r="J54" s="112">
        <f t="shared" si="2"/>
        <v>2.6666666666666665</v>
      </c>
      <c r="K54" s="111">
        <v>8</v>
      </c>
      <c r="L54" s="111">
        <v>7</v>
      </c>
      <c r="M54" s="111"/>
      <c r="N54" s="112">
        <f t="shared" si="3"/>
        <v>7.5</v>
      </c>
      <c r="O54" s="113">
        <f t="shared" si="0"/>
        <v>18.3</v>
      </c>
      <c r="P54" s="111">
        <v>23</v>
      </c>
      <c r="Q54" s="111"/>
      <c r="R54" s="111">
        <v>14</v>
      </c>
      <c r="S54" s="111"/>
      <c r="T54" s="111">
        <v>16</v>
      </c>
      <c r="U54" s="114">
        <f t="shared" si="4"/>
        <v>53</v>
      </c>
      <c r="V54" s="115">
        <f t="shared" si="5"/>
        <v>71</v>
      </c>
      <c r="W54" s="115"/>
      <c r="X54" s="115"/>
      <c r="Y54" s="116" t="str">
        <f t="shared" si="6"/>
        <v>A</v>
      </c>
    </row>
    <row r="55" spans="1:25" ht="25.8">
      <c r="A55" s="109">
        <v>41</v>
      </c>
      <c r="B55" s="110" t="s">
        <v>150</v>
      </c>
      <c r="C55" s="110" t="s">
        <v>151</v>
      </c>
      <c r="D55" s="111">
        <v>20</v>
      </c>
      <c r="E55" s="111">
        <v>32</v>
      </c>
      <c r="F55" s="111"/>
      <c r="G55" s="112">
        <f t="shared" si="1"/>
        <v>7.3333333333333339</v>
      </c>
      <c r="H55" s="111">
        <v>6</v>
      </c>
      <c r="I55" s="111"/>
      <c r="J55" s="112">
        <f t="shared" si="2"/>
        <v>2</v>
      </c>
      <c r="K55" s="111">
        <v>8</v>
      </c>
      <c r="L55" s="111">
        <v>7</v>
      </c>
      <c r="M55" s="111"/>
      <c r="N55" s="112">
        <f t="shared" si="3"/>
        <v>7.5</v>
      </c>
      <c r="O55" s="113">
        <f t="shared" si="0"/>
        <v>16.8</v>
      </c>
      <c r="P55" s="111"/>
      <c r="Q55" s="111"/>
      <c r="R55" s="111"/>
      <c r="S55" s="111"/>
      <c r="T55" s="111"/>
      <c r="U55" s="114" t="str">
        <f t="shared" si="4"/>
        <v/>
      </c>
      <c r="V55" s="115">
        <f t="shared" si="5"/>
        <v>17</v>
      </c>
      <c r="W55" s="115"/>
      <c r="X55" s="115"/>
      <c r="Y55" s="116" t="str">
        <f t="shared" si="6"/>
        <v/>
      </c>
    </row>
    <row r="56" spans="1:25" ht="25.8">
      <c r="A56" s="109">
        <v>42</v>
      </c>
      <c r="B56" s="110" t="s">
        <v>152</v>
      </c>
      <c r="C56" s="110" t="s">
        <v>153</v>
      </c>
      <c r="D56" s="111">
        <v>20</v>
      </c>
      <c r="E56" s="111">
        <v>32</v>
      </c>
      <c r="F56" s="111"/>
      <c r="G56" s="112">
        <f t="shared" si="1"/>
        <v>7.3333333333333339</v>
      </c>
      <c r="H56" s="111">
        <v>5</v>
      </c>
      <c r="I56" s="111"/>
      <c r="J56" s="112">
        <f t="shared" si="2"/>
        <v>1.6666666666666665</v>
      </c>
      <c r="K56" s="111">
        <v>8</v>
      </c>
      <c r="L56" s="111">
        <v>7</v>
      </c>
      <c r="M56" s="111"/>
      <c r="N56" s="112">
        <f t="shared" si="3"/>
        <v>7.5</v>
      </c>
      <c r="O56" s="113">
        <f t="shared" si="0"/>
        <v>16.5</v>
      </c>
      <c r="P56" s="111">
        <v>21</v>
      </c>
      <c r="Q56" s="111"/>
      <c r="R56" s="111">
        <v>15</v>
      </c>
      <c r="S56" s="111"/>
      <c r="T56" s="111">
        <v>13</v>
      </c>
      <c r="U56" s="114">
        <f t="shared" si="4"/>
        <v>49</v>
      </c>
      <c r="V56" s="115">
        <f t="shared" si="5"/>
        <v>66</v>
      </c>
      <c r="W56" s="115"/>
      <c r="X56" s="115"/>
      <c r="Y56" s="116" t="str">
        <f t="shared" si="6"/>
        <v>B</v>
      </c>
    </row>
    <row r="57" spans="1:25" ht="25.8">
      <c r="A57" s="109">
        <v>43</v>
      </c>
      <c r="B57" s="110" t="s">
        <v>154</v>
      </c>
      <c r="C57" s="110" t="s">
        <v>155</v>
      </c>
      <c r="D57" s="111">
        <v>18</v>
      </c>
      <c r="E57" s="111">
        <v>29</v>
      </c>
      <c r="F57" s="111"/>
      <c r="G57" s="112">
        <f t="shared" si="1"/>
        <v>6.625</v>
      </c>
      <c r="H57" s="111">
        <v>8</v>
      </c>
      <c r="I57" s="111"/>
      <c r="J57" s="112">
        <f t="shared" si="2"/>
        <v>2.6666666666666665</v>
      </c>
      <c r="K57" s="111">
        <v>8</v>
      </c>
      <c r="L57" s="111">
        <v>8</v>
      </c>
      <c r="M57" s="111"/>
      <c r="N57" s="112">
        <f t="shared" si="3"/>
        <v>8</v>
      </c>
      <c r="O57" s="113">
        <f t="shared" si="0"/>
        <v>17.3</v>
      </c>
      <c r="P57" s="111">
        <v>23.5</v>
      </c>
      <c r="Q57" s="111"/>
      <c r="R57" s="111">
        <v>14</v>
      </c>
      <c r="S57" s="111">
        <v>15</v>
      </c>
      <c r="T57" s="111"/>
      <c r="U57" s="114">
        <f t="shared" si="4"/>
        <v>52.5</v>
      </c>
      <c r="V57" s="115">
        <f t="shared" si="5"/>
        <v>70</v>
      </c>
      <c r="W57" s="115"/>
      <c r="X57" s="115"/>
      <c r="Y57" s="116" t="str">
        <f t="shared" si="6"/>
        <v>A</v>
      </c>
    </row>
    <row r="58" spans="1:25" ht="25.8">
      <c r="A58" s="109">
        <v>44</v>
      </c>
      <c r="B58" s="110" t="s">
        <v>156</v>
      </c>
      <c r="C58" s="110" t="s">
        <v>157</v>
      </c>
      <c r="D58" s="111">
        <v>18</v>
      </c>
      <c r="E58" s="111">
        <v>27</v>
      </c>
      <c r="F58" s="111"/>
      <c r="G58" s="112">
        <f t="shared" si="1"/>
        <v>6.375</v>
      </c>
      <c r="H58" s="111">
        <v>7</v>
      </c>
      <c r="I58" s="111"/>
      <c r="J58" s="112">
        <f t="shared" si="2"/>
        <v>2.3333333333333335</v>
      </c>
      <c r="K58" s="111">
        <v>8</v>
      </c>
      <c r="L58" s="111">
        <v>7</v>
      </c>
      <c r="M58" s="111"/>
      <c r="N58" s="112">
        <f t="shared" si="3"/>
        <v>7.5</v>
      </c>
      <c r="O58" s="113">
        <f t="shared" si="0"/>
        <v>16.2</v>
      </c>
      <c r="P58" s="111">
        <v>20</v>
      </c>
      <c r="Q58" s="111"/>
      <c r="R58" s="111">
        <v>13</v>
      </c>
      <c r="S58" s="111"/>
      <c r="T58" s="111">
        <v>15</v>
      </c>
      <c r="U58" s="114">
        <f t="shared" si="4"/>
        <v>48</v>
      </c>
      <c r="V58" s="115">
        <f t="shared" si="5"/>
        <v>64</v>
      </c>
      <c r="W58" s="115"/>
      <c r="X58" s="115"/>
      <c r="Y58" s="116" t="str">
        <f t="shared" si="6"/>
        <v>B</v>
      </c>
    </row>
    <row r="59" spans="1:25" ht="25.8">
      <c r="A59" s="109">
        <v>45</v>
      </c>
      <c r="B59" s="110" t="s">
        <v>158</v>
      </c>
      <c r="C59" s="110" t="s">
        <v>159</v>
      </c>
      <c r="D59" s="111">
        <v>15</v>
      </c>
      <c r="E59" s="111">
        <v>30</v>
      </c>
      <c r="F59" s="111"/>
      <c r="G59" s="112">
        <f t="shared" si="1"/>
        <v>6.25</v>
      </c>
      <c r="H59" s="111">
        <v>8</v>
      </c>
      <c r="I59" s="111"/>
      <c r="J59" s="112">
        <f t="shared" si="2"/>
        <v>2.6666666666666665</v>
      </c>
      <c r="K59" s="111">
        <v>9</v>
      </c>
      <c r="L59" s="111">
        <v>7</v>
      </c>
      <c r="M59" s="111"/>
      <c r="N59" s="112">
        <f t="shared" si="3"/>
        <v>8</v>
      </c>
      <c r="O59" s="113">
        <f t="shared" si="0"/>
        <v>16.899999999999999</v>
      </c>
      <c r="P59" s="111">
        <v>18</v>
      </c>
      <c r="Q59" s="111">
        <v>16</v>
      </c>
      <c r="R59" s="111"/>
      <c r="S59" s="111">
        <v>7</v>
      </c>
      <c r="T59" s="111"/>
      <c r="U59" s="114">
        <f t="shared" si="4"/>
        <v>41</v>
      </c>
      <c r="V59" s="115">
        <f t="shared" si="5"/>
        <v>58</v>
      </c>
      <c r="W59" s="115"/>
      <c r="X59" s="115"/>
      <c r="Y59" s="116" t="str">
        <f t="shared" si="6"/>
        <v>C</v>
      </c>
    </row>
    <row r="60" spans="1:25" ht="25.8">
      <c r="A60" s="109">
        <v>46</v>
      </c>
      <c r="B60" s="110" t="s">
        <v>160</v>
      </c>
      <c r="C60" s="110" t="s">
        <v>161</v>
      </c>
      <c r="D60" s="111">
        <v>24</v>
      </c>
      <c r="E60" s="111">
        <v>30</v>
      </c>
      <c r="F60" s="111"/>
      <c r="G60" s="112">
        <f t="shared" si="1"/>
        <v>7.75</v>
      </c>
      <c r="H60" s="111">
        <v>9</v>
      </c>
      <c r="I60" s="111"/>
      <c r="J60" s="112">
        <f t="shared" si="2"/>
        <v>3</v>
      </c>
      <c r="K60" s="111">
        <v>9</v>
      </c>
      <c r="L60" s="111">
        <v>7</v>
      </c>
      <c r="M60" s="111"/>
      <c r="N60" s="112">
        <f t="shared" si="3"/>
        <v>8</v>
      </c>
      <c r="O60" s="113">
        <f t="shared" si="0"/>
        <v>18.8</v>
      </c>
      <c r="P60" s="111">
        <v>21</v>
      </c>
      <c r="Q60" s="111"/>
      <c r="R60" s="111">
        <v>13</v>
      </c>
      <c r="S60" s="111"/>
      <c r="T60" s="111">
        <v>8</v>
      </c>
      <c r="U60" s="114">
        <f t="shared" si="4"/>
        <v>42</v>
      </c>
      <c r="V60" s="115">
        <f t="shared" si="5"/>
        <v>61</v>
      </c>
      <c r="W60" s="115"/>
      <c r="X60" s="115"/>
      <c r="Y60" s="116" t="str">
        <f t="shared" si="6"/>
        <v>B</v>
      </c>
    </row>
    <row r="61" spans="1:25" ht="25.8">
      <c r="A61" s="109">
        <v>47</v>
      </c>
      <c r="B61" s="110" t="s">
        <v>162</v>
      </c>
      <c r="C61" s="110" t="s">
        <v>163</v>
      </c>
      <c r="D61" s="111">
        <v>18</v>
      </c>
      <c r="E61" s="111">
        <v>32</v>
      </c>
      <c r="F61" s="111"/>
      <c r="G61" s="112">
        <f t="shared" si="1"/>
        <v>7</v>
      </c>
      <c r="H61" s="111">
        <v>6</v>
      </c>
      <c r="I61" s="111"/>
      <c r="J61" s="112">
        <f t="shared" si="2"/>
        <v>2</v>
      </c>
      <c r="K61" s="111">
        <v>7</v>
      </c>
      <c r="L61" s="111">
        <v>9</v>
      </c>
      <c r="M61" s="111"/>
      <c r="N61" s="112">
        <f t="shared" si="3"/>
        <v>8</v>
      </c>
      <c r="O61" s="113">
        <f t="shared" si="0"/>
        <v>17</v>
      </c>
      <c r="P61" s="111">
        <v>18</v>
      </c>
      <c r="Q61" s="111">
        <v>15</v>
      </c>
      <c r="R61" s="111"/>
      <c r="S61" s="111"/>
      <c r="T61" s="111">
        <v>10</v>
      </c>
      <c r="U61" s="114">
        <f t="shared" si="4"/>
        <v>43</v>
      </c>
      <c r="V61" s="115">
        <f t="shared" si="5"/>
        <v>60</v>
      </c>
      <c r="W61" s="115"/>
      <c r="X61" s="115"/>
      <c r="Y61" s="116" t="str">
        <f t="shared" si="6"/>
        <v>B</v>
      </c>
    </row>
    <row r="62" spans="1:25" ht="25.8">
      <c r="A62" s="109">
        <v>48</v>
      </c>
      <c r="B62" s="110" t="s">
        <v>164</v>
      </c>
      <c r="C62" s="110" t="s">
        <v>165</v>
      </c>
      <c r="D62" s="111">
        <v>20</v>
      </c>
      <c r="E62" s="111">
        <v>33</v>
      </c>
      <c r="F62" s="111"/>
      <c r="G62" s="112">
        <f t="shared" si="1"/>
        <v>7.4583333333333339</v>
      </c>
      <c r="H62" s="111">
        <v>7</v>
      </c>
      <c r="I62" s="111"/>
      <c r="J62" s="112">
        <f t="shared" si="2"/>
        <v>2.3333333333333335</v>
      </c>
      <c r="K62" s="111">
        <v>11</v>
      </c>
      <c r="L62" s="111">
        <v>8</v>
      </c>
      <c r="M62" s="111"/>
      <c r="N62" s="112">
        <f t="shared" si="3"/>
        <v>9.5</v>
      </c>
      <c r="O62" s="113">
        <f t="shared" si="0"/>
        <v>19.3</v>
      </c>
      <c r="P62" s="111">
        <v>19</v>
      </c>
      <c r="Q62" s="111">
        <v>14</v>
      </c>
      <c r="R62" s="111"/>
      <c r="S62" s="111"/>
      <c r="T62" s="111">
        <v>11</v>
      </c>
      <c r="U62" s="114">
        <f t="shared" si="4"/>
        <v>44</v>
      </c>
      <c r="V62" s="115">
        <f t="shared" si="5"/>
        <v>63</v>
      </c>
      <c r="W62" s="115"/>
      <c r="X62" s="115"/>
      <c r="Y62" s="116" t="str">
        <f t="shared" si="6"/>
        <v>B</v>
      </c>
    </row>
    <row r="63" spans="1:25" ht="25.8">
      <c r="A63" s="109">
        <v>49</v>
      </c>
      <c r="B63" s="110" t="s">
        <v>166</v>
      </c>
      <c r="C63" s="110" t="s">
        <v>167</v>
      </c>
      <c r="D63" s="111">
        <v>25</v>
      </c>
      <c r="E63" s="111">
        <v>29</v>
      </c>
      <c r="F63" s="111"/>
      <c r="G63" s="112">
        <f t="shared" si="1"/>
        <v>7.791666666666667</v>
      </c>
      <c r="H63" s="111">
        <v>8</v>
      </c>
      <c r="I63" s="111"/>
      <c r="J63" s="112">
        <f t="shared" si="2"/>
        <v>2.6666666666666665</v>
      </c>
      <c r="K63" s="111">
        <v>10</v>
      </c>
      <c r="L63" s="111">
        <v>8</v>
      </c>
      <c r="M63" s="111"/>
      <c r="N63" s="112">
        <f t="shared" si="3"/>
        <v>9</v>
      </c>
      <c r="O63" s="113">
        <f t="shared" si="0"/>
        <v>19.5</v>
      </c>
      <c r="P63" s="111">
        <v>23</v>
      </c>
      <c r="Q63" s="111"/>
      <c r="R63" s="111">
        <v>13</v>
      </c>
      <c r="S63" s="111"/>
      <c r="T63" s="111">
        <v>11</v>
      </c>
      <c r="U63" s="114">
        <f t="shared" si="4"/>
        <v>47</v>
      </c>
      <c r="V63" s="115">
        <f t="shared" si="5"/>
        <v>67</v>
      </c>
      <c r="W63" s="115"/>
      <c r="X63" s="115"/>
      <c r="Y63" s="116" t="str">
        <f t="shared" si="6"/>
        <v>B</v>
      </c>
    </row>
    <row r="64" spans="1:25" ht="25.8">
      <c r="A64" s="109">
        <v>50</v>
      </c>
      <c r="B64" s="110" t="s">
        <v>170</v>
      </c>
      <c r="C64" s="110" t="s">
        <v>171</v>
      </c>
      <c r="D64" s="111">
        <v>22</v>
      </c>
      <c r="E64" s="111">
        <v>32</v>
      </c>
      <c r="F64" s="111"/>
      <c r="G64" s="112">
        <f t="shared" si="1"/>
        <v>7.6666666666666661</v>
      </c>
      <c r="H64" s="111">
        <v>5</v>
      </c>
      <c r="I64" s="111"/>
      <c r="J64" s="112">
        <f t="shared" si="2"/>
        <v>1.6666666666666665</v>
      </c>
      <c r="K64" s="111">
        <v>10</v>
      </c>
      <c r="L64" s="111">
        <v>7</v>
      </c>
      <c r="M64" s="111"/>
      <c r="N64" s="112">
        <f t="shared" si="3"/>
        <v>8.5</v>
      </c>
      <c r="O64" s="113">
        <f t="shared" si="0"/>
        <v>17.8</v>
      </c>
      <c r="P64" s="111">
        <v>21</v>
      </c>
      <c r="Q64" s="111"/>
      <c r="R64" s="111">
        <v>13</v>
      </c>
      <c r="S64" s="111"/>
      <c r="T64" s="111">
        <v>12</v>
      </c>
      <c r="U64" s="114">
        <f t="shared" si="4"/>
        <v>46</v>
      </c>
      <c r="V64" s="115">
        <f t="shared" si="5"/>
        <v>64</v>
      </c>
      <c r="W64" s="115"/>
      <c r="X64" s="115"/>
      <c r="Y64" s="116" t="str">
        <f t="shared" si="6"/>
        <v>B</v>
      </c>
    </row>
    <row r="65" spans="1:25" ht="25.8">
      <c r="A65" s="109">
        <v>51</v>
      </c>
      <c r="B65" s="110" t="s">
        <v>172</v>
      </c>
      <c r="C65" s="110" t="s">
        <v>173</v>
      </c>
      <c r="D65" s="111">
        <v>18</v>
      </c>
      <c r="E65" s="111">
        <v>29</v>
      </c>
      <c r="F65" s="111"/>
      <c r="G65" s="112">
        <f t="shared" si="1"/>
        <v>6.625</v>
      </c>
      <c r="H65" s="111">
        <v>10</v>
      </c>
      <c r="I65" s="111"/>
      <c r="J65" s="112">
        <f t="shared" si="2"/>
        <v>3.333333333333333</v>
      </c>
      <c r="K65" s="111">
        <v>9</v>
      </c>
      <c r="L65" s="111">
        <v>7</v>
      </c>
      <c r="M65" s="111"/>
      <c r="N65" s="112">
        <f t="shared" si="3"/>
        <v>8</v>
      </c>
      <c r="O65" s="113">
        <f t="shared" si="0"/>
        <v>18</v>
      </c>
      <c r="P65" s="111">
        <v>12</v>
      </c>
      <c r="Q65" s="111"/>
      <c r="R65" s="111">
        <v>10</v>
      </c>
      <c r="S65" s="111">
        <v>4</v>
      </c>
      <c r="T65" s="111"/>
      <c r="U65" s="114">
        <f t="shared" si="4"/>
        <v>26</v>
      </c>
      <c r="V65" s="115">
        <f t="shared" si="5"/>
        <v>44</v>
      </c>
      <c r="W65" s="115"/>
      <c r="X65" s="115"/>
      <c r="Y65" s="116" t="str">
        <f t="shared" si="6"/>
        <v>D</v>
      </c>
    </row>
    <row r="66" spans="1:25" ht="25.8">
      <c r="A66" s="109">
        <v>52</v>
      </c>
      <c r="B66" s="110" t="s">
        <v>174</v>
      </c>
      <c r="C66" s="110" t="s">
        <v>175</v>
      </c>
      <c r="D66" s="111">
        <v>27</v>
      </c>
      <c r="E66" s="111">
        <v>33</v>
      </c>
      <c r="F66" s="111"/>
      <c r="G66" s="112">
        <f t="shared" si="1"/>
        <v>8.625</v>
      </c>
      <c r="H66" s="111">
        <v>12</v>
      </c>
      <c r="I66" s="111"/>
      <c r="J66" s="112">
        <f t="shared" si="2"/>
        <v>4</v>
      </c>
      <c r="K66" s="111">
        <v>8</v>
      </c>
      <c r="L66" s="111">
        <v>7</v>
      </c>
      <c r="M66" s="111"/>
      <c r="N66" s="112">
        <f t="shared" si="3"/>
        <v>7.5</v>
      </c>
      <c r="O66" s="113">
        <f t="shared" si="0"/>
        <v>20.100000000000001</v>
      </c>
      <c r="P66" s="111">
        <v>23.5</v>
      </c>
      <c r="Q66" s="111"/>
      <c r="R66" s="111">
        <v>15</v>
      </c>
      <c r="S66" s="111"/>
      <c r="T66" s="111">
        <v>13</v>
      </c>
      <c r="U66" s="114">
        <f t="shared" si="4"/>
        <v>51.5</v>
      </c>
      <c r="V66" s="115">
        <f t="shared" si="5"/>
        <v>72</v>
      </c>
      <c r="W66" s="115"/>
      <c r="X66" s="115"/>
      <c r="Y66" s="116" t="str">
        <f t="shared" si="6"/>
        <v>A</v>
      </c>
    </row>
    <row r="67" spans="1:25" ht="25.8">
      <c r="A67" s="109">
        <v>53</v>
      </c>
      <c r="B67" s="110" t="s">
        <v>176</v>
      </c>
      <c r="C67" s="110" t="s">
        <v>177</v>
      </c>
      <c r="D67" s="111">
        <v>22</v>
      </c>
      <c r="E67" s="111">
        <v>29</v>
      </c>
      <c r="F67" s="111"/>
      <c r="G67" s="112">
        <f t="shared" si="1"/>
        <v>7.2916666666666661</v>
      </c>
      <c r="H67" s="111">
        <v>11</v>
      </c>
      <c r="I67" s="111"/>
      <c r="J67" s="112">
        <f t="shared" si="2"/>
        <v>3.6666666666666665</v>
      </c>
      <c r="K67" s="111">
        <v>8</v>
      </c>
      <c r="L67" s="111">
        <v>7</v>
      </c>
      <c r="M67" s="111"/>
      <c r="N67" s="112">
        <f t="shared" si="3"/>
        <v>7.5</v>
      </c>
      <c r="O67" s="113">
        <f t="shared" si="0"/>
        <v>18.5</v>
      </c>
      <c r="P67" s="111">
        <v>17.5</v>
      </c>
      <c r="Q67" s="111"/>
      <c r="R67" s="111">
        <v>13</v>
      </c>
      <c r="S67" s="111"/>
      <c r="T67" s="111">
        <v>13</v>
      </c>
      <c r="U67" s="114">
        <f t="shared" si="4"/>
        <v>43.5</v>
      </c>
      <c r="V67" s="115">
        <f t="shared" si="5"/>
        <v>62</v>
      </c>
      <c r="W67" s="115"/>
      <c r="X67" s="115"/>
      <c r="Y67" s="116" t="str">
        <f t="shared" si="6"/>
        <v>B</v>
      </c>
    </row>
    <row r="68" spans="1:25" ht="25.8">
      <c r="A68" s="109">
        <v>54</v>
      </c>
      <c r="B68" s="110" t="s">
        <v>178</v>
      </c>
      <c r="C68" s="110" t="s">
        <v>179</v>
      </c>
      <c r="D68" s="111">
        <v>17</v>
      </c>
      <c r="E68" s="111">
        <v>33</v>
      </c>
      <c r="F68" s="111"/>
      <c r="G68" s="112">
        <f t="shared" si="1"/>
        <v>6.958333333333333</v>
      </c>
      <c r="H68" s="111">
        <v>9</v>
      </c>
      <c r="I68" s="111"/>
      <c r="J68" s="112">
        <f t="shared" si="2"/>
        <v>3</v>
      </c>
      <c r="K68" s="111">
        <v>9</v>
      </c>
      <c r="L68" s="111">
        <v>7</v>
      </c>
      <c r="M68" s="111"/>
      <c r="N68" s="112">
        <f t="shared" si="3"/>
        <v>8</v>
      </c>
      <c r="O68" s="113">
        <f t="shared" si="0"/>
        <v>18</v>
      </c>
      <c r="P68" s="111">
        <v>18</v>
      </c>
      <c r="Q68" s="111"/>
      <c r="R68" s="111">
        <v>10</v>
      </c>
      <c r="S68" s="111"/>
      <c r="T68" s="111">
        <v>13</v>
      </c>
      <c r="U68" s="114">
        <f t="shared" si="4"/>
        <v>41</v>
      </c>
      <c r="V68" s="115">
        <f t="shared" si="5"/>
        <v>59</v>
      </c>
      <c r="W68" s="115"/>
      <c r="X68" s="115"/>
      <c r="Y68" s="116" t="str">
        <f t="shared" si="6"/>
        <v>C</v>
      </c>
    </row>
    <row r="69" spans="1:25" ht="25.8">
      <c r="A69" s="109">
        <v>55</v>
      </c>
      <c r="B69" s="110" t="s">
        <v>180</v>
      </c>
      <c r="C69" s="110" t="s">
        <v>181</v>
      </c>
      <c r="D69" s="111">
        <v>16</v>
      </c>
      <c r="E69" s="111">
        <v>25</v>
      </c>
      <c r="F69" s="111"/>
      <c r="G69" s="112">
        <f t="shared" si="1"/>
        <v>5.7916666666666661</v>
      </c>
      <c r="H69" s="111">
        <v>8</v>
      </c>
      <c r="I69" s="111"/>
      <c r="J69" s="112">
        <f t="shared" si="2"/>
        <v>2.6666666666666665</v>
      </c>
      <c r="K69" s="111">
        <v>7</v>
      </c>
      <c r="L69" s="111">
        <v>9</v>
      </c>
      <c r="M69" s="111"/>
      <c r="N69" s="112">
        <f t="shared" si="3"/>
        <v>8</v>
      </c>
      <c r="O69" s="113">
        <f t="shared" si="0"/>
        <v>16.5</v>
      </c>
      <c r="P69" s="111">
        <v>18</v>
      </c>
      <c r="Q69" s="111"/>
      <c r="R69" s="111">
        <v>15</v>
      </c>
      <c r="S69" s="111"/>
      <c r="T69" s="111">
        <v>12</v>
      </c>
      <c r="U69" s="114">
        <f t="shared" si="4"/>
        <v>45</v>
      </c>
      <c r="V69" s="115">
        <f t="shared" si="5"/>
        <v>62</v>
      </c>
      <c r="W69" s="115"/>
      <c r="X69" s="115"/>
      <c r="Y69" s="116" t="str">
        <f t="shared" si="6"/>
        <v>B</v>
      </c>
    </row>
    <row r="70" spans="1:25" ht="25.8">
      <c r="A70" s="109">
        <v>56</v>
      </c>
      <c r="B70" s="110" t="s">
        <v>182</v>
      </c>
      <c r="C70" s="110" t="s">
        <v>183</v>
      </c>
      <c r="D70" s="111">
        <v>22</v>
      </c>
      <c r="E70" s="111">
        <v>26</v>
      </c>
      <c r="F70" s="111"/>
      <c r="G70" s="112">
        <f t="shared" si="1"/>
        <v>6.9166666666666661</v>
      </c>
      <c r="H70" s="111">
        <v>7</v>
      </c>
      <c r="I70" s="111"/>
      <c r="J70" s="112">
        <f t="shared" si="2"/>
        <v>2.3333333333333335</v>
      </c>
      <c r="K70" s="111">
        <v>7</v>
      </c>
      <c r="L70" s="111">
        <v>9</v>
      </c>
      <c r="M70" s="111"/>
      <c r="N70" s="112">
        <f t="shared" si="3"/>
        <v>8</v>
      </c>
      <c r="O70" s="113">
        <f t="shared" si="0"/>
        <v>17.3</v>
      </c>
      <c r="P70" s="111">
        <v>21.5</v>
      </c>
      <c r="Q70" s="111"/>
      <c r="R70" s="111">
        <v>13</v>
      </c>
      <c r="S70" s="111"/>
      <c r="T70" s="111">
        <v>11</v>
      </c>
      <c r="U70" s="114">
        <f t="shared" si="4"/>
        <v>45.5</v>
      </c>
      <c r="V70" s="115">
        <f t="shared" si="5"/>
        <v>63</v>
      </c>
      <c r="W70" s="115"/>
      <c r="X70" s="115"/>
      <c r="Y70" s="116" t="str">
        <f t="shared" si="6"/>
        <v>B</v>
      </c>
    </row>
    <row r="71" spans="1:25" ht="25.8">
      <c r="A71" s="109">
        <v>57</v>
      </c>
      <c r="B71" s="110" t="s">
        <v>184</v>
      </c>
      <c r="C71" s="110" t="s">
        <v>185</v>
      </c>
      <c r="D71" s="111">
        <v>22</v>
      </c>
      <c r="E71" s="111">
        <v>32</v>
      </c>
      <c r="F71" s="111"/>
      <c r="G71" s="112">
        <f t="shared" si="1"/>
        <v>7.6666666666666661</v>
      </c>
      <c r="H71" s="111">
        <v>9</v>
      </c>
      <c r="I71" s="111"/>
      <c r="J71" s="112">
        <f t="shared" si="2"/>
        <v>3</v>
      </c>
      <c r="K71" s="111">
        <v>7</v>
      </c>
      <c r="L71" s="111">
        <v>9</v>
      </c>
      <c r="M71" s="111"/>
      <c r="N71" s="112">
        <f t="shared" si="3"/>
        <v>8</v>
      </c>
      <c r="O71" s="113">
        <f t="shared" si="0"/>
        <v>18.7</v>
      </c>
      <c r="P71" s="111">
        <v>22</v>
      </c>
      <c r="Q71" s="111"/>
      <c r="R71" s="111">
        <v>14</v>
      </c>
      <c r="S71" s="111"/>
      <c r="T71" s="111">
        <v>10</v>
      </c>
      <c r="U71" s="114">
        <f t="shared" si="4"/>
        <v>46</v>
      </c>
      <c r="V71" s="115">
        <f t="shared" si="5"/>
        <v>65</v>
      </c>
      <c r="W71" s="115"/>
      <c r="X71" s="115"/>
      <c r="Y71" s="116" t="str">
        <f t="shared" si="6"/>
        <v>B</v>
      </c>
    </row>
    <row r="72" spans="1:25" ht="25.8">
      <c r="A72" s="109">
        <v>58</v>
      </c>
      <c r="B72" s="110" t="s">
        <v>186</v>
      </c>
      <c r="C72" s="110" t="s">
        <v>187</v>
      </c>
      <c r="D72" s="111">
        <v>15</v>
      </c>
      <c r="E72" s="111">
        <v>32</v>
      </c>
      <c r="F72" s="111"/>
      <c r="G72" s="112">
        <f t="shared" si="1"/>
        <v>6.5</v>
      </c>
      <c r="H72" s="111">
        <v>11</v>
      </c>
      <c r="I72" s="111"/>
      <c r="J72" s="112">
        <f t="shared" si="2"/>
        <v>3.6666666666666665</v>
      </c>
      <c r="K72" s="111">
        <v>7</v>
      </c>
      <c r="L72" s="111">
        <v>9</v>
      </c>
      <c r="M72" s="111"/>
      <c r="N72" s="112">
        <f t="shared" si="3"/>
        <v>8</v>
      </c>
      <c r="O72" s="113">
        <f t="shared" si="0"/>
        <v>18.2</v>
      </c>
      <c r="P72" s="111">
        <v>20.5</v>
      </c>
      <c r="Q72" s="111"/>
      <c r="R72" s="111">
        <v>15</v>
      </c>
      <c r="S72" s="111"/>
      <c r="T72" s="111">
        <v>14</v>
      </c>
      <c r="U72" s="114">
        <f t="shared" si="4"/>
        <v>49.5</v>
      </c>
      <c r="V72" s="115">
        <f t="shared" si="5"/>
        <v>68</v>
      </c>
      <c r="W72" s="115"/>
      <c r="X72" s="115"/>
      <c r="Y72" s="116" t="str">
        <f t="shared" si="6"/>
        <v>B</v>
      </c>
    </row>
    <row r="73" spans="1:25" ht="25.8">
      <c r="A73" s="109">
        <v>59</v>
      </c>
      <c r="B73" s="110" t="s">
        <v>188</v>
      </c>
      <c r="C73" s="110" t="s">
        <v>189</v>
      </c>
      <c r="D73" s="111">
        <v>18</v>
      </c>
      <c r="E73" s="111">
        <v>29</v>
      </c>
      <c r="F73" s="111"/>
      <c r="G73" s="112">
        <f t="shared" si="1"/>
        <v>6.625</v>
      </c>
      <c r="H73" s="111">
        <v>9</v>
      </c>
      <c r="I73" s="111"/>
      <c r="J73" s="112">
        <f t="shared" si="2"/>
        <v>3</v>
      </c>
      <c r="K73" s="111">
        <v>9</v>
      </c>
      <c r="L73" s="111">
        <v>9</v>
      </c>
      <c r="M73" s="111"/>
      <c r="N73" s="112">
        <f t="shared" si="3"/>
        <v>9</v>
      </c>
      <c r="O73" s="113">
        <f t="shared" si="0"/>
        <v>18.600000000000001</v>
      </c>
      <c r="P73" s="111">
        <v>19</v>
      </c>
      <c r="Q73" s="111"/>
      <c r="R73" s="111">
        <v>14</v>
      </c>
      <c r="S73" s="111">
        <v>9</v>
      </c>
      <c r="T73" s="111"/>
      <c r="U73" s="114">
        <f t="shared" si="4"/>
        <v>42</v>
      </c>
      <c r="V73" s="115">
        <f t="shared" si="5"/>
        <v>61</v>
      </c>
      <c r="W73" s="115"/>
      <c r="X73" s="115"/>
      <c r="Y73" s="116" t="str">
        <f t="shared" si="6"/>
        <v>B</v>
      </c>
    </row>
    <row r="74" spans="1:25" ht="25.8">
      <c r="A74" s="109">
        <v>60</v>
      </c>
      <c r="B74" s="110" t="s">
        <v>192</v>
      </c>
      <c r="C74" s="110" t="s">
        <v>193</v>
      </c>
      <c r="D74" s="111">
        <v>16</v>
      </c>
      <c r="E74" s="111">
        <v>28</v>
      </c>
      <c r="F74" s="111"/>
      <c r="G74" s="112">
        <f t="shared" si="1"/>
        <v>6.166666666666667</v>
      </c>
      <c r="H74" s="111">
        <v>5</v>
      </c>
      <c r="I74" s="111"/>
      <c r="J74" s="112">
        <f t="shared" si="2"/>
        <v>1.6666666666666665</v>
      </c>
      <c r="K74" s="111">
        <v>8</v>
      </c>
      <c r="L74" s="111">
        <v>9</v>
      </c>
      <c r="M74" s="111"/>
      <c r="N74" s="112">
        <f t="shared" si="3"/>
        <v>8.5</v>
      </c>
      <c r="O74" s="113">
        <f t="shared" si="0"/>
        <v>16.3</v>
      </c>
      <c r="P74" s="111">
        <v>19</v>
      </c>
      <c r="Q74" s="111"/>
      <c r="R74" s="111">
        <v>13</v>
      </c>
      <c r="S74" s="111">
        <v>15</v>
      </c>
      <c r="T74" s="111"/>
      <c r="U74" s="114">
        <f t="shared" si="4"/>
        <v>47</v>
      </c>
      <c r="V74" s="115">
        <f t="shared" si="5"/>
        <v>63</v>
      </c>
      <c r="W74" s="115"/>
      <c r="X74" s="115"/>
      <c r="Y74" s="116" t="str">
        <f t="shared" si="6"/>
        <v>B</v>
      </c>
    </row>
    <row r="75" spans="1:25" ht="25.8">
      <c r="A75" s="109">
        <v>61</v>
      </c>
      <c r="B75" s="110" t="s">
        <v>194</v>
      </c>
      <c r="C75" s="110" t="s">
        <v>195</v>
      </c>
      <c r="D75" s="111">
        <v>27</v>
      </c>
      <c r="E75" s="111">
        <v>32</v>
      </c>
      <c r="F75" s="111"/>
      <c r="G75" s="112">
        <f t="shared" si="1"/>
        <v>8.5</v>
      </c>
      <c r="H75" s="111">
        <v>7</v>
      </c>
      <c r="I75" s="111"/>
      <c r="J75" s="112">
        <f t="shared" si="2"/>
        <v>2.3333333333333335</v>
      </c>
      <c r="K75" s="111">
        <v>8</v>
      </c>
      <c r="L75" s="111">
        <v>7</v>
      </c>
      <c r="M75" s="111"/>
      <c r="N75" s="112">
        <f t="shared" si="3"/>
        <v>7.5</v>
      </c>
      <c r="O75" s="113">
        <f t="shared" si="0"/>
        <v>18.3</v>
      </c>
      <c r="P75" s="111">
        <v>22</v>
      </c>
      <c r="Q75" s="111"/>
      <c r="R75" s="111">
        <v>16</v>
      </c>
      <c r="S75" s="111"/>
      <c r="T75" s="111">
        <v>15</v>
      </c>
      <c r="U75" s="114">
        <f t="shared" si="4"/>
        <v>53</v>
      </c>
      <c r="V75" s="115">
        <f t="shared" si="5"/>
        <v>71</v>
      </c>
      <c r="W75" s="115"/>
      <c r="X75" s="115"/>
      <c r="Y75" s="116" t="str">
        <f t="shared" si="6"/>
        <v>A</v>
      </c>
    </row>
    <row r="76" spans="1:25" ht="25.8">
      <c r="A76" s="109">
        <v>62</v>
      </c>
      <c r="B76" s="110" t="s">
        <v>196</v>
      </c>
      <c r="C76" s="110" t="s">
        <v>197</v>
      </c>
      <c r="D76" s="111">
        <v>22</v>
      </c>
      <c r="E76" s="111">
        <v>31</v>
      </c>
      <c r="F76" s="111"/>
      <c r="G76" s="112">
        <f t="shared" si="1"/>
        <v>7.5416666666666661</v>
      </c>
      <c r="H76" s="111">
        <v>8</v>
      </c>
      <c r="I76" s="111"/>
      <c r="J76" s="112">
        <f t="shared" si="2"/>
        <v>2.6666666666666665</v>
      </c>
      <c r="K76" s="111">
        <v>8</v>
      </c>
      <c r="L76" s="111">
        <v>7</v>
      </c>
      <c r="M76" s="111"/>
      <c r="N76" s="112">
        <f t="shared" si="3"/>
        <v>7.5</v>
      </c>
      <c r="O76" s="113">
        <f t="shared" si="0"/>
        <v>17.7</v>
      </c>
      <c r="P76" s="111">
        <v>20.5</v>
      </c>
      <c r="Q76" s="111"/>
      <c r="R76" s="111">
        <v>14</v>
      </c>
      <c r="S76" s="111"/>
      <c r="T76" s="111">
        <v>12</v>
      </c>
      <c r="U76" s="114">
        <f t="shared" si="4"/>
        <v>46.5</v>
      </c>
      <c r="V76" s="115">
        <f t="shared" si="5"/>
        <v>64</v>
      </c>
      <c r="W76" s="115"/>
      <c r="X76" s="115"/>
      <c r="Y76" s="116" t="str">
        <f t="shared" si="6"/>
        <v>B</v>
      </c>
    </row>
    <row r="77" spans="1:25" ht="25.8">
      <c r="A77" s="109">
        <v>63</v>
      </c>
      <c r="B77" s="110" t="s">
        <v>198</v>
      </c>
      <c r="C77" s="110" t="s">
        <v>199</v>
      </c>
      <c r="D77" s="111">
        <v>22</v>
      </c>
      <c r="E77" s="111">
        <v>30</v>
      </c>
      <c r="F77" s="111"/>
      <c r="G77" s="112">
        <f t="shared" si="1"/>
        <v>7.416666666666667</v>
      </c>
      <c r="H77" s="111">
        <v>8</v>
      </c>
      <c r="I77" s="111"/>
      <c r="J77" s="112">
        <f t="shared" si="2"/>
        <v>2.6666666666666665</v>
      </c>
      <c r="K77" s="111">
        <v>9</v>
      </c>
      <c r="L77" s="111">
        <v>6</v>
      </c>
      <c r="M77" s="111"/>
      <c r="N77" s="112">
        <f t="shared" si="3"/>
        <v>7.5</v>
      </c>
      <c r="O77" s="113">
        <f t="shared" si="0"/>
        <v>17.600000000000001</v>
      </c>
      <c r="P77" s="111">
        <v>21</v>
      </c>
      <c r="Q77" s="111"/>
      <c r="R77" s="111">
        <v>14</v>
      </c>
      <c r="S77" s="111"/>
      <c r="T77" s="111">
        <v>9</v>
      </c>
      <c r="U77" s="114">
        <f t="shared" si="4"/>
        <v>44</v>
      </c>
      <c r="V77" s="115">
        <f t="shared" si="5"/>
        <v>62</v>
      </c>
      <c r="W77" s="115"/>
      <c r="X77" s="115"/>
      <c r="Y77" s="116" t="str">
        <f t="shared" si="6"/>
        <v>B</v>
      </c>
    </row>
    <row r="78" spans="1:25" ht="25.8">
      <c r="A78" s="109">
        <v>64</v>
      </c>
      <c r="B78" s="110" t="s">
        <v>200</v>
      </c>
      <c r="C78" s="110" t="s">
        <v>201</v>
      </c>
      <c r="D78" s="111">
        <v>18</v>
      </c>
      <c r="E78" s="111">
        <v>31</v>
      </c>
      <c r="F78" s="111"/>
      <c r="G78" s="112">
        <f t="shared" si="1"/>
        <v>6.875</v>
      </c>
      <c r="H78" s="111">
        <v>8</v>
      </c>
      <c r="I78" s="111"/>
      <c r="J78" s="112">
        <f t="shared" si="2"/>
        <v>2.6666666666666665</v>
      </c>
      <c r="K78" s="111">
        <v>8</v>
      </c>
      <c r="L78" s="111">
        <v>7</v>
      </c>
      <c r="M78" s="111"/>
      <c r="N78" s="112">
        <f t="shared" si="3"/>
        <v>7.5</v>
      </c>
      <c r="O78" s="113">
        <f t="shared" si="0"/>
        <v>17</v>
      </c>
      <c r="P78" s="111">
        <v>18.5</v>
      </c>
      <c r="Q78" s="111"/>
      <c r="R78" s="111">
        <v>13</v>
      </c>
      <c r="S78" s="111">
        <v>11</v>
      </c>
      <c r="T78" s="111"/>
      <c r="U78" s="114">
        <f t="shared" si="4"/>
        <v>42.5</v>
      </c>
      <c r="V78" s="115">
        <f t="shared" si="5"/>
        <v>60</v>
      </c>
      <c r="W78" s="115"/>
      <c r="X78" s="115"/>
      <c r="Y78" s="116" t="str">
        <f t="shared" si="6"/>
        <v>B</v>
      </c>
    </row>
    <row r="79" spans="1:25" ht="25.8">
      <c r="A79" s="109">
        <v>65</v>
      </c>
      <c r="B79" s="110" t="s">
        <v>202</v>
      </c>
      <c r="C79" s="110" t="s">
        <v>203</v>
      </c>
      <c r="D79" s="111">
        <v>13</v>
      </c>
      <c r="E79" s="111">
        <v>27</v>
      </c>
      <c r="F79" s="111"/>
      <c r="G79" s="112">
        <f t="shared" si="1"/>
        <v>5.541666666666667</v>
      </c>
      <c r="H79" s="111">
        <v>9</v>
      </c>
      <c r="I79" s="111"/>
      <c r="J79" s="112">
        <f t="shared" si="2"/>
        <v>3</v>
      </c>
      <c r="K79" s="111">
        <v>9</v>
      </c>
      <c r="L79" s="111">
        <v>6</v>
      </c>
      <c r="M79" s="111"/>
      <c r="N79" s="112">
        <f t="shared" si="3"/>
        <v>7.5</v>
      </c>
      <c r="O79" s="113">
        <f t="shared" ref="O79:O119" si="7">IF(ROUNDDOWN(SUM($G79,$J79,$N79,0.05),1)&gt;0,ROUNDDOWN(SUM($G79,$J79,$N79,0.05),1),"")</f>
        <v>16</v>
      </c>
      <c r="P79" s="111">
        <v>13</v>
      </c>
      <c r="Q79" s="111"/>
      <c r="R79" s="111">
        <v>12</v>
      </c>
      <c r="S79" s="111">
        <v>11</v>
      </c>
      <c r="T79" s="111"/>
      <c r="U79" s="114">
        <f t="shared" si="4"/>
        <v>36</v>
      </c>
      <c r="V79" s="115">
        <f t="shared" si="5"/>
        <v>52</v>
      </c>
      <c r="W79" s="115"/>
      <c r="X79" s="115"/>
      <c r="Y79" s="116" t="str">
        <f t="shared" si="6"/>
        <v>C</v>
      </c>
    </row>
    <row r="80" spans="1:25" ht="25.8">
      <c r="A80" s="109">
        <v>66</v>
      </c>
      <c r="B80" s="110" t="s">
        <v>204</v>
      </c>
      <c r="C80" s="110" t="s">
        <v>205</v>
      </c>
      <c r="D80" s="111">
        <v>20</v>
      </c>
      <c r="E80" s="111">
        <v>30</v>
      </c>
      <c r="F80" s="111"/>
      <c r="G80" s="112">
        <f t="shared" ref="G80:G119" si="8">IF(COUNTA($D80:$F80)&gt;0,SUM($D80/$D$14,$E80/$E$14,$F80/$F$14)*$G$14/COUNTA($D80:$F80),0)</f>
        <v>7.0833333333333321</v>
      </c>
      <c r="H80" s="111">
        <v>7</v>
      </c>
      <c r="I80" s="111"/>
      <c r="J80" s="112">
        <f t="shared" ref="J80:J119" si="9">IF(COUNTA($H80:$I80)&gt;0,SUM($H80/$H$14,$I80/$I$14)*$J$14/COUNTA($H80:$I80),0)</f>
        <v>2.3333333333333335</v>
      </c>
      <c r="K80" s="111">
        <v>7</v>
      </c>
      <c r="L80" s="111">
        <v>9</v>
      </c>
      <c r="M80" s="111"/>
      <c r="N80" s="112">
        <f t="shared" ref="N80:N119" si="10">IF(COUNTA($K80:$M80)&gt;0,SUM($K80/$K$14,$L80/$L$14,$M80/$M$14)*$N$14/COUNTA($K80:$M80),0)</f>
        <v>8</v>
      </c>
      <c r="O80" s="113">
        <f t="shared" si="7"/>
        <v>17.399999999999999</v>
      </c>
      <c r="P80" s="111">
        <v>24.5</v>
      </c>
      <c r="Q80" s="111"/>
      <c r="R80" s="111">
        <v>14</v>
      </c>
      <c r="S80" s="111">
        <v>12</v>
      </c>
      <c r="T80" s="111"/>
      <c r="U80" s="114">
        <f t="shared" ref="U80:U119" si="11">IF(OR(COUNTIF($P80:$T80,"&gt;0")=0,COUNTA($P$14)=0),"",(IF(COUNTA($Q80:$T80)&lt;=2,SUM($P80:$T80),IF(COUNTA($Q80:$T80)=3,SUM($P80:$T80)-MIN($Q80:$T80),SUM($P80:$T80)-MIN($Q80:$T80)-SMALL($Q80:$T80,2))))*7/(SUM($P$14:$R$14)/10))</f>
        <v>50.5</v>
      </c>
      <c r="V80" s="115">
        <f t="shared" ref="V80:V119" si="12">IF(ROUNDDOWN(SUM($O80,$U80,0.5),0)&gt;0,ROUNDDOWN(SUM($O80,$U80,0.5),0),"")</f>
        <v>68</v>
      </c>
      <c r="W80" s="115"/>
      <c r="X80" s="115"/>
      <c r="Y80" s="116" t="str">
        <f t="shared" ref="Y80:Y119" si="13">IF(AND(N80&lt;$N$14/2,COUNTIF($P80:$T80,"&gt;0")&gt;0),"FAIL LABS",IF(OR($U80=0,$U80=""),"",IF($V80&gt;=70,"A",IF($V80&gt;=60,"B",IF($V80&gt;=50,"C",IF($V80&gt;=40,"D","E"))))))</f>
        <v>B</v>
      </c>
    </row>
    <row r="81" spans="1:25" ht="25.8">
      <c r="A81" s="109">
        <v>67</v>
      </c>
      <c r="B81" s="110" t="s">
        <v>206</v>
      </c>
      <c r="C81" s="110" t="s">
        <v>207</v>
      </c>
      <c r="D81" s="111">
        <v>15</v>
      </c>
      <c r="E81" s="111">
        <v>26</v>
      </c>
      <c r="F81" s="111"/>
      <c r="G81" s="112">
        <f t="shared" si="8"/>
        <v>5.75</v>
      </c>
      <c r="H81" s="111">
        <v>5</v>
      </c>
      <c r="I81" s="111"/>
      <c r="J81" s="112">
        <f t="shared" si="9"/>
        <v>1.6666666666666665</v>
      </c>
      <c r="K81" s="111">
        <v>8</v>
      </c>
      <c r="L81" s="111">
        <v>8</v>
      </c>
      <c r="M81" s="111"/>
      <c r="N81" s="112">
        <f t="shared" si="10"/>
        <v>8</v>
      </c>
      <c r="O81" s="113">
        <f t="shared" si="7"/>
        <v>15.4</v>
      </c>
      <c r="P81" s="111">
        <v>16.5</v>
      </c>
      <c r="Q81" s="111">
        <v>6</v>
      </c>
      <c r="R81" s="111"/>
      <c r="S81" s="111">
        <v>3</v>
      </c>
      <c r="T81" s="111"/>
      <c r="U81" s="114">
        <f t="shared" si="11"/>
        <v>25.5</v>
      </c>
      <c r="V81" s="115">
        <f t="shared" si="12"/>
        <v>41</v>
      </c>
      <c r="W81" s="115"/>
      <c r="X81" s="115"/>
      <c r="Y81" s="116" t="str">
        <f t="shared" si="13"/>
        <v>D</v>
      </c>
    </row>
    <row r="82" spans="1:25" ht="25.8">
      <c r="A82" s="109">
        <v>68</v>
      </c>
      <c r="B82" s="110" t="s">
        <v>208</v>
      </c>
      <c r="C82" s="110" t="s">
        <v>209</v>
      </c>
      <c r="D82" s="111">
        <v>22</v>
      </c>
      <c r="E82" s="111">
        <v>29</v>
      </c>
      <c r="F82" s="111"/>
      <c r="G82" s="112">
        <f t="shared" si="8"/>
        <v>7.2916666666666661</v>
      </c>
      <c r="H82" s="111">
        <v>7</v>
      </c>
      <c r="I82" s="111"/>
      <c r="J82" s="112">
        <f t="shared" si="9"/>
        <v>2.3333333333333335</v>
      </c>
      <c r="K82" s="111">
        <v>8</v>
      </c>
      <c r="L82" s="111">
        <v>8</v>
      </c>
      <c r="M82" s="111"/>
      <c r="N82" s="112">
        <f t="shared" si="10"/>
        <v>8</v>
      </c>
      <c r="O82" s="113">
        <f t="shared" si="7"/>
        <v>17.600000000000001</v>
      </c>
      <c r="P82" s="111"/>
      <c r="Q82" s="111"/>
      <c r="R82" s="111"/>
      <c r="S82" s="111"/>
      <c r="T82" s="111"/>
      <c r="U82" s="114" t="str">
        <f t="shared" si="11"/>
        <v/>
      </c>
      <c r="V82" s="115">
        <f t="shared" si="12"/>
        <v>18</v>
      </c>
      <c r="W82" s="115"/>
      <c r="X82" s="115"/>
      <c r="Y82" s="116" t="str">
        <f t="shared" si="13"/>
        <v/>
      </c>
    </row>
    <row r="83" spans="1:25" ht="25.8">
      <c r="A83" s="109">
        <v>69</v>
      </c>
      <c r="B83" s="110" t="s">
        <v>210</v>
      </c>
      <c r="C83" s="110" t="s">
        <v>211</v>
      </c>
      <c r="D83" s="111">
        <v>20</v>
      </c>
      <c r="E83" s="111">
        <v>30</v>
      </c>
      <c r="F83" s="111"/>
      <c r="G83" s="112">
        <f t="shared" si="8"/>
        <v>7.0833333333333321</v>
      </c>
      <c r="H83" s="111">
        <v>5</v>
      </c>
      <c r="I83" s="111"/>
      <c r="J83" s="112">
        <f t="shared" si="9"/>
        <v>1.6666666666666665</v>
      </c>
      <c r="K83" s="111">
        <v>8</v>
      </c>
      <c r="L83" s="111">
        <v>8</v>
      </c>
      <c r="M83" s="111"/>
      <c r="N83" s="112">
        <f t="shared" si="10"/>
        <v>8</v>
      </c>
      <c r="O83" s="113">
        <f t="shared" si="7"/>
        <v>16.8</v>
      </c>
      <c r="P83" s="111">
        <v>23.5</v>
      </c>
      <c r="Q83" s="111"/>
      <c r="R83" s="111">
        <v>15</v>
      </c>
      <c r="S83" s="111"/>
      <c r="T83" s="111">
        <v>13</v>
      </c>
      <c r="U83" s="114">
        <f t="shared" si="11"/>
        <v>51.5</v>
      </c>
      <c r="V83" s="115">
        <f t="shared" si="12"/>
        <v>68</v>
      </c>
      <c r="W83" s="115"/>
      <c r="X83" s="115"/>
      <c r="Y83" s="116" t="str">
        <f t="shared" si="13"/>
        <v>B</v>
      </c>
    </row>
    <row r="84" spans="1:25" ht="25.8">
      <c r="A84" s="109">
        <v>70</v>
      </c>
      <c r="B84" s="110" t="s">
        <v>212</v>
      </c>
      <c r="C84" s="110" t="s">
        <v>213</v>
      </c>
      <c r="D84" s="111">
        <v>15</v>
      </c>
      <c r="E84" s="111">
        <v>27</v>
      </c>
      <c r="F84" s="111"/>
      <c r="G84" s="112">
        <f t="shared" si="8"/>
        <v>5.875</v>
      </c>
      <c r="H84" s="111">
        <v>7</v>
      </c>
      <c r="I84" s="111"/>
      <c r="J84" s="112">
        <f t="shared" si="9"/>
        <v>2.3333333333333335</v>
      </c>
      <c r="K84" s="111">
        <v>8</v>
      </c>
      <c r="L84" s="111">
        <v>8</v>
      </c>
      <c r="M84" s="111"/>
      <c r="N84" s="112">
        <f t="shared" si="10"/>
        <v>8</v>
      </c>
      <c r="O84" s="113">
        <f t="shared" si="7"/>
        <v>16.2</v>
      </c>
      <c r="P84" s="111">
        <v>7.5</v>
      </c>
      <c r="Q84" s="111"/>
      <c r="R84" s="111">
        <v>14</v>
      </c>
      <c r="S84" s="111"/>
      <c r="T84" s="111">
        <v>13</v>
      </c>
      <c r="U84" s="114">
        <f t="shared" si="11"/>
        <v>34.5</v>
      </c>
      <c r="V84" s="115">
        <f t="shared" si="12"/>
        <v>51</v>
      </c>
      <c r="W84" s="115"/>
      <c r="X84" s="115"/>
      <c r="Y84" s="116" t="str">
        <f t="shared" si="13"/>
        <v>C</v>
      </c>
    </row>
    <row r="85" spans="1:25" ht="25.8">
      <c r="A85" s="109">
        <v>71</v>
      </c>
      <c r="B85" s="110" t="s">
        <v>214</v>
      </c>
      <c r="C85" s="110" t="s">
        <v>215</v>
      </c>
      <c r="D85" s="111">
        <v>17</v>
      </c>
      <c r="E85" s="111">
        <v>31</v>
      </c>
      <c r="F85" s="111"/>
      <c r="G85" s="112">
        <f t="shared" si="8"/>
        <v>6.7083333333333339</v>
      </c>
      <c r="H85" s="111">
        <v>7</v>
      </c>
      <c r="I85" s="111"/>
      <c r="J85" s="112">
        <f t="shared" si="9"/>
        <v>2.3333333333333335</v>
      </c>
      <c r="K85" s="111">
        <v>9</v>
      </c>
      <c r="L85" s="111">
        <v>8</v>
      </c>
      <c r="M85" s="111"/>
      <c r="N85" s="112">
        <f t="shared" si="10"/>
        <v>8.5</v>
      </c>
      <c r="O85" s="113">
        <f t="shared" si="7"/>
        <v>17.5</v>
      </c>
      <c r="P85" s="111">
        <v>18</v>
      </c>
      <c r="Q85" s="111"/>
      <c r="R85" s="111">
        <v>15</v>
      </c>
      <c r="S85" s="111"/>
      <c r="T85" s="111">
        <v>13</v>
      </c>
      <c r="U85" s="114">
        <f t="shared" si="11"/>
        <v>46</v>
      </c>
      <c r="V85" s="115">
        <f t="shared" si="12"/>
        <v>64</v>
      </c>
      <c r="W85" s="115"/>
      <c r="X85" s="115"/>
      <c r="Y85" s="116" t="str">
        <f t="shared" si="13"/>
        <v>B</v>
      </c>
    </row>
    <row r="86" spans="1:25" ht="25.8">
      <c r="A86" s="109">
        <v>72</v>
      </c>
      <c r="B86" s="110" t="s">
        <v>216</v>
      </c>
      <c r="C86" s="110" t="s">
        <v>217</v>
      </c>
      <c r="D86" s="111">
        <v>17</v>
      </c>
      <c r="E86" s="111">
        <v>24</v>
      </c>
      <c r="F86" s="111"/>
      <c r="G86" s="112">
        <f t="shared" si="8"/>
        <v>5.8333333333333321</v>
      </c>
      <c r="H86" s="111">
        <v>8</v>
      </c>
      <c r="I86" s="111"/>
      <c r="J86" s="112">
        <f t="shared" si="9"/>
        <v>2.6666666666666665</v>
      </c>
      <c r="K86" s="111">
        <v>9</v>
      </c>
      <c r="L86" s="111">
        <v>8</v>
      </c>
      <c r="M86" s="111"/>
      <c r="N86" s="112">
        <f t="shared" si="10"/>
        <v>8.5</v>
      </c>
      <c r="O86" s="113">
        <f t="shared" si="7"/>
        <v>17</v>
      </c>
      <c r="P86" s="111">
        <v>19.5</v>
      </c>
      <c r="Q86" s="111"/>
      <c r="R86" s="111">
        <v>15</v>
      </c>
      <c r="S86" s="111"/>
      <c r="T86" s="111">
        <v>13</v>
      </c>
      <c r="U86" s="114">
        <f t="shared" si="11"/>
        <v>47.5</v>
      </c>
      <c r="V86" s="115">
        <f t="shared" si="12"/>
        <v>65</v>
      </c>
      <c r="W86" s="115"/>
      <c r="X86" s="115"/>
      <c r="Y86" s="116" t="str">
        <f t="shared" si="13"/>
        <v>B</v>
      </c>
    </row>
    <row r="87" spans="1:25" ht="25.8">
      <c r="A87" s="109">
        <v>73</v>
      </c>
      <c r="B87" s="110" t="s">
        <v>218</v>
      </c>
      <c r="C87" s="110" t="s">
        <v>219</v>
      </c>
      <c r="D87" s="111">
        <v>16</v>
      </c>
      <c r="E87" s="111">
        <v>30</v>
      </c>
      <c r="F87" s="111"/>
      <c r="G87" s="112">
        <f t="shared" si="8"/>
        <v>6.4166666666666661</v>
      </c>
      <c r="H87" s="111">
        <v>4</v>
      </c>
      <c r="I87" s="111"/>
      <c r="J87" s="112">
        <f t="shared" si="9"/>
        <v>1.3333333333333333</v>
      </c>
      <c r="K87" s="111">
        <v>11</v>
      </c>
      <c r="L87" s="111">
        <v>7</v>
      </c>
      <c r="M87" s="111"/>
      <c r="N87" s="112">
        <f t="shared" si="10"/>
        <v>9</v>
      </c>
      <c r="O87" s="113">
        <f t="shared" si="7"/>
        <v>16.8</v>
      </c>
      <c r="P87" s="111">
        <v>23</v>
      </c>
      <c r="Q87" s="111"/>
      <c r="R87" s="111">
        <v>14</v>
      </c>
      <c r="S87" s="111"/>
      <c r="T87" s="111">
        <v>15</v>
      </c>
      <c r="U87" s="114">
        <f t="shared" si="11"/>
        <v>52</v>
      </c>
      <c r="V87" s="115">
        <f t="shared" si="12"/>
        <v>69</v>
      </c>
      <c r="W87" s="115"/>
      <c r="X87" s="115"/>
      <c r="Y87" s="116" t="str">
        <f t="shared" si="13"/>
        <v>B</v>
      </c>
    </row>
    <row r="88" spans="1:25" ht="25.8">
      <c r="A88" s="109">
        <v>74</v>
      </c>
      <c r="B88" s="110" t="s">
        <v>220</v>
      </c>
      <c r="C88" s="110" t="s">
        <v>221</v>
      </c>
      <c r="D88" s="111">
        <v>20</v>
      </c>
      <c r="E88" s="111">
        <v>31</v>
      </c>
      <c r="F88" s="111"/>
      <c r="G88" s="112">
        <f t="shared" si="8"/>
        <v>7.208333333333333</v>
      </c>
      <c r="H88" s="111">
        <v>6</v>
      </c>
      <c r="I88" s="111"/>
      <c r="J88" s="112">
        <f t="shared" si="9"/>
        <v>2</v>
      </c>
      <c r="K88" s="111">
        <v>7</v>
      </c>
      <c r="L88" s="111">
        <v>8</v>
      </c>
      <c r="M88" s="111"/>
      <c r="N88" s="112">
        <f t="shared" si="10"/>
        <v>7.5</v>
      </c>
      <c r="O88" s="113">
        <f t="shared" si="7"/>
        <v>16.7</v>
      </c>
      <c r="P88" s="111">
        <v>20</v>
      </c>
      <c r="Q88" s="111"/>
      <c r="R88" s="111">
        <v>16</v>
      </c>
      <c r="S88" s="111"/>
      <c r="T88" s="111">
        <v>9</v>
      </c>
      <c r="U88" s="114">
        <f t="shared" si="11"/>
        <v>45</v>
      </c>
      <c r="V88" s="115">
        <f t="shared" si="12"/>
        <v>62</v>
      </c>
      <c r="W88" s="115"/>
      <c r="X88" s="115"/>
      <c r="Y88" s="116" t="str">
        <f t="shared" si="13"/>
        <v>B</v>
      </c>
    </row>
    <row r="89" spans="1:25" ht="25.8">
      <c r="A89" s="109">
        <v>75</v>
      </c>
      <c r="B89" s="110" t="s">
        <v>222</v>
      </c>
      <c r="C89" s="110" t="s">
        <v>223</v>
      </c>
      <c r="D89" s="111">
        <v>20</v>
      </c>
      <c r="E89" s="111">
        <v>31</v>
      </c>
      <c r="F89" s="111"/>
      <c r="G89" s="112">
        <f t="shared" si="8"/>
        <v>7.208333333333333</v>
      </c>
      <c r="H89" s="111">
        <v>8</v>
      </c>
      <c r="I89" s="111"/>
      <c r="J89" s="112">
        <f t="shared" si="9"/>
        <v>2.6666666666666665</v>
      </c>
      <c r="K89" s="111">
        <v>7</v>
      </c>
      <c r="L89" s="111">
        <v>8</v>
      </c>
      <c r="M89" s="111"/>
      <c r="N89" s="112">
        <f t="shared" si="10"/>
        <v>7.5</v>
      </c>
      <c r="O89" s="113">
        <f t="shared" si="7"/>
        <v>17.399999999999999</v>
      </c>
      <c r="P89" s="111"/>
      <c r="Q89" s="111"/>
      <c r="R89" s="111"/>
      <c r="S89" s="111"/>
      <c r="T89" s="111"/>
      <c r="U89" s="114" t="str">
        <f t="shared" si="11"/>
        <v/>
      </c>
      <c r="V89" s="115">
        <f t="shared" si="12"/>
        <v>17</v>
      </c>
      <c r="W89" s="115"/>
      <c r="X89" s="115"/>
      <c r="Y89" s="116" t="str">
        <f t="shared" si="13"/>
        <v/>
      </c>
    </row>
    <row r="90" spans="1:25" ht="25.8">
      <c r="A90" s="109">
        <v>76</v>
      </c>
      <c r="B90" s="110" t="s">
        <v>224</v>
      </c>
      <c r="C90" s="110" t="s">
        <v>225</v>
      </c>
      <c r="D90" s="111">
        <v>21</v>
      </c>
      <c r="E90" s="111">
        <v>26</v>
      </c>
      <c r="F90" s="111"/>
      <c r="G90" s="112">
        <f t="shared" si="8"/>
        <v>6.75</v>
      </c>
      <c r="H90" s="111">
        <v>6</v>
      </c>
      <c r="I90" s="111"/>
      <c r="J90" s="112">
        <f t="shared" si="9"/>
        <v>2</v>
      </c>
      <c r="K90" s="111">
        <v>7</v>
      </c>
      <c r="L90" s="111">
        <v>8</v>
      </c>
      <c r="M90" s="111"/>
      <c r="N90" s="112">
        <f t="shared" si="10"/>
        <v>7.5</v>
      </c>
      <c r="O90" s="113">
        <f t="shared" si="7"/>
        <v>16.3</v>
      </c>
      <c r="P90" s="111">
        <v>12</v>
      </c>
      <c r="Q90" s="111"/>
      <c r="R90" s="111">
        <v>15</v>
      </c>
      <c r="S90" s="111">
        <v>9</v>
      </c>
      <c r="T90" s="111"/>
      <c r="U90" s="114">
        <f t="shared" si="11"/>
        <v>36</v>
      </c>
      <c r="V90" s="115">
        <f t="shared" si="12"/>
        <v>52</v>
      </c>
      <c r="W90" s="115"/>
      <c r="X90" s="115"/>
      <c r="Y90" s="116" t="str">
        <f t="shared" si="13"/>
        <v>C</v>
      </c>
    </row>
    <row r="91" spans="1:25" ht="25.8">
      <c r="A91" s="109">
        <v>77</v>
      </c>
      <c r="B91" s="110" t="s">
        <v>226</v>
      </c>
      <c r="C91" s="110" t="s">
        <v>227</v>
      </c>
      <c r="D91" s="111">
        <v>22</v>
      </c>
      <c r="E91" s="111">
        <v>27</v>
      </c>
      <c r="F91" s="111"/>
      <c r="G91" s="112">
        <f t="shared" si="8"/>
        <v>7.0416666666666661</v>
      </c>
      <c r="H91" s="111">
        <v>11</v>
      </c>
      <c r="I91" s="111"/>
      <c r="J91" s="112">
        <f t="shared" si="9"/>
        <v>3.6666666666666665</v>
      </c>
      <c r="K91" s="111">
        <v>8</v>
      </c>
      <c r="L91" s="111">
        <v>8</v>
      </c>
      <c r="M91" s="111"/>
      <c r="N91" s="112">
        <f t="shared" si="10"/>
        <v>8</v>
      </c>
      <c r="O91" s="113">
        <f t="shared" si="7"/>
        <v>18.7</v>
      </c>
      <c r="P91" s="111">
        <v>23</v>
      </c>
      <c r="Q91" s="111"/>
      <c r="R91" s="111">
        <v>14</v>
      </c>
      <c r="S91" s="111"/>
      <c r="T91" s="111">
        <v>13</v>
      </c>
      <c r="U91" s="114">
        <f t="shared" si="11"/>
        <v>50</v>
      </c>
      <c r="V91" s="115">
        <f t="shared" si="12"/>
        <v>69</v>
      </c>
      <c r="W91" s="115"/>
      <c r="X91" s="115"/>
      <c r="Y91" s="116" t="str">
        <f t="shared" si="13"/>
        <v>B</v>
      </c>
    </row>
    <row r="92" spans="1:25" ht="25.8">
      <c r="A92" s="109">
        <v>78</v>
      </c>
      <c r="B92" s="110" t="s">
        <v>228</v>
      </c>
      <c r="C92" s="110" t="s">
        <v>229</v>
      </c>
      <c r="D92" s="111">
        <v>18</v>
      </c>
      <c r="E92" s="111">
        <v>28</v>
      </c>
      <c r="F92" s="111"/>
      <c r="G92" s="112">
        <f t="shared" si="8"/>
        <v>6.4999999999999991</v>
      </c>
      <c r="H92" s="111">
        <v>10</v>
      </c>
      <c r="I92" s="111"/>
      <c r="J92" s="112">
        <f t="shared" si="9"/>
        <v>3.333333333333333</v>
      </c>
      <c r="K92" s="111">
        <v>8</v>
      </c>
      <c r="L92" s="111">
        <v>8</v>
      </c>
      <c r="M92" s="111"/>
      <c r="N92" s="112">
        <f t="shared" si="10"/>
        <v>8</v>
      </c>
      <c r="O92" s="113">
        <f t="shared" si="7"/>
        <v>17.8</v>
      </c>
      <c r="P92" s="111">
        <v>18.5</v>
      </c>
      <c r="Q92" s="111"/>
      <c r="R92" s="111">
        <v>11</v>
      </c>
      <c r="S92" s="111">
        <v>13</v>
      </c>
      <c r="T92" s="111"/>
      <c r="U92" s="114">
        <f t="shared" si="11"/>
        <v>42.5</v>
      </c>
      <c r="V92" s="115">
        <f t="shared" si="12"/>
        <v>60</v>
      </c>
      <c r="W92" s="115"/>
      <c r="X92" s="115"/>
      <c r="Y92" s="116" t="str">
        <f t="shared" si="13"/>
        <v>B</v>
      </c>
    </row>
    <row r="93" spans="1:25" ht="25.8">
      <c r="A93" s="109">
        <v>79</v>
      </c>
      <c r="B93" s="110" t="s">
        <v>230</v>
      </c>
      <c r="C93" s="110" t="s">
        <v>231</v>
      </c>
      <c r="D93" s="111">
        <v>20</v>
      </c>
      <c r="E93" s="111">
        <v>37</v>
      </c>
      <c r="F93" s="111"/>
      <c r="G93" s="112">
        <f t="shared" si="8"/>
        <v>7.9583333333333339</v>
      </c>
      <c r="H93" s="111">
        <v>9</v>
      </c>
      <c r="I93" s="111"/>
      <c r="J93" s="112">
        <f t="shared" si="9"/>
        <v>3</v>
      </c>
      <c r="K93" s="111">
        <v>9</v>
      </c>
      <c r="L93" s="111">
        <v>8</v>
      </c>
      <c r="M93" s="111"/>
      <c r="N93" s="112">
        <f t="shared" si="10"/>
        <v>8.5</v>
      </c>
      <c r="O93" s="113">
        <f t="shared" si="7"/>
        <v>19.5</v>
      </c>
      <c r="P93" s="111">
        <v>20.5</v>
      </c>
      <c r="Q93" s="111"/>
      <c r="R93" s="111">
        <v>14</v>
      </c>
      <c r="S93" s="111"/>
      <c r="T93" s="111">
        <v>11</v>
      </c>
      <c r="U93" s="114">
        <f t="shared" si="11"/>
        <v>45.5</v>
      </c>
      <c r="V93" s="115">
        <f t="shared" si="12"/>
        <v>65</v>
      </c>
      <c r="W93" s="115"/>
      <c r="X93" s="115"/>
      <c r="Y93" s="116" t="str">
        <f t="shared" si="13"/>
        <v>B</v>
      </c>
    </row>
    <row r="94" spans="1:25" ht="25.8">
      <c r="A94" s="109">
        <v>80</v>
      </c>
      <c r="B94" s="110" t="s">
        <v>232</v>
      </c>
      <c r="C94" s="110" t="s">
        <v>233</v>
      </c>
      <c r="D94" s="111">
        <v>19</v>
      </c>
      <c r="E94" s="111">
        <v>31</v>
      </c>
      <c r="F94" s="111"/>
      <c r="G94" s="112">
        <f t="shared" si="8"/>
        <v>7.0416666666666661</v>
      </c>
      <c r="H94" s="111">
        <v>8</v>
      </c>
      <c r="I94" s="111"/>
      <c r="J94" s="112">
        <f t="shared" si="9"/>
        <v>2.6666666666666665</v>
      </c>
      <c r="K94" s="111">
        <v>9</v>
      </c>
      <c r="L94" s="111">
        <v>7</v>
      </c>
      <c r="M94" s="111"/>
      <c r="N94" s="112">
        <f t="shared" si="10"/>
        <v>8</v>
      </c>
      <c r="O94" s="113">
        <f t="shared" si="7"/>
        <v>17.7</v>
      </c>
      <c r="P94" s="111">
        <v>20</v>
      </c>
      <c r="Q94" s="111"/>
      <c r="R94" s="111">
        <v>15</v>
      </c>
      <c r="S94" s="111"/>
      <c r="T94" s="111">
        <v>13</v>
      </c>
      <c r="U94" s="114">
        <f t="shared" si="11"/>
        <v>48</v>
      </c>
      <c r="V94" s="115">
        <f t="shared" si="12"/>
        <v>66</v>
      </c>
      <c r="W94" s="115"/>
      <c r="X94" s="115"/>
      <c r="Y94" s="116" t="str">
        <f t="shared" si="13"/>
        <v>B</v>
      </c>
    </row>
    <row r="95" spans="1:25" ht="25.8">
      <c r="A95" s="109">
        <v>81</v>
      </c>
      <c r="B95" s="110" t="s">
        <v>234</v>
      </c>
      <c r="C95" s="110" t="s">
        <v>235</v>
      </c>
      <c r="D95" s="111">
        <v>18</v>
      </c>
      <c r="E95" s="111">
        <v>32</v>
      </c>
      <c r="F95" s="111"/>
      <c r="G95" s="112">
        <f t="shared" si="8"/>
        <v>7</v>
      </c>
      <c r="H95" s="111">
        <v>6</v>
      </c>
      <c r="I95" s="111"/>
      <c r="J95" s="112">
        <f t="shared" si="9"/>
        <v>2</v>
      </c>
      <c r="K95" s="111">
        <v>9</v>
      </c>
      <c r="L95" s="111">
        <v>8</v>
      </c>
      <c r="M95" s="111"/>
      <c r="N95" s="112">
        <f t="shared" si="10"/>
        <v>8.5</v>
      </c>
      <c r="O95" s="113">
        <f t="shared" si="7"/>
        <v>17.5</v>
      </c>
      <c r="P95" s="111">
        <v>21.5</v>
      </c>
      <c r="Q95" s="111"/>
      <c r="R95" s="111">
        <v>16</v>
      </c>
      <c r="S95" s="111"/>
      <c r="T95" s="111">
        <v>11</v>
      </c>
      <c r="U95" s="114">
        <f t="shared" si="11"/>
        <v>48.5</v>
      </c>
      <c r="V95" s="115">
        <f t="shared" si="12"/>
        <v>66</v>
      </c>
      <c r="W95" s="115"/>
      <c r="X95" s="115"/>
      <c r="Y95" s="116" t="str">
        <f t="shared" si="13"/>
        <v>B</v>
      </c>
    </row>
    <row r="96" spans="1:25" ht="25.8">
      <c r="A96" s="109">
        <v>82</v>
      </c>
      <c r="B96" s="110" t="s">
        <v>236</v>
      </c>
      <c r="C96" s="110" t="s">
        <v>237</v>
      </c>
      <c r="D96" s="111">
        <v>13</v>
      </c>
      <c r="E96" s="111">
        <v>26</v>
      </c>
      <c r="F96" s="111"/>
      <c r="G96" s="112">
        <f t="shared" si="8"/>
        <v>5.4166666666666679</v>
      </c>
      <c r="H96" s="111">
        <v>8</v>
      </c>
      <c r="I96" s="111"/>
      <c r="J96" s="112">
        <f t="shared" si="9"/>
        <v>2.6666666666666665</v>
      </c>
      <c r="K96" s="111">
        <v>8</v>
      </c>
      <c r="L96" s="111">
        <v>7</v>
      </c>
      <c r="M96" s="111"/>
      <c r="N96" s="112">
        <f t="shared" si="10"/>
        <v>7.5</v>
      </c>
      <c r="O96" s="113">
        <f t="shared" si="7"/>
        <v>15.6</v>
      </c>
      <c r="P96" s="111">
        <v>18.5</v>
      </c>
      <c r="Q96" s="111">
        <v>17</v>
      </c>
      <c r="R96" s="111"/>
      <c r="S96" s="111"/>
      <c r="T96" s="111">
        <v>11</v>
      </c>
      <c r="U96" s="114">
        <f t="shared" si="11"/>
        <v>46.5</v>
      </c>
      <c r="V96" s="115">
        <f t="shared" si="12"/>
        <v>62</v>
      </c>
      <c r="W96" s="115"/>
      <c r="X96" s="115"/>
      <c r="Y96" s="116" t="str">
        <f t="shared" si="13"/>
        <v>B</v>
      </c>
    </row>
    <row r="97" spans="1:25" ht="25.8">
      <c r="A97" s="109">
        <v>83</v>
      </c>
      <c r="B97" s="110" t="s">
        <v>240</v>
      </c>
      <c r="C97" s="110" t="s">
        <v>241</v>
      </c>
      <c r="D97" s="111">
        <v>19</v>
      </c>
      <c r="E97" s="111">
        <v>33</v>
      </c>
      <c r="F97" s="111"/>
      <c r="G97" s="112">
        <f t="shared" si="8"/>
        <v>7.2916666666666661</v>
      </c>
      <c r="H97" s="111">
        <v>8</v>
      </c>
      <c r="I97" s="111"/>
      <c r="J97" s="112">
        <f t="shared" si="9"/>
        <v>2.6666666666666665</v>
      </c>
      <c r="K97" s="111">
        <v>7</v>
      </c>
      <c r="L97" s="111">
        <v>9</v>
      </c>
      <c r="M97" s="111"/>
      <c r="N97" s="112">
        <f t="shared" si="10"/>
        <v>8</v>
      </c>
      <c r="O97" s="113">
        <f t="shared" si="7"/>
        <v>18</v>
      </c>
      <c r="P97" s="111">
        <v>19.5</v>
      </c>
      <c r="Q97" s="111"/>
      <c r="R97" s="111">
        <v>16</v>
      </c>
      <c r="S97" s="111"/>
      <c r="T97" s="111">
        <v>12</v>
      </c>
      <c r="U97" s="114">
        <f t="shared" si="11"/>
        <v>47.5</v>
      </c>
      <c r="V97" s="115">
        <f t="shared" si="12"/>
        <v>66</v>
      </c>
      <c r="W97" s="115"/>
      <c r="X97" s="115"/>
      <c r="Y97" s="116" t="str">
        <f t="shared" si="13"/>
        <v>B</v>
      </c>
    </row>
    <row r="98" spans="1:25" ht="25.8">
      <c r="A98" s="109">
        <v>84</v>
      </c>
      <c r="B98" s="110" t="s">
        <v>242</v>
      </c>
      <c r="C98" s="110" t="s">
        <v>243</v>
      </c>
      <c r="D98" s="111">
        <v>16</v>
      </c>
      <c r="E98" s="111">
        <v>24</v>
      </c>
      <c r="F98" s="111"/>
      <c r="G98" s="112">
        <f t="shared" si="8"/>
        <v>5.6666666666666661</v>
      </c>
      <c r="H98" s="111">
        <v>8</v>
      </c>
      <c r="I98" s="111"/>
      <c r="J98" s="112">
        <f t="shared" si="9"/>
        <v>2.6666666666666665</v>
      </c>
      <c r="K98" s="111">
        <v>8</v>
      </c>
      <c r="L98" s="111">
        <v>9</v>
      </c>
      <c r="M98" s="111"/>
      <c r="N98" s="112">
        <f t="shared" si="10"/>
        <v>8.5</v>
      </c>
      <c r="O98" s="113">
        <f t="shared" si="7"/>
        <v>16.8</v>
      </c>
      <c r="P98" s="111">
        <v>13.5</v>
      </c>
      <c r="Q98" s="111"/>
      <c r="R98" s="111">
        <v>11</v>
      </c>
      <c r="S98" s="111"/>
      <c r="T98" s="111"/>
      <c r="U98" s="114">
        <f t="shared" si="11"/>
        <v>24.5</v>
      </c>
      <c r="V98" s="115">
        <f t="shared" si="12"/>
        <v>41</v>
      </c>
      <c r="W98" s="115"/>
      <c r="X98" s="115"/>
      <c r="Y98" s="116" t="str">
        <f t="shared" si="13"/>
        <v>D</v>
      </c>
    </row>
    <row r="99" spans="1:25" ht="25.8">
      <c r="A99" s="109">
        <v>85</v>
      </c>
      <c r="B99" s="110" t="s">
        <v>244</v>
      </c>
      <c r="C99" s="110" t="s">
        <v>245</v>
      </c>
      <c r="D99" s="111">
        <v>20</v>
      </c>
      <c r="E99" s="111">
        <v>32</v>
      </c>
      <c r="F99" s="111"/>
      <c r="G99" s="112">
        <f t="shared" si="8"/>
        <v>7.3333333333333339</v>
      </c>
      <c r="H99" s="111">
        <v>8</v>
      </c>
      <c r="I99" s="111"/>
      <c r="J99" s="112">
        <f t="shared" si="9"/>
        <v>2.6666666666666665</v>
      </c>
      <c r="K99" s="111">
        <v>10</v>
      </c>
      <c r="L99" s="111">
        <v>9</v>
      </c>
      <c r="M99" s="111"/>
      <c r="N99" s="112">
        <f t="shared" si="10"/>
        <v>9.5</v>
      </c>
      <c r="O99" s="113">
        <f t="shared" si="7"/>
        <v>19.5</v>
      </c>
      <c r="P99" s="111">
        <v>17</v>
      </c>
      <c r="Q99" s="111">
        <v>14</v>
      </c>
      <c r="R99" s="111"/>
      <c r="S99" s="111">
        <v>8</v>
      </c>
      <c r="T99" s="111"/>
      <c r="U99" s="114">
        <f t="shared" si="11"/>
        <v>39</v>
      </c>
      <c r="V99" s="115">
        <f t="shared" si="12"/>
        <v>59</v>
      </c>
      <c r="W99" s="115"/>
      <c r="X99" s="115"/>
      <c r="Y99" s="116" t="str">
        <f t="shared" si="13"/>
        <v>C</v>
      </c>
    </row>
    <row r="100" spans="1:25" ht="25.8">
      <c r="A100" s="109">
        <v>86</v>
      </c>
      <c r="B100" s="110" t="s">
        <v>246</v>
      </c>
      <c r="C100" s="110" t="s">
        <v>247</v>
      </c>
      <c r="D100" s="111">
        <v>16</v>
      </c>
      <c r="E100" s="111">
        <v>31</v>
      </c>
      <c r="F100" s="111"/>
      <c r="G100" s="112">
        <f t="shared" si="8"/>
        <v>6.541666666666667</v>
      </c>
      <c r="H100" s="111">
        <v>9</v>
      </c>
      <c r="I100" s="111"/>
      <c r="J100" s="112">
        <f t="shared" si="9"/>
        <v>3</v>
      </c>
      <c r="K100" s="111">
        <v>11</v>
      </c>
      <c r="L100" s="111">
        <v>8</v>
      </c>
      <c r="M100" s="111"/>
      <c r="N100" s="112">
        <f t="shared" si="10"/>
        <v>9.5</v>
      </c>
      <c r="O100" s="113">
        <f t="shared" si="7"/>
        <v>19</v>
      </c>
      <c r="P100" s="111">
        <v>20</v>
      </c>
      <c r="Q100" s="111"/>
      <c r="R100" s="111">
        <v>16</v>
      </c>
      <c r="S100" s="111"/>
      <c r="T100" s="111">
        <v>11</v>
      </c>
      <c r="U100" s="114">
        <f t="shared" si="11"/>
        <v>47</v>
      </c>
      <c r="V100" s="115">
        <f t="shared" si="12"/>
        <v>66</v>
      </c>
      <c r="W100" s="115"/>
      <c r="X100" s="115"/>
      <c r="Y100" s="116" t="str">
        <f t="shared" si="13"/>
        <v>B</v>
      </c>
    </row>
    <row r="101" spans="1:25" ht="25.8">
      <c r="A101" s="109">
        <v>87</v>
      </c>
      <c r="B101" s="110" t="s">
        <v>248</v>
      </c>
      <c r="C101" s="110" t="s">
        <v>249</v>
      </c>
      <c r="D101" s="111">
        <v>15</v>
      </c>
      <c r="E101" s="111">
        <v>26</v>
      </c>
      <c r="F101" s="111"/>
      <c r="G101" s="112">
        <f t="shared" si="8"/>
        <v>5.75</v>
      </c>
      <c r="H101" s="111">
        <v>6</v>
      </c>
      <c r="I101" s="111"/>
      <c r="J101" s="112">
        <f t="shared" si="9"/>
        <v>2</v>
      </c>
      <c r="K101" s="111">
        <v>11</v>
      </c>
      <c r="L101" s="111">
        <v>8</v>
      </c>
      <c r="M101" s="111"/>
      <c r="N101" s="112">
        <f t="shared" si="10"/>
        <v>9.5</v>
      </c>
      <c r="O101" s="113">
        <f t="shared" si="7"/>
        <v>17.3</v>
      </c>
      <c r="P101" s="111">
        <v>24</v>
      </c>
      <c r="Q101" s="111"/>
      <c r="R101" s="111">
        <v>14</v>
      </c>
      <c r="S101" s="111">
        <v>6</v>
      </c>
      <c r="T101" s="111"/>
      <c r="U101" s="114">
        <f t="shared" si="11"/>
        <v>44</v>
      </c>
      <c r="V101" s="115">
        <f t="shared" si="12"/>
        <v>61</v>
      </c>
      <c r="W101" s="115"/>
      <c r="X101" s="115"/>
      <c r="Y101" s="116" t="str">
        <f t="shared" si="13"/>
        <v>B</v>
      </c>
    </row>
    <row r="102" spans="1:25" ht="25.8">
      <c r="A102" s="109">
        <v>88</v>
      </c>
      <c r="B102" s="110" t="s">
        <v>250</v>
      </c>
      <c r="C102" s="110" t="s">
        <v>251</v>
      </c>
      <c r="D102" s="111">
        <v>14</v>
      </c>
      <c r="E102" s="111">
        <v>31</v>
      </c>
      <c r="F102" s="111"/>
      <c r="G102" s="112">
        <f t="shared" si="8"/>
        <v>6.2083333333333339</v>
      </c>
      <c r="H102" s="111">
        <v>7</v>
      </c>
      <c r="I102" s="111"/>
      <c r="J102" s="112">
        <f t="shared" si="9"/>
        <v>2.3333333333333335</v>
      </c>
      <c r="K102" s="111">
        <v>12</v>
      </c>
      <c r="L102" s="111">
        <v>8</v>
      </c>
      <c r="M102" s="111"/>
      <c r="N102" s="112">
        <f t="shared" si="10"/>
        <v>10.000000000000002</v>
      </c>
      <c r="O102" s="113">
        <f t="shared" si="7"/>
        <v>18.5</v>
      </c>
      <c r="P102" s="111">
        <v>19</v>
      </c>
      <c r="Q102" s="111"/>
      <c r="R102" s="111">
        <v>14</v>
      </c>
      <c r="S102" s="111"/>
      <c r="T102" s="111">
        <v>10</v>
      </c>
      <c r="U102" s="114">
        <f t="shared" si="11"/>
        <v>43</v>
      </c>
      <c r="V102" s="115">
        <f t="shared" si="12"/>
        <v>62</v>
      </c>
      <c r="W102" s="115"/>
      <c r="X102" s="115"/>
      <c r="Y102" s="116" t="str">
        <f t="shared" si="13"/>
        <v>B</v>
      </c>
    </row>
    <row r="103" spans="1:25" ht="25.8">
      <c r="A103" s="109">
        <v>89</v>
      </c>
      <c r="B103" s="110" t="s">
        <v>252</v>
      </c>
      <c r="C103" s="110" t="s">
        <v>253</v>
      </c>
      <c r="D103" s="111">
        <v>20</v>
      </c>
      <c r="E103" s="111">
        <v>26</v>
      </c>
      <c r="F103" s="111"/>
      <c r="G103" s="112">
        <f t="shared" si="8"/>
        <v>6.583333333333333</v>
      </c>
      <c r="H103" s="111">
        <v>5</v>
      </c>
      <c r="I103" s="111"/>
      <c r="J103" s="112">
        <f t="shared" si="9"/>
        <v>1.6666666666666665</v>
      </c>
      <c r="K103" s="111">
        <v>11</v>
      </c>
      <c r="L103" s="111">
        <v>8</v>
      </c>
      <c r="M103" s="111"/>
      <c r="N103" s="112">
        <f t="shared" si="10"/>
        <v>9.5</v>
      </c>
      <c r="O103" s="113">
        <f t="shared" si="7"/>
        <v>17.8</v>
      </c>
      <c r="P103" s="111">
        <v>16.5</v>
      </c>
      <c r="Q103" s="111">
        <v>14</v>
      </c>
      <c r="R103" s="111"/>
      <c r="S103" s="111"/>
      <c r="T103" s="111">
        <v>7</v>
      </c>
      <c r="U103" s="114">
        <f t="shared" si="11"/>
        <v>37.5</v>
      </c>
      <c r="V103" s="115">
        <f t="shared" si="12"/>
        <v>55</v>
      </c>
      <c r="W103" s="115"/>
      <c r="X103" s="115"/>
      <c r="Y103" s="116" t="str">
        <f t="shared" si="13"/>
        <v>C</v>
      </c>
    </row>
    <row r="104" spans="1:25" ht="25.8">
      <c r="A104" s="109">
        <v>90</v>
      </c>
      <c r="B104" s="110" t="s">
        <v>254</v>
      </c>
      <c r="C104" s="110" t="s">
        <v>255</v>
      </c>
      <c r="D104" s="111">
        <v>17</v>
      </c>
      <c r="E104" s="111">
        <v>32</v>
      </c>
      <c r="F104" s="111"/>
      <c r="G104" s="112">
        <f t="shared" si="8"/>
        <v>6.8333333333333339</v>
      </c>
      <c r="H104" s="111">
        <v>7</v>
      </c>
      <c r="I104" s="111"/>
      <c r="J104" s="112">
        <f t="shared" si="9"/>
        <v>2.3333333333333335</v>
      </c>
      <c r="K104" s="111">
        <v>12</v>
      </c>
      <c r="L104" s="111">
        <v>9</v>
      </c>
      <c r="M104" s="111"/>
      <c r="N104" s="112">
        <f t="shared" si="10"/>
        <v>10.5</v>
      </c>
      <c r="O104" s="113">
        <f t="shared" si="7"/>
        <v>19.7</v>
      </c>
      <c r="P104" s="111">
        <v>18</v>
      </c>
      <c r="Q104" s="111">
        <v>17</v>
      </c>
      <c r="R104" s="111"/>
      <c r="S104" s="111"/>
      <c r="T104" s="111">
        <v>9</v>
      </c>
      <c r="U104" s="114">
        <f t="shared" si="11"/>
        <v>44</v>
      </c>
      <c r="V104" s="115">
        <f t="shared" si="12"/>
        <v>64</v>
      </c>
      <c r="W104" s="115"/>
      <c r="X104" s="115"/>
      <c r="Y104" s="116" t="str">
        <f t="shared" si="13"/>
        <v>B</v>
      </c>
    </row>
    <row r="105" spans="1:25" ht="25.8">
      <c r="A105" s="109">
        <v>91</v>
      </c>
      <c r="B105" s="110" t="s">
        <v>256</v>
      </c>
      <c r="C105" s="110" t="s">
        <v>257</v>
      </c>
      <c r="D105" s="111">
        <v>20</v>
      </c>
      <c r="E105" s="111">
        <v>28</v>
      </c>
      <c r="F105" s="111"/>
      <c r="G105" s="112">
        <f t="shared" si="8"/>
        <v>6.8333333333333339</v>
      </c>
      <c r="H105" s="111">
        <v>5</v>
      </c>
      <c r="I105" s="111"/>
      <c r="J105" s="112">
        <f t="shared" si="9"/>
        <v>1.6666666666666665</v>
      </c>
      <c r="K105" s="111">
        <v>12</v>
      </c>
      <c r="L105" s="111">
        <v>8</v>
      </c>
      <c r="M105" s="111"/>
      <c r="N105" s="112">
        <f t="shared" si="10"/>
        <v>10.000000000000002</v>
      </c>
      <c r="O105" s="113">
        <f t="shared" si="7"/>
        <v>18.5</v>
      </c>
      <c r="P105" s="111">
        <v>24</v>
      </c>
      <c r="Q105" s="111"/>
      <c r="R105" s="111">
        <v>13</v>
      </c>
      <c r="S105" s="111"/>
      <c r="T105" s="111">
        <v>9</v>
      </c>
      <c r="U105" s="114">
        <f t="shared" si="11"/>
        <v>46</v>
      </c>
      <c r="V105" s="115">
        <f t="shared" si="12"/>
        <v>65</v>
      </c>
      <c r="W105" s="115"/>
      <c r="X105" s="115"/>
      <c r="Y105" s="116" t="str">
        <f t="shared" si="13"/>
        <v>B</v>
      </c>
    </row>
    <row r="106" spans="1:25" ht="25.8">
      <c r="A106" s="109">
        <v>92</v>
      </c>
      <c r="B106" s="110" t="s">
        <v>258</v>
      </c>
      <c r="C106" s="110" t="s">
        <v>259</v>
      </c>
      <c r="D106" s="111">
        <v>22</v>
      </c>
      <c r="E106" s="111">
        <v>32</v>
      </c>
      <c r="F106" s="111"/>
      <c r="G106" s="112">
        <f t="shared" si="8"/>
        <v>7.6666666666666661</v>
      </c>
      <c r="H106" s="111">
        <v>7</v>
      </c>
      <c r="I106" s="111"/>
      <c r="J106" s="112">
        <f t="shared" si="9"/>
        <v>2.3333333333333335</v>
      </c>
      <c r="K106" s="111">
        <v>11</v>
      </c>
      <c r="L106" s="111">
        <v>8</v>
      </c>
      <c r="M106" s="111"/>
      <c r="N106" s="112">
        <f t="shared" si="10"/>
        <v>9.5</v>
      </c>
      <c r="O106" s="113">
        <f t="shared" si="7"/>
        <v>19.5</v>
      </c>
      <c r="P106" s="111">
        <v>22</v>
      </c>
      <c r="Q106" s="111"/>
      <c r="R106" s="111">
        <v>14</v>
      </c>
      <c r="S106" s="111"/>
      <c r="T106" s="111">
        <v>11</v>
      </c>
      <c r="U106" s="114">
        <f t="shared" si="11"/>
        <v>47</v>
      </c>
      <c r="V106" s="115">
        <f t="shared" si="12"/>
        <v>67</v>
      </c>
      <c r="W106" s="115"/>
      <c r="X106" s="115"/>
      <c r="Y106" s="116" t="str">
        <f t="shared" si="13"/>
        <v>B</v>
      </c>
    </row>
    <row r="107" spans="1:25" ht="25.8">
      <c r="A107" s="109">
        <v>93</v>
      </c>
      <c r="B107" s="110" t="s">
        <v>260</v>
      </c>
      <c r="C107" s="110" t="s">
        <v>261</v>
      </c>
      <c r="D107" s="111">
        <v>24</v>
      </c>
      <c r="E107" s="111">
        <v>28</v>
      </c>
      <c r="F107" s="111"/>
      <c r="G107" s="112">
        <f t="shared" si="8"/>
        <v>7.5</v>
      </c>
      <c r="H107" s="111">
        <v>6</v>
      </c>
      <c r="I107" s="111"/>
      <c r="J107" s="112">
        <f t="shared" si="9"/>
        <v>2</v>
      </c>
      <c r="K107" s="111">
        <v>11</v>
      </c>
      <c r="L107" s="111">
        <v>8</v>
      </c>
      <c r="M107" s="111"/>
      <c r="N107" s="112">
        <f t="shared" si="10"/>
        <v>9.5</v>
      </c>
      <c r="O107" s="113">
        <f t="shared" si="7"/>
        <v>19</v>
      </c>
      <c r="P107" s="111">
        <v>20</v>
      </c>
      <c r="Q107" s="111"/>
      <c r="R107" s="111">
        <v>17</v>
      </c>
      <c r="S107" s="111">
        <v>9</v>
      </c>
      <c r="T107" s="111"/>
      <c r="U107" s="114">
        <f t="shared" si="11"/>
        <v>46</v>
      </c>
      <c r="V107" s="115">
        <f t="shared" si="12"/>
        <v>65</v>
      </c>
      <c r="W107" s="115"/>
      <c r="X107" s="115"/>
      <c r="Y107" s="116" t="str">
        <f t="shared" si="13"/>
        <v>B</v>
      </c>
    </row>
    <row r="108" spans="1:25" ht="25.8">
      <c r="A108" s="109">
        <v>94</v>
      </c>
      <c r="B108" s="110" t="s">
        <v>262</v>
      </c>
      <c r="C108" s="110" t="s">
        <v>263</v>
      </c>
      <c r="D108" s="111">
        <v>24</v>
      </c>
      <c r="E108" s="111">
        <v>35</v>
      </c>
      <c r="F108" s="111"/>
      <c r="G108" s="112">
        <f t="shared" si="8"/>
        <v>8.375</v>
      </c>
      <c r="H108" s="111">
        <v>7</v>
      </c>
      <c r="I108" s="111"/>
      <c r="J108" s="112">
        <f t="shared" si="9"/>
        <v>2.3333333333333335</v>
      </c>
      <c r="K108" s="111">
        <v>10</v>
      </c>
      <c r="L108" s="111">
        <v>8</v>
      </c>
      <c r="M108" s="111"/>
      <c r="N108" s="112">
        <f t="shared" si="10"/>
        <v>9</v>
      </c>
      <c r="O108" s="113">
        <f t="shared" si="7"/>
        <v>19.7</v>
      </c>
      <c r="P108" s="111">
        <v>24</v>
      </c>
      <c r="Q108" s="111"/>
      <c r="R108" s="111">
        <v>13</v>
      </c>
      <c r="S108" s="111">
        <v>14</v>
      </c>
      <c r="T108" s="111"/>
      <c r="U108" s="114">
        <f t="shared" si="11"/>
        <v>51</v>
      </c>
      <c r="V108" s="115">
        <f t="shared" si="12"/>
        <v>71</v>
      </c>
      <c r="W108" s="115"/>
      <c r="X108" s="115"/>
      <c r="Y108" s="116" t="str">
        <f t="shared" si="13"/>
        <v>A</v>
      </c>
    </row>
    <row r="109" spans="1:25" ht="25.8">
      <c r="A109" s="109">
        <v>95</v>
      </c>
      <c r="B109" s="110" t="s">
        <v>264</v>
      </c>
      <c r="C109" s="110" t="s">
        <v>265</v>
      </c>
      <c r="D109" s="111">
        <v>19</v>
      </c>
      <c r="E109" s="111">
        <v>25</v>
      </c>
      <c r="F109" s="111"/>
      <c r="G109" s="112">
        <f t="shared" si="8"/>
        <v>6.2916666666666661</v>
      </c>
      <c r="H109" s="111">
        <v>6</v>
      </c>
      <c r="I109" s="111"/>
      <c r="J109" s="112">
        <f t="shared" si="9"/>
        <v>2</v>
      </c>
      <c r="K109" s="111">
        <v>7</v>
      </c>
      <c r="L109" s="111">
        <v>8</v>
      </c>
      <c r="M109" s="111"/>
      <c r="N109" s="112">
        <f t="shared" si="10"/>
        <v>7.5</v>
      </c>
      <c r="O109" s="113">
        <f t="shared" si="7"/>
        <v>15.8</v>
      </c>
      <c r="P109" s="111">
        <v>22</v>
      </c>
      <c r="Q109" s="111"/>
      <c r="R109" s="111">
        <v>14</v>
      </c>
      <c r="S109" s="111"/>
      <c r="T109" s="111">
        <v>10</v>
      </c>
      <c r="U109" s="114">
        <f t="shared" si="11"/>
        <v>46</v>
      </c>
      <c r="V109" s="115">
        <f t="shared" si="12"/>
        <v>62</v>
      </c>
      <c r="W109" s="115"/>
      <c r="X109" s="115"/>
      <c r="Y109" s="116" t="str">
        <f t="shared" si="13"/>
        <v>B</v>
      </c>
    </row>
    <row r="110" spans="1:25" ht="25.8">
      <c r="A110" s="109">
        <v>96</v>
      </c>
      <c r="B110" s="110" t="s">
        <v>266</v>
      </c>
      <c r="C110" s="110" t="s">
        <v>267</v>
      </c>
      <c r="D110" s="111">
        <v>18</v>
      </c>
      <c r="E110" s="111">
        <v>33</v>
      </c>
      <c r="F110" s="111"/>
      <c r="G110" s="112">
        <f t="shared" si="8"/>
        <v>7.1249999999999991</v>
      </c>
      <c r="H110" s="111">
        <v>6</v>
      </c>
      <c r="I110" s="111"/>
      <c r="J110" s="112">
        <f t="shared" si="9"/>
        <v>2</v>
      </c>
      <c r="K110" s="111">
        <v>7</v>
      </c>
      <c r="L110" s="111">
        <v>8</v>
      </c>
      <c r="M110" s="111"/>
      <c r="N110" s="112">
        <f t="shared" si="10"/>
        <v>7.5</v>
      </c>
      <c r="O110" s="113">
        <f t="shared" si="7"/>
        <v>16.600000000000001</v>
      </c>
      <c r="P110" s="111">
        <v>18</v>
      </c>
      <c r="Q110" s="111"/>
      <c r="R110" s="111">
        <v>15</v>
      </c>
      <c r="S110" s="111"/>
      <c r="T110" s="111">
        <v>13</v>
      </c>
      <c r="U110" s="114">
        <f t="shared" si="11"/>
        <v>46</v>
      </c>
      <c r="V110" s="115">
        <f t="shared" si="12"/>
        <v>63</v>
      </c>
      <c r="W110" s="115"/>
      <c r="X110" s="115"/>
      <c r="Y110" s="116" t="str">
        <f t="shared" si="13"/>
        <v>B</v>
      </c>
    </row>
    <row r="111" spans="1:25" ht="25.8">
      <c r="A111" s="109">
        <v>97</v>
      </c>
      <c r="B111" s="110" t="s">
        <v>268</v>
      </c>
      <c r="C111" s="110" t="s">
        <v>269</v>
      </c>
      <c r="D111" s="111">
        <v>21</v>
      </c>
      <c r="E111" s="111">
        <v>32</v>
      </c>
      <c r="F111" s="111"/>
      <c r="G111" s="112">
        <f t="shared" si="8"/>
        <v>7.5</v>
      </c>
      <c r="H111" s="111">
        <v>5</v>
      </c>
      <c r="I111" s="111"/>
      <c r="J111" s="112">
        <f t="shared" si="9"/>
        <v>1.6666666666666665</v>
      </c>
      <c r="K111" s="111">
        <v>7</v>
      </c>
      <c r="L111" s="111">
        <v>8</v>
      </c>
      <c r="M111" s="111"/>
      <c r="N111" s="112">
        <f t="shared" si="10"/>
        <v>7.5</v>
      </c>
      <c r="O111" s="113">
        <f t="shared" si="7"/>
        <v>16.7</v>
      </c>
      <c r="P111" s="111">
        <v>25.5</v>
      </c>
      <c r="Q111" s="111"/>
      <c r="R111" s="111">
        <v>16</v>
      </c>
      <c r="S111" s="111">
        <v>16</v>
      </c>
      <c r="T111" s="111"/>
      <c r="U111" s="114">
        <f t="shared" si="11"/>
        <v>57.5</v>
      </c>
      <c r="V111" s="115">
        <f t="shared" si="12"/>
        <v>74</v>
      </c>
      <c r="W111" s="115"/>
      <c r="X111" s="115"/>
      <c r="Y111" s="116" t="str">
        <f t="shared" si="13"/>
        <v>A</v>
      </c>
    </row>
    <row r="112" spans="1:25" ht="25.8">
      <c r="A112" s="109">
        <v>98</v>
      </c>
      <c r="B112" s="110" t="s">
        <v>270</v>
      </c>
      <c r="C112" s="110" t="s">
        <v>316</v>
      </c>
      <c r="D112" s="111">
        <v>19</v>
      </c>
      <c r="E112" s="111">
        <v>30</v>
      </c>
      <c r="F112" s="111"/>
      <c r="G112" s="112">
        <f t="shared" si="8"/>
        <v>6.9166666666666661</v>
      </c>
      <c r="H112" s="111">
        <v>8</v>
      </c>
      <c r="I112" s="111"/>
      <c r="J112" s="112">
        <f t="shared" si="9"/>
        <v>2.6666666666666665</v>
      </c>
      <c r="K112" s="111">
        <v>7</v>
      </c>
      <c r="L112" s="111">
        <v>8</v>
      </c>
      <c r="M112" s="111"/>
      <c r="N112" s="112">
        <f t="shared" si="10"/>
        <v>7.5</v>
      </c>
      <c r="O112" s="113">
        <f t="shared" si="7"/>
        <v>17.100000000000001</v>
      </c>
      <c r="P112" s="111"/>
      <c r="Q112" s="111"/>
      <c r="R112" s="111"/>
      <c r="S112" s="111"/>
      <c r="T112" s="111"/>
      <c r="U112" s="114" t="str">
        <f t="shared" si="11"/>
        <v/>
      </c>
      <c r="V112" s="115">
        <f t="shared" si="12"/>
        <v>17</v>
      </c>
      <c r="W112" s="115"/>
      <c r="X112" s="115"/>
      <c r="Y112" s="116" t="str">
        <f t="shared" si="13"/>
        <v/>
      </c>
    </row>
    <row r="113" spans="1:25" ht="25.8">
      <c r="A113" s="109">
        <v>99</v>
      </c>
      <c r="B113" s="110" t="s">
        <v>272</v>
      </c>
      <c r="C113" s="110" t="s">
        <v>273</v>
      </c>
      <c r="D113" s="111">
        <v>27</v>
      </c>
      <c r="E113" s="111">
        <v>33</v>
      </c>
      <c r="F113" s="111"/>
      <c r="G113" s="112">
        <f t="shared" si="8"/>
        <v>8.625</v>
      </c>
      <c r="H113" s="111">
        <v>5</v>
      </c>
      <c r="I113" s="111"/>
      <c r="J113" s="112">
        <f t="shared" si="9"/>
        <v>1.6666666666666665</v>
      </c>
      <c r="K113" s="111">
        <v>7</v>
      </c>
      <c r="L113" s="111">
        <v>8</v>
      </c>
      <c r="M113" s="111"/>
      <c r="N113" s="112">
        <f t="shared" si="10"/>
        <v>7.5</v>
      </c>
      <c r="O113" s="113">
        <f t="shared" si="7"/>
        <v>17.8</v>
      </c>
      <c r="P113" s="111">
        <v>17</v>
      </c>
      <c r="Q113" s="111"/>
      <c r="R113" s="111">
        <v>16</v>
      </c>
      <c r="S113" s="111"/>
      <c r="T113" s="111">
        <v>12</v>
      </c>
      <c r="U113" s="114">
        <f t="shared" si="11"/>
        <v>45</v>
      </c>
      <c r="V113" s="115">
        <f t="shared" si="12"/>
        <v>63</v>
      </c>
      <c r="W113" s="115"/>
      <c r="X113" s="115"/>
      <c r="Y113" s="116" t="str">
        <f t="shared" si="13"/>
        <v>B</v>
      </c>
    </row>
    <row r="114" spans="1:25" ht="25.8">
      <c r="A114" s="109">
        <v>100</v>
      </c>
      <c r="B114" s="110" t="s">
        <v>274</v>
      </c>
      <c r="C114" s="110" t="s">
        <v>317</v>
      </c>
      <c r="D114" s="111">
        <v>20</v>
      </c>
      <c r="E114" s="111">
        <v>31</v>
      </c>
      <c r="F114" s="111"/>
      <c r="G114" s="112">
        <f t="shared" si="8"/>
        <v>7.208333333333333</v>
      </c>
      <c r="H114" s="111">
        <v>6</v>
      </c>
      <c r="I114" s="111"/>
      <c r="J114" s="112">
        <f t="shared" si="9"/>
        <v>2</v>
      </c>
      <c r="K114" s="111">
        <v>9</v>
      </c>
      <c r="L114" s="111">
        <v>8</v>
      </c>
      <c r="M114" s="111"/>
      <c r="N114" s="112">
        <f t="shared" si="10"/>
        <v>8.5</v>
      </c>
      <c r="O114" s="113">
        <f t="shared" si="7"/>
        <v>17.7</v>
      </c>
      <c r="P114" s="111">
        <v>24</v>
      </c>
      <c r="Q114" s="111"/>
      <c r="R114" s="111">
        <v>14</v>
      </c>
      <c r="S114" s="111">
        <v>17</v>
      </c>
      <c r="T114" s="111"/>
      <c r="U114" s="114">
        <f t="shared" si="11"/>
        <v>55</v>
      </c>
      <c r="V114" s="115">
        <f t="shared" si="12"/>
        <v>73</v>
      </c>
      <c r="W114" s="115"/>
      <c r="X114" s="115"/>
      <c r="Y114" s="116" t="str">
        <f t="shared" si="13"/>
        <v>A</v>
      </c>
    </row>
    <row r="115" spans="1:25" ht="25.8">
      <c r="A115" s="109">
        <v>101</v>
      </c>
      <c r="B115" s="110" t="s">
        <v>276</v>
      </c>
      <c r="C115" s="110" t="s">
        <v>277</v>
      </c>
      <c r="D115" s="111">
        <v>18</v>
      </c>
      <c r="E115" s="111">
        <v>32</v>
      </c>
      <c r="F115" s="111"/>
      <c r="G115" s="112">
        <f t="shared" si="8"/>
        <v>7</v>
      </c>
      <c r="H115" s="111">
        <v>8</v>
      </c>
      <c r="I115" s="111"/>
      <c r="J115" s="112">
        <f t="shared" si="9"/>
        <v>2.6666666666666665</v>
      </c>
      <c r="K115" s="111">
        <v>9</v>
      </c>
      <c r="L115" s="111">
        <v>7</v>
      </c>
      <c r="M115" s="111"/>
      <c r="N115" s="112">
        <f t="shared" si="10"/>
        <v>8</v>
      </c>
      <c r="O115" s="113">
        <f t="shared" si="7"/>
        <v>17.7</v>
      </c>
      <c r="P115" s="111">
        <v>20.5</v>
      </c>
      <c r="Q115" s="111"/>
      <c r="R115" s="111">
        <v>16</v>
      </c>
      <c r="S115" s="111"/>
      <c r="T115" s="111">
        <v>15</v>
      </c>
      <c r="U115" s="114">
        <f t="shared" si="11"/>
        <v>51.5</v>
      </c>
      <c r="V115" s="115">
        <f t="shared" si="12"/>
        <v>69</v>
      </c>
      <c r="W115" s="115"/>
      <c r="X115" s="115"/>
      <c r="Y115" s="116" t="str">
        <f t="shared" si="13"/>
        <v>B</v>
      </c>
    </row>
    <row r="116" spans="1:25" ht="25.8">
      <c r="A116" s="109">
        <v>102</v>
      </c>
      <c r="B116" s="110" t="s">
        <v>318</v>
      </c>
      <c r="C116" s="110" t="s">
        <v>319</v>
      </c>
      <c r="D116" s="111">
        <v>22</v>
      </c>
      <c r="E116" s="111">
        <v>32</v>
      </c>
      <c r="F116" s="111"/>
      <c r="G116" s="112">
        <f t="shared" si="8"/>
        <v>7.6666666666666661</v>
      </c>
      <c r="H116" s="111">
        <v>11</v>
      </c>
      <c r="I116" s="111"/>
      <c r="J116" s="112">
        <f t="shared" si="9"/>
        <v>3.6666666666666665</v>
      </c>
      <c r="K116" s="111">
        <v>9</v>
      </c>
      <c r="L116" s="111">
        <v>7</v>
      </c>
      <c r="M116" s="111"/>
      <c r="N116" s="112">
        <f t="shared" si="10"/>
        <v>8</v>
      </c>
      <c r="O116" s="113">
        <f t="shared" si="7"/>
        <v>19.3</v>
      </c>
      <c r="P116" s="111">
        <v>21</v>
      </c>
      <c r="Q116" s="111"/>
      <c r="R116" s="111">
        <v>12</v>
      </c>
      <c r="S116" s="111"/>
      <c r="T116" s="111">
        <v>11</v>
      </c>
      <c r="U116" s="114">
        <f t="shared" si="11"/>
        <v>44</v>
      </c>
      <c r="V116" s="115">
        <f t="shared" si="12"/>
        <v>63</v>
      </c>
      <c r="W116" s="115"/>
      <c r="X116" s="115"/>
      <c r="Y116" s="116" t="str">
        <f t="shared" si="13"/>
        <v>B</v>
      </c>
    </row>
    <row r="117" spans="1:25" ht="25.8">
      <c r="A117" s="109">
        <v>103</v>
      </c>
      <c r="B117" s="110" t="s">
        <v>280</v>
      </c>
      <c r="C117" s="110" t="s">
        <v>320</v>
      </c>
      <c r="D117" s="111">
        <v>17</v>
      </c>
      <c r="E117" s="111">
        <v>30</v>
      </c>
      <c r="F117" s="111"/>
      <c r="G117" s="112">
        <f t="shared" si="8"/>
        <v>6.583333333333333</v>
      </c>
      <c r="H117" s="111">
        <v>11</v>
      </c>
      <c r="I117" s="111"/>
      <c r="J117" s="112">
        <f t="shared" si="9"/>
        <v>3.6666666666666665</v>
      </c>
      <c r="K117" s="111">
        <v>7</v>
      </c>
      <c r="L117" s="111">
        <v>8</v>
      </c>
      <c r="M117" s="111"/>
      <c r="N117" s="112">
        <f t="shared" si="10"/>
        <v>7.5</v>
      </c>
      <c r="O117" s="113">
        <f t="shared" si="7"/>
        <v>17.8</v>
      </c>
      <c r="P117" s="111">
        <v>17.5</v>
      </c>
      <c r="Q117" s="111"/>
      <c r="R117" s="111">
        <v>13</v>
      </c>
      <c r="S117" s="111"/>
      <c r="T117" s="111">
        <v>7</v>
      </c>
      <c r="U117" s="114">
        <f t="shared" si="11"/>
        <v>37.5</v>
      </c>
      <c r="V117" s="115">
        <f t="shared" si="12"/>
        <v>55</v>
      </c>
      <c r="W117" s="115"/>
      <c r="X117" s="115"/>
      <c r="Y117" s="116" t="str">
        <f t="shared" si="13"/>
        <v>C</v>
      </c>
    </row>
    <row r="118" spans="1:25" ht="25.8">
      <c r="A118" s="109">
        <v>104</v>
      </c>
      <c r="B118" s="110" t="s">
        <v>321</v>
      </c>
      <c r="C118" s="110" t="s">
        <v>322</v>
      </c>
      <c r="D118" s="111">
        <v>22</v>
      </c>
      <c r="E118" s="111">
        <v>31</v>
      </c>
      <c r="F118" s="111"/>
      <c r="G118" s="112">
        <f t="shared" si="8"/>
        <v>7.5416666666666661</v>
      </c>
      <c r="H118" s="111">
        <v>10</v>
      </c>
      <c r="I118" s="111"/>
      <c r="J118" s="112">
        <f t="shared" si="9"/>
        <v>3.333333333333333</v>
      </c>
      <c r="K118" s="111">
        <v>8</v>
      </c>
      <c r="L118" s="111">
        <v>9</v>
      </c>
      <c r="M118" s="111"/>
      <c r="N118" s="112">
        <f t="shared" si="10"/>
        <v>8.5</v>
      </c>
      <c r="O118" s="113">
        <f t="shared" si="7"/>
        <v>19.399999999999999</v>
      </c>
      <c r="P118" s="111">
        <v>16.5</v>
      </c>
      <c r="Q118" s="111"/>
      <c r="R118" s="111">
        <v>14</v>
      </c>
      <c r="S118" s="111"/>
      <c r="T118" s="111">
        <v>9</v>
      </c>
      <c r="U118" s="114">
        <f t="shared" si="11"/>
        <v>39.5</v>
      </c>
      <c r="V118" s="115">
        <f t="shared" si="12"/>
        <v>59</v>
      </c>
      <c r="W118" s="115"/>
      <c r="X118" s="115"/>
      <c r="Y118" s="116" t="str">
        <f t="shared" si="13"/>
        <v>C</v>
      </c>
    </row>
    <row r="119" spans="1:25" ht="25.8">
      <c r="A119" s="109">
        <v>105</v>
      </c>
      <c r="B119" s="110" t="s">
        <v>278</v>
      </c>
      <c r="C119" s="110" t="s">
        <v>279</v>
      </c>
      <c r="D119" s="111">
        <v>24</v>
      </c>
      <c r="E119" s="111">
        <v>34</v>
      </c>
      <c r="F119" s="111"/>
      <c r="G119" s="112">
        <f t="shared" si="8"/>
        <v>8.25</v>
      </c>
      <c r="H119" s="111">
        <v>10</v>
      </c>
      <c r="I119" s="111"/>
      <c r="J119" s="112">
        <f t="shared" si="9"/>
        <v>3.333333333333333</v>
      </c>
      <c r="K119" s="111">
        <v>7</v>
      </c>
      <c r="L119" s="111">
        <v>9</v>
      </c>
      <c r="M119" s="111"/>
      <c r="N119" s="112">
        <f t="shared" si="10"/>
        <v>8</v>
      </c>
      <c r="O119" s="113">
        <f t="shared" si="7"/>
        <v>19.600000000000001</v>
      </c>
      <c r="P119" s="111">
        <v>20.5</v>
      </c>
      <c r="Q119" s="111"/>
      <c r="R119" s="111">
        <v>16</v>
      </c>
      <c r="S119" s="111"/>
      <c r="T119" s="111">
        <v>10</v>
      </c>
      <c r="U119" s="114">
        <f t="shared" si="11"/>
        <v>46.5</v>
      </c>
      <c r="V119" s="115">
        <f t="shared" si="12"/>
        <v>66</v>
      </c>
      <c r="W119" s="115"/>
      <c r="X119" s="115"/>
      <c r="Y119" s="116" t="str">
        <f t="shared" si="13"/>
        <v>B</v>
      </c>
    </row>
    <row r="120" spans="1:25" ht="28.8">
      <c r="A120" s="118"/>
      <c r="B120" s="119"/>
      <c r="C120" s="119"/>
      <c r="D120" s="118"/>
      <c r="E120" s="320" t="s">
        <v>323</v>
      </c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118"/>
      <c r="V120" s="120"/>
      <c r="W120" s="118"/>
      <c r="X120" s="118"/>
      <c r="Y120" s="118"/>
    </row>
    <row r="121" spans="1:25" ht="15.6">
      <c r="A121" s="118"/>
      <c r="B121" s="121"/>
      <c r="C121" s="122"/>
      <c r="D121" s="317" t="s">
        <v>300</v>
      </c>
      <c r="E121" s="317"/>
      <c r="F121" s="123" t="s">
        <v>324</v>
      </c>
      <c r="G121" s="124" t="s">
        <v>325</v>
      </c>
      <c r="H121" s="125" t="s">
        <v>326</v>
      </c>
      <c r="I121" s="126" t="s">
        <v>327</v>
      </c>
      <c r="J121" s="126" t="s">
        <v>328</v>
      </c>
      <c r="K121" s="127"/>
      <c r="L121" s="128"/>
      <c r="M121" s="128"/>
      <c r="N121" s="128"/>
      <c r="O121" s="322" t="s">
        <v>329</v>
      </c>
      <c r="P121" s="322"/>
      <c r="Q121" s="323" t="s">
        <v>330</v>
      </c>
      <c r="R121" s="323"/>
      <c r="S121" s="324" t="s">
        <v>331</v>
      </c>
      <c r="T121" s="324"/>
      <c r="U121" s="118"/>
      <c r="V121" s="120"/>
      <c r="W121" s="118"/>
      <c r="X121" s="118"/>
      <c r="Y121" s="118"/>
    </row>
    <row r="122" spans="1:25" ht="31.2">
      <c r="A122" s="118"/>
      <c r="B122" s="129"/>
      <c r="C122" s="118"/>
      <c r="D122" s="318" t="s">
        <v>332</v>
      </c>
      <c r="E122" s="318"/>
      <c r="F122" s="130">
        <f>COUNTIF($Y$15:$Y119,F$121)</f>
        <v>11</v>
      </c>
      <c r="G122" s="130">
        <f>COUNTIF($Y$15:$Y119,G$121)</f>
        <v>64</v>
      </c>
      <c r="H122" s="131">
        <f>COUNTIF($Y$15:$Y119,H$121)</f>
        <v>18</v>
      </c>
      <c r="I122" s="132">
        <f>COUNTIF($Y$15:$Y119,I$121)</f>
        <v>5</v>
      </c>
      <c r="J122" s="132">
        <f>COUNTIF($Y$15:$Y119,J$121)</f>
        <v>0</v>
      </c>
      <c r="K122" s="127"/>
      <c r="L122" s="128"/>
      <c r="M122" s="128"/>
      <c r="N122" s="128"/>
      <c r="O122" s="133" t="s">
        <v>333</v>
      </c>
      <c r="P122" s="124" t="s">
        <v>334</v>
      </c>
      <c r="Q122" s="134" t="s">
        <v>335</v>
      </c>
      <c r="R122" s="135" t="s">
        <v>336</v>
      </c>
      <c r="S122" s="319" t="s">
        <v>337</v>
      </c>
      <c r="T122" s="319"/>
      <c r="U122" s="118"/>
      <c r="V122" s="120"/>
      <c r="W122" s="118"/>
      <c r="X122" s="118"/>
      <c r="Y122" s="118"/>
    </row>
    <row r="123" spans="1:25" ht="25.2">
      <c r="A123" s="118"/>
      <c r="B123" s="129"/>
      <c r="C123" s="118"/>
      <c r="D123" s="318" t="s">
        <v>338</v>
      </c>
      <c r="E123" s="318"/>
      <c r="F123" s="130"/>
      <c r="G123" s="130"/>
      <c r="H123" s="131"/>
      <c r="I123" s="132"/>
      <c r="J123" s="132"/>
      <c r="K123" s="127"/>
      <c r="L123" s="314" t="s">
        <v>339</v>
      </c>
      <c r="M123" s="314"/>
      <c r="N123" s="136" t="s">
        <v>332</v>
      </c>
      <c r="O123" s="137">
        <f>IF(SUM($O$15:$O119)&gt;0,AVERAGE($O$15:$O119),0)</f>
        <v>17.966666666666661</v>
      </c>
      <c r="P123" s="137">
        <f t="shared" ref="P123" si="14">$O123/30*100</f>
        <v>59.888888888888872</v>
      </c>
      <c r="Q123" s="137">
        <f>IF(SUM($U$15:$U119)&gt;0,AVERAGE($U$15:$U119),0)</f>
        <v>44.642857142857146</v>
      </c>
      <c r="R123" s="138">
        <f t="shared" ref="R123" si="15">$Q123/70*100</f>
        <v>63.775510204081641</v>
      </c>
      <c r="S123" s="315">
        <f>IF(SUM($V$15:$V119)&gt;0,AVERAGE($V$15:$V119),0)</f>
        <v>59.695238095238096</v>
      </c>
      <c r="T123" s="315"/>
      <c r="U123" s="118"/>
      <c r="V123" s="120"/>
      <c r="W123" s="118"/>
      <c r="X123" s="118"/>
      <c r="Y123" s="118"/>
    </row>
    <row r="124" spans="1:25" ht="21">
      <c r="A124" s="118"/>
      <c r="B124" s="129"/>
      <c r="C124" s="129"/>
      <c r="D124" s="139"/>
      <c r="E124" s="140"/>
      <c r="F124" s="140"/>
      <c r="G124" s="140"/>
      <c r="H124" s="128"/>
      <c r="I124" s="128"/>
      <c r="J124" s="128"/>
      <c r="K124" s="127"/>
      <c r="L124" s="314"/>
      <c r="M124" s="314"/>
      <c r="N124" s="136" t="s">
        <v>340</v>
      </c>
      <c r="O124" s="137"/>
      <c r="P124" s="137"/>
      <c r="Q124" s="141"/>
      <c r="R124" s="138"/>
      <c r="S124" s="315"/>
      <c r="T124" s="315"/>
      <c r="U124" s="118"/>
      <c r="V124" s="120"/>
      <c r="W124" s="118"/>
      <c r="X124" s="118"/>
      <c r="Y124" s="118"/>
    </row>
    <row r="125" spans="1:25" ht="21">
      <c r="A125" s="118"/>
      <c r="B125" s="129"/>
      <c r="C125" s="118"/>
      <c r="D125" s="142"/>
      <c r="E125" s="143"/>
      <c r="F125" s="144" t="s">
        <v>341</v>
      </c>
      <c r="G125" s="144" t="s">
        <v>342</v>
      </c>
      <c r="H125" s="140"/>
      <c r="I125" s="140"/>
      <c r="J125" s="128"/>
      <c r="K125" s="127"/>
      <c r="L125" s="314" t="s">
        <v>343</v>
      </c>
      <c r="M125" s="314"/>
      <c r="N125" s="136" t="s">
        <v>332</v>
      </c>
      <c r="O125" s="145">
        <f>MIN($O$15:$O119)</f>
        <v>15.2</v>
      </c>
      <c r="P125" s="137">
        <f>$O125/30*100</f>
        <v>50.666666666666657</v>
      </c>
      <c r="Q125" s="146">
        <f>MIN($U$15:$U119)</f>
        <v>24.5</v>
      </c>
      <c r="R125" s="138">
        <f>$Q125/70*100</f>
        <v>35</v>
      </c>
      <c r="S125" s="315">
        <f>MIN($V$15:$V119)</f>
        <v>17</v>
      </c>
      <c r="T125" s="315"/>
      <c r="U125" s="118"/>
      <c r="V125" s="120"/>
      <c r="W125" s="118"/>
      <c r="X125" s="118"/>
      <c r="Y125" s="118"/>
    </row>
    <row r="126" spans="1:25" ht="25.2">
      <c r="A126" s="118"/>
      <c r="B126" s="129"/>
      <c r="C126" s="118"/>
      <c r="D126" s="317" t="s">
        <v>4</v>
      </c>
      <c r="E126" s="317"/>
      <c r="F126" s="147">
        <f>COUNTIF($V$15:$V$119,"&gt;=40")</f>
        <v>98</v>
      </c>
      <c r="G126" s="147"/>
      <c r="H126" s="140"/>
      <c r="I126" s="140"/>
      <c r="J126" s="128"/>
      <c r="K126" s="127"/>
      <c r="L126" s="314"/>
      <c r="M126" s="314"/>
      <c r="N126" s="136" t="s">
        <v>340</v>
      </c>
      <c r="O126" s="137"/>
      <c r="P126" s="137"/>
      <c r="Q126" s="148"/>
      <c r="R126" s="148"/>
      <c r="S126" s="316"/>
      <c r="T126" s="316"/>
      <c r="U126" s="118"/>
      <c r="V126" s="120"/>
      <c r="W126" s="118"/>
      <c r="X126" s="118"/>
      <c r="Y126" s="118"/>
    </row>
    <row r="127" spans="1:25" ht="25.2">
      <c r="A127" s="118"/>
      <c r="B127" s="129"/>
      <c r="C127" s="118"/>
      <c r="D127" s="317" t="s">
        <v>344</v>
      </c>
      <c r="E127" s="317"/>
      <c r="F127" s="147">
        <f>COUNTIF($Y$15:$Y119,"E")</f>
        <v>0</v>
      </c>
      <c r="G127" s="147"/>
      <c r="H127" s="140"/>
      <c r="I127" s="140"/>
      <c r="J127" s="128"/>
      <c r="K127" s="149"/>
      <c r="L127" s="314" t="s">
        <v>345</v>
      </c>
      <c r="M127" s="314"/>
      <c r="N127" s="136" t="s">
        <v>332</v>
      </c>
      <c r="O127" s="137">
        <f>MAX($O$15:$O119)</f>
        <v>21.8</v>
      </c>
      <c r="P127" s="137">
        <f>$O127/30*100</f>
        <v>72.666666666666671</v>
      </c>
      <c r="Q127" s="137">
        <f>MAX($U$15:$U119)</f>
        <v>57.5</v>
      </c>
      <c r="R127" s="138">
        <f>$Q127/70*100</f>
        <v>82.142857142857139</v>
      </c>
      <c r="S127" s="315">
        <f>MAX($V$15:$V119)</f>
        <v>74</v>
      </c>
      <c r="T127" s="315"/>
      <c r="U127" s="118"/>
      <c r="V127" s="120"/>
      <c r="W127" s="118"/>
      <c r="X127" s="118"/>
      <c r="Y127" s="118"/>
    </row>
    <row r="128" spans="1:25" ht="25.2">
      <c r="A128" s="118"/>
      <c r="B128" s="118"/>
      <c r="C128" s="150"/>
      <c r="D128" s="318" t="s">
        <v>346</v>
      </c>
      <c r="E128" s="318"/>
      <c r="F128" s="147">
        <f>COUNTA($B$15:$B119)-SUM(F122:J122)</f>
        <v>7</v>
      </c>
      <c r="G128" s="147"/>
      <c r="H128" s="140"/>
      <c r="I128" s="140"/>
      <c r="J128" s="140"/>
      <c r="K128" s="140"/>
      <c r="L128" s="314"/>
      <c r="M128" s="314"/>
      <c r="N128" s="136" t="s">
        <v>340</v>
      </c>
      <c r="O128" s="137"/>
      <c r="P128" s="137"/>
      <c r="Q128" s="141"/>
      <c r="R128" s="138"/>
      <c r="S128" s="315"/>
      <c r="T128" s="315"/>
      <c r="U128" s="118"/>
      <c r="V128" s="120"/>
      <c r="W128" s="118"/>
      <c r="X128" s="118"/>
      <c r="Y128" s="118"/>
    </row>
    <row r="129" spans="1:25" ht="25.2">
      <c r="A129" s="118"/>
      <c r="B129" s="118"/>
      <c r="C129" s="150"/>
      <c r="D129" s="314" t="s">
        <v>33</v>
      </c>
      <c r="E129" s="314"/>
      <c r="F129" s="147">
        <f>SUM($F126:$F128)</f>
        <v>105</v>
      </c>
      <c r="G129" s="147"/>
      <c r="H129" s="140"/>
      <c r="I129" s="140"/>
      <c r="J129" s="140"/>
      <c r="K129" s="140"/>
      <c r="L129" s="314" t="s">
        <v>347</v>
      </c>
      <c r="M129" s="314"/>
      <c r="N129" s="136" t="s">
        <v>332</v>
      </c>
      <c r="O129" s="145">
        <f>IF(SUM($O$15:$O119)&gt;0,STDEV($O$15:$O119),0)</f>
        <v>1.2928551190966289</v>
      </c>
      <c r="P129" s="137">
        <f>$O129/30*100</f>
        <v>4.3095170636554299</v>
      </c>
      <c r="Q129" s="146">
        <f>IF(SUM($U$15:$U119),STDEV($U$15:$U119),0)</f>
        <v>6.3833707929598109</v>
      </c>
      <c r="R129" s="138">
        <f>$Q129/70*100</f>
        <v>9.1191011327997291</v>
      </c>
      <c r="S129" s="315">
        <f>IF(SUM($V$15:$V119)&gt;0,STDEV($V$15:$V119),0)</f>
        <v>13.031119416998429</v>
      </c>
      <c r="T129" s="315"/>
      <c r="U129" s="118"/>
      <c r="V129" s="120"/>
      <c r="W129" s="118"/>
      <c r="X129" s="118"/>
      <c r="Y129" s="118"/>
    </row>
    <row r="130" spans="1:25" ht="21">
      <c r="A130" s="118"/>
      <c r="B130" s="118"/>
      <c r="C130" s="150"/>
      <c r="D130" s="140"/>
      <c r="E130" s="140"/>
      <c r="F130" s="140"/>
      <c r="G130" s="151"/>
      <c r="H130" s="140"/>
      <c r="I130" s="140"/>
      <c r="J130" s="140"/>
      <c r="K130" s="140"/>
      <c r="L130" s="314"/>
      <c r="M130" s="314"/>
      <c r="N130" s="136" t="s">
        <v>340</v>
      </c>
      <c r="O130" s="137"/>
      <c r="P130" s="137"/>
      <c r="Q130" s="148"/>
      <c r="R130" s="148"/>
      <c r="S130" s="316"/>
      <c r="T130" s="316"/>
      <c r="U130" s="118"/>
      <c r="V130" s="120"/>
      <c r="W130" s="118"/>
      <c r="X130" s="118"/>
      <c r="Y130" s="118"/>
    </row>
  </sheetData>
  <mergeCells count="44">
    <mergeCell ref="A6:Y6"/>
    <mergeCell ref="A7:Y7"/>
    <mergeCell ref="A8:Y8"/>
    <mergeCell ref="A9:Y9"/>
    <mergeCell ref="E10:F10"/>
    <mergeCell ref="G10:H10"/>
    <mergeCell ref="N10:O10"/>
    <mergeCell ref="P10:U10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E120:T120"/>
    <mergeCell ref="D121:E121"/>
    <mergeCell ref="O121:P121"/>
    <mergeCell ref="Q121:R121"/>
    <mergeCell ref="S121:T121"/>
    <mergeCell ref="L125:M126"/>
    <mergeCell ref="S125:T125"/>
    <mergeCell ref="D126:E126"/>
    <mergeCell ref="S126:T126"/>
    <mergeCell ref="S128:T128"/>
    <mergeCell ref="D122:E122"/>
    <mergeCell ref="S122:T122"/>
    <mergeCell ref="D123:E123"/>
    <mergeCell ref="L123:M124"/>
    <mergeCell ref="S123:T123"/>
    <mergeCell ref="S124:T124"/>
    <mergeCell ref="D129:E129"/>
    <mergeCell ref="L129:M130"/>
    <mergeCell ref="S129:T129"/>
    <mergeCell ref="S130:T130"/>
    <mergeCell ref="D127:E127"/>
    <mergeCell ref="L127:M128"/>
    <mergeCell ref="S127:T127"/>
    <mergeCell ref="D128:E128"/>
  </mergeCells>
  <conditionalFormatting sqref="A15:A119 V15:Y119 B119:C119">
    <cfRule type="expression" dxfId="20" priority="3" stopIfTrue="1">
      <formula>"$V17&lt;40"</formula>
    </cfRule>
  </conditionalFormatting>
  <conditionalFormatting sqref="B15:C28 B30:C32">
    <cfRule type="expression" dxfId="19" priority="1" stopIfTrue="1">
      <formula>"$V17&lt;40"</formula>
    </cfRule>
  </conditionalFormatting>
  <conditionalFormatting sqref="D15:N119">
    <cfRule type="cellIs" dxfId="18" priority="2" stopIfTrue="1" operator="equal">
      <formula>0</formula>
    </cfRule>
  </conditionalFormatting>
  <conditionalFormatting sqref="P15:T18 P19 R19:T19 P20:T27 P28:R28 T28 P29:T119">
    <cfRule type="expression" dxfId="17" priority="4" stopIfTrue="1">
      <formula>($U15="")</formula>
    </cfRule>
  </conditionalFormatting>
  <dataValidations count="5">
    <dataValidation type="decimal" allowBlank="1" showErrorMessage="1" errorTitle="INVALID DATA" error="THE INPUT TO THIS CELL SHOULD BE A NON-NEGATIVE LESS THAN OR EQUAL TO 100. PLEASE CHECK YOUR DATA AND FORMULAS AFFECTING THIS CELL. " sqref="V15:V119" xr:uid="{00000000-0002-0000-0200-000000000000}">
      <formula1>0</formula1>
      <formula2>100</formula2>
    </dataValidation>
    <dataValidation type="decimal" allowBlank="1" showInputMessage="1" showErrorMessage="1" sqref="R19 T28" xr:uid="{00000000-0002-0000-0200-000001000000}">
      <formula1>0</formula1>
      <formula2>Q$14</formula2>
    </dataValidation>
    <dataValidation type="decimal" allowBlank="1" showInputMessage="1" showErrorMessage="1" sqref="D19:P19 D15:R18 S15:T27 D20:R119 S29:T119 U15:U119" xr:uid="{00000000-0002-0000-0200-000002000000}">
      <formula1>0</formula1>
      <formula2>D$14</formula2>
    </dataValidation>
    <dataValidation type="decimal" errorStyle="warning" allowBlank="1" showErrorMessage="1" errorTitle="INVALID DATA" error="THE VALUE IN THIS CELL SHOULD BE NON-NEGATIVE LESS THAN 100_x000a_" sqref="R123:T130" xr:uid="{00000000-0002-0000-0200-000003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23:P130" xr:uid="{00000000-0002-0000-0200-000004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1"/>
  <sheetViews>
    <sheetView topLeftCell="A40" zoomScale="51" zoomScaleNormal="51" workbookViewId="0">
      <selection activeCell="C50" sqref="C50"/>
    </sheetView>
  </sheetViews>
  <sheetFormatPr defaultRowHeight="12.6"/>
  <cols>
    <col min="2" max="2" width="34.109375" bestFit="1" customWidth="1"/>
    <col min="3" max="3" width="33.109375" customWidth="1"/>
  </cols>
  <sheetData>
    <row r="1" spans="1:25">
      <c r="G1" s="92"/>
      <c r="V1" s="93"/>
    </row>
    <row r="2" spans="1:25">
      <c r="G2" s="92"/>
      <c r="V2" s="93"/>
    </row>
    <row r="3" spans="1:25">
      <c r="G3" s="92"/>
      <c r="V3" s="93"/>
    </row>
    <row r="4" spans="1:25">
      <c r="G4" s="92"/>
      <c r="V4" s="93"/>
    </row>
    <row r="5" spans="1:25">
      <c r="G5" s="92"/>
      <c r="V5" s="93"/>
    </row>
    <row r="6" spans="1:25" ht="30">
      <c r="A6" s="331" t="s">
        <v>282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</row>
    <row r="7" spans="1:25" ht="22.8">
      <c r="A7" s="332" t="s">
        <v>283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</row>
    <row r="8" spans="1:25" ht="22.8">
      <c r="A8" s="332" t="s">
        <v>352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</row>
    <row r="9" spans="1:25" ht="22.8">
      <c r="A9" s="333" t="s">
        <v>285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</row>
    <row r="10" spans="1:25" ht="22.8">
      <c r="A10" s="95"/>
      <c r="B10" s="95"/>
      <c r="C10" s="95"/>
      <c r="D10" s="95"/>
      <c r="E10" s="334" t="s">
        <v>286</v>
      </c>
      <c r="F10" s="334"/>
      <c r="G10" s="335" t="s">
        <v>57</v>
      </c>
      <c r="H10" s="335"/>
      <c r="I10" s="96"/>
      <c r="J10" s="94"/>
      <c r="K10" s="94"/>
      <c r="L10" s="97"/>
      <c r="M10" s="97"/>
      <c r="N10" s="334" t="s">
        <v>287</v>
      </c>
      <c r="O10" s="334"/>
      <c r="P10" s="152" t="s">
        <v>348</v>
      </c>
      <c r="Q10" s="152"/>
      <c r="R10" s="152"/>
      <c r="S10" s="152"/>
      <c r="T10" s="94"/>
      <c r="U10" s="94"/>
      <c r="V10" s="94"/>
      <c r="W10" s="95"/>
      <c r="X10" s="95"/>
      <c r="Y10" s="95"/>
    </row>
    <row r="11" spans="1:25" ht="15.6">
      <c r="A11" s="95"/>
      <c r="B11" s="95"/>
      <c r="C11" s="95"/>
      <c r="D11" s="95"/>
      <c r="E11" s="95"/>
      <c r="F11" s="95"/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9"/>
      <c r="W11" s="95"/>
      <c r="X11" s="95"/>
      <c r="Y11" s="95"/>
    </row>
    <row r="12" spans="1:25" ht="17.399999999999999">
      <c r="A12" s="326" t="s">
        <v>289</v>
      </c>
      <c r="B12" s="326" t="s">
        <v>290</v>
      </c>
      <c r="C12" s="326" t="s">
        <v>291</v>
      </c>
      <c r="D12" s="327" t="s">
        <v>292</v>
      </c>
      <c r="E12" s="327"/>
      <c r="F12" s="327"/>
      <c r="G12" s="327"/>
      <c r="H12" s="328" t="s">
        <v>293</v>
      </c>
      <c r="I12" s="328"/>
      <c r="J12" s="328"/>
      <c r="K12" s="328" t="s">
        <v>294</v>
      </c>
      <c r="L12" s="328"/>
      <c r="M12" s="328"/>
      <c r="N12" s="328"/>
      <c r="O12" s="329" t="s">
        <v>295</v>
      </c>
      <c r="P12" s="328" t="s">
        <v>296</v>
      </c>
      <c r="Q12" s="328"/>
      <c r="R12" s="328"/>
      <c r="S12" s="328"/>
      <c r="T12" s="328"/>
      <c r="U12" s="328"/>
      <c r="V12" s="330" t="s">
        <v>297</v>
      </c>
      <c r="W12" s="325" t="s">
        <v>298</v>
      </c>
      <c r="X12" s="325" t="s">
        <v>299</v>
      </c>
      <c r="Y12" s="325" t="s">
        <v>300</v>
      </c>
    </row>
    <row r="13" spans="1:25" ht="100.2">
      <c r="A13" s="326"/>
      <c r="B13" s="326"/>
      <c r="C13" s="326"/>
      <c r="D13" s="103" t="s">
        <v>301</v>
      </c>
      <c r="E13" s="103" t="s">
        <v>302</v>
      </c>
      <c r="F13" s="103" t="s">
        <v>303</v>
      </c>
      <c r="G13" s="101" t="s">
        <v>33</v>
      </c>
      <c r="H13" s="104" t="s">
        <v>304</v>
      </c>
      <c r="I13" s="104" t="s">
        <v>305</v>
      </c>
      <c r="J13" s="102" t="s">
        <v>33</v>
      </c>
      <c r="K13" s="104" t="s">
        <v>306</v>
      </c>
      <c r="L13" s="104" t="s">
        <v>307</v>
      </c>
      <c r="M13" s="104" t="s">
        <v>308</v>
      </c>
      <c r="N13" s="104" t="s">
        <v>309</v>
      </c>
      <c r="O13" s="329"/>
      <c r="P13" s="104" t="s">
        <v>310</v>
      </c>
      <c r="Q13" s="104" t="s">
        <v>311</v>
      </c>
      <c r="R13" s="104" t="s">
        <v>312</v>
      </c>
      <c r="S13" s="104" t="s">
        <v>313</v>
      </c>
      <c r="T13" s="104" t="s">
        <v>314</v>
      </c>
      <c r="U13" s="104" t="s">
        <v>315</v>
      </c>
      <c r="V13" s="330"/>
      <c r="W13" s="325"/>
      <c r="X13" s="325"/>
      <c r="Y13" s="325"/>
    </row>
    <row r="14" spans="1:25" ht="21">
      <c r="A14" s="326"/>
      <c r="B14" s="326"/>
      <c r="C14" s="326"/>
      <c r="D14" s="105">
        <v>30</v>
      </c>
      <c r="E14" s="105">
        <v>30</v>
      </c>
      <c r="F14" s="105">
        <v>10</v>
      </c>
      <c r="G14" s="106">
        <v>10</v>
      </c>
      <c r="H14" s="105">
        <v>5</v>
      </c>
      <c r="I14" s="105">
        <v>5</v>
      </c>
      <c r="J14" s="107">
        <v>5</v>
      </c>
      <c r="K14" s="105">
        <v>15</v>
      </c>
      <c r="L14" s="105">
        <v>15</v>
      </c>
      <c r="M14" s="105">
        <v>15</v>
      </c>
      <c r="N14" s="107">
        <v>15</v>
      </c>
      <c r="O14" s="329"/>
      <c r="P14" s="100">
        <v>30</v>
      </c>
      <c r="Q14" s="100">
        <v>20</v>
      </c>
      <c r="R14" s="100">
        <v>20</v>
      </c>
      <c r="S14" s="100">
        <v>20</v>
      </c>
      <c r="T14" s="100">
        <v>20</v>
      </c>
      <c r="U14" s="108">
        <v>70</v>
      </c>
      <c r="V14" s="330"/>
      <c r="W14" s="325"/>
      <c r="X14" s="325"/>
      <c r="Y14" s="325"/>
    </row>
    <row r="15" spans="1:25" ht="25.8">
      <c r="A15" s="109">
        <v>1</v>
      </c>
      <c r="B15" s="110" t="s">
        <v>70</v>
      </c>
      <c r="C15" s="110" t="s">
        <v>71</v>
      </c>
      <c r="D15" s="111">
        <v>9</v>
      </c>
      <c r="E15" s="111">
        <v>19</v>
      </c>
      <c r="F15" s="111"/>
      <c r="G15" s="112">
        <f>IF(COUNTA($D15:$F15)&gt;0,SUM($D15/$D$14,$E15/$E$14,$F15/$F$14)*$G$14/COUNTA($D15:$F15),0)</f>
        <v>4.666666666666667</v>
      </c>
      <c r="H15" s="111">
        <v>4</v>
      </c>
      <c r="I15" s="111">
        <v>3</v>
      </c>
      <c r="J15" s="112">
        <f>IF(COUNTA($H15:$I15)&gt;0,SUM($H15/$H$14,$I15/$I$14)*$J$14/COUNTA($H15:$I15),0)</f>
        <v>3.5</v>
      </c>
      <c r="K15" s="111">
        <v>12</v>
      </c>
      <c r="L15" s="111"/>
      <c r="M15" s="111"/>
      <c r="N15" s="112">
        <f>IF(COUNTA($K15:$M15)&gt;0,SUM($K15/$K$14,$L15/$L$14,$M15/$M$14)*$N$14/COUNTA($K15:$M15),0)</f>
        <v>12</v>
      </c>
      <c r="O15" s="113">
        <f t="shared" ref="O15:O78" si="0">IF(ROUNDDOWN(SUM($G15,$J15,$N15,0.05),1)&gt;0,ROUNDDOWN(SUM($G15,$J15,$N15,0.05),1),"")</f>
        <v>20.2</v>
      </c>
      <c r="P15" s="111">
        <v>19</v>
      </c>
      <c r="Q15" s="111"/>
      <c r="R15" s="111">
        <v>7</v>
      </c>
      <c r="S15" s="111">
        <v>6</v>
      </c>
      <c r="T15" s="111"/>
      <c r="U15" s="114">
        <f t="shared" ref="U15:U73" si="1">IF(OR(COUNTIF($P15:$T15,"&gt;0")=0,COUNTA($P$14)=0),"",(IF(COUNTA($Q15:$T15)&lt;=2,SUM($P15:$T15),IF(COUNTA($Q15:$T15)=3,SUM($P15:$T15)-MIN($Q15:$T15),SUM($P15:$T15)-MIN($Q15:$T15)-SMALL($Q15:$T15,2))))*7/(SUM($P$14:$R$14)/10))</f>
        <v>32</v>
      </c>
      <c r="V15" s="115">
        <f t="shared" ref="V15:V78" si="2">IF(ROUNDDOWN(SUM($O15,$U15,0.5),0)&gt;0,ROUNDDOWN(SUM($O15,$U15,0.5),0),"")</f>
        <v>52</v>
      </c>
      <c r="W15" s="115"/>
      <c r="X15" s="115"/>
      <c r="Y15" s="116" t="str">
        <f t="shared" ref="Y15:Y78" si="3">IF(AND(N15&lt;$N$14/2,COUNTIF($P15:$T15,"&gt;0")&gt;0),"FAIL LABS",IF(OR($U15=0,$U15=""),"",IF($V15&gt;=70,"A",IF($V15&gt;=60,"B",IF($V15&gt;=50,"C",IF($V15&gt;=40,"D","E"))))))</f>
        <v>C</v>
      </c>
    </row>
    <row r="16" spans="1:25" ht="25.8">
      <c r="A16" s="109">
        <v>2</v>
      </c>
      <c r="B16" s="110" t="s">
        <v>72</v>
      </c>
      <c r="C16" s="110" t="s">
        <v>73</v>
      </c>
      <c r="D16" s="111">
        <v>21.5</v>
      </c>
      <c r="E16" s="111">
        <v>12</v>
      </c>
      <c r="F16" s="111"/>
      <c r="G16" s="112">
        <f t="shared" ref="G16:G79" si="4">IF(COUNTA($D16:$F16)&gt;0,SUM($D16/$D$14,$E16/$E$14,$F16/$F$14)*$G$14/COUNTA($D16:$F16),0)</f>
        <v>5.5833333333333339</v>
      </c>
      <c r="H16" s="111">
        <v>4</v>
      </c>
      <c r="I16" s="111">
        <v>2</v>
      </c>
      <c r="J16" s="112">
        <f t="shared" ref="J16:J79" si="5">IF(COUNTA($H16:$I16)&gt;0,SUM($H16/$H$14,$I16/$I$14)*$J$14/COUNTA($H16:$I16),0)</f>
        <v>3.0000000000000004</v>
      </c>
      <c r="K16" s="111">
        <v>9</v>
      </c>
      <c r="L16" s="111"/>
      <c r="M16" s="111"/>
      <c r="N16" s="112">
        <f t="shared" ref="N16:N79" si="6">IF(COUNTA($K16:$M16)&gt;0,SUM($K16/$K$14,$L16/$L$14,$M16/$M$14)*$N$14/COUNTA($K16:$M16),0)</f>
        <v>9</v>
      </c>
      <c r="O16" s="113">
        <f t="shared" si="0"/>
        <v>17.600000000000001</v>
      </c>
      <c r="P16" s="111">
        <v>19</v>
      </c>
      <c r="Q16" s="111"/>
      <c r="R16" s="111">
        <v>13</v>
      </c>
      <c r="S16" s="111">
        <v>14</v>
      </c>
      <c r="T16" s="111"/>
      <c r="U16" s="114">
        <f t="shared" si="1"/>
        <v>46</v>
      </c>
      <c r="V16" s="115">
        <f t="shared" si="2"/>
        <v>64</v>
      </c>
      <c r="W16" s="115"/>
      <c r="X16" s="115"/>
      <c r="Y16" s="116" t="str">
        <f t="shared" si="3"/>
        <v>B</v>
      </c>
    </row>
    <row r="17" spans="1:25" ht="25.8">
      <c r="A17" s="109">
        <v>3</v>
      </c>
      <c r="B17" s="110" t="s">
        <v>74</v>
      </c>
      <c r="C17" s="110" t="s">
        <v>75</v>
      </c>
      <c r="D17" s="111">
        <v>8</v>
      </c>
      <c r="E17" s="111">
        <v>20</v>
      </c>
      <c r="F17" s="111"/>
      <c r="G17" s="112">
        <f t="shared" si="4"/>
        <v>4.666666666666667</v>
      </c>
      <c r="H17" s="111">
        <v>4</v>
      </c>
      <c r="I17" s="111">
        <v>4</v>
      </c>
      <c r="J17" s="112">
        <f t="shared" si="5"/>
        <v>4</v>
      </c>
      <c r="K17" s="111">
        <v>13</v>
      </c>
      <c r="L17" s="111"/>
      <c r="M17" s="111"/>
      <c r="N17" s="112">
        <f t="shared" si="6"/>
        <v>13</v>
      </c>
      <c r="O17" s="113">
        <f t="shared" si="0"/>
        <v>21.7</v>
      </c>
      <c r="P17" s="111">
        <v>16</v>
      </c>
      <c r="Q17" s="111"/>
      <c r="R17" s="111">
        <v>12</v>
      </c>
      <c r="S17" s="111">
        <v>11</v>
      </c>
      <c r="T17" s="111"/>
      <c r="U17" s="114">
        <f t="shared" si="1"/>
        <v>39</v>
      </c>
      <c r="V17" s="115">
        <f t="shared" si="2"/>
        <v>61</v>
      </c>
      <c r="W17" s="115"/>
      <c r="X17" s="115"/>
      <c r="Y17" s="116" t="str">
        <f t="shared" si="3"/>
        <v>B</v>
      </c>
    </row>
    <row r="18" spans="1:25" ht="25.8">
      <c r="A18" s="109">
        <v>4</v>
      </c>
      <c r="B18" s="110" t="s">
        <v>76</v>
      </c>
      <c r="C18" s="110" t="s">
        <v>77</v>
      </c>
      <c r="D18" s="111">
        <v>15</v>
      </c>
      <c r="E18" s="111">
        <v>21</v>
      </c>
      <c r="F18" s="111"/>
      <c r="G18" s="112">
        <f t="shared" si="4"/>
        <v>6</v>
      </c>
      <c r="H18" s="111">
        <v>3.5</v>
      </c>
      <c r="I18" s="111">
        <v>3.5</v>
      </c>
      <c r="J18" s="112">
        <f t="shared" si="5"/>
        <v>3.5</v>
      </c>
      <c r="K18" s="111">
        <v>12</v>
      </c>
      <c r="L18" s="111"/>
      <c r="M18" s="111"/>
      <c r="N18" s="112">
        <f t="shared" si="6"/>
        <v>12</v>
      </c>
      <c r="O18" s="113">
        <f t="shared" si="0"/>
        <v>21.5</v>
      </c>
      <c r="P18" s="111">
        <v>23</v>
      </c>
      <c r="Q18" s="111"/>
      <c r="R18" s="111">
        <v>11</v>
      </c>
      <c r="S18" s="111">
        <v>12</v>
      </c>
      <c r="T18" s="111"/>
      <c r="U18" s="114">
        <f t="shared" si="1"/>
        <v>46</v>
      </c>
      <c r="V18" s="115">
        <f t="shared" si="2"/>
        <v>68</v>
      </c>
      <c r="W18" s="115"/>
      <c r="X18" s="115"/>
      <c r="Y18" s="116" t="str">
        <f t="shared" si="3"/>
        <v>B</v>
      </c>
    </row>
    <row r="19" spans="1:25" ht="25.8">
      <c r="A19" s="109">
        <v>5</v>
      </c>
      <c r="B19" s="110" t="s">
        <v>78</v>
      </c>
      <c r="C19" s="110" t="s">
        <v>79</v>
      </c>
      <c r="D19" s="111">
        <v>9</v>
      </c>
      <c r="E19" s="111">
        <v>8</v>
      </c>
      <c r="F19" s="111"/>
      <c r="G19" s="112">
        <f t="shared" si="4"/>
        <v>2.833333333333333</v>
      </c>
      <c r="H19" s="111">
        <v>4</v>
      </c>
      <c r="I19" s="111">
        <v>3</v>
      </c>
      <c r="J19" s="112">
        <f t="shared" si="5"/>
        <v>3.5</v>
      </c>
      <c r="K19" s="111">
        <v>12</v>
      </c>
      <c r="L19" s="111"/>
      <c r="M19" s="111"/>
      <c r="N19" s="112">
        <f t="shared" si="6"/>
        <v>12</v>
      </c>
      <c r="O19" s="113">
        <f t="shared" si="0"/>
        <v>18.3</v>
      </c>
      <c r="P19" s="111">
        <v>24</v>
      </c>
      <c r="Q19" s="111"/>
      <c r="R19" s="111">
        <v>8</v>
      </c>
      <c r="S19" s="111"/>
      <c r="T19" s="111">
        <v>14</v>
      </c>
      <c r="U19" s="114">
        <f t="shared" si="1"/>
        <v>46</v>
      </c>
      <c r="V19" s="115">
        <f t="shared" si="2"/>
        <v>64</v>
      </c>
      <c r="W19" s="115"/>
      <c r="X19" s="115"/>
      <c r="Y19" s="116" t="str">
        <f t="shared" si="3"/>
        <v>B</v>
      </c>
    </row>
    <row r="20" spans="1:25" ht="25.8">
      <c r="A20" s="109">
        <v>6</v>
      </c>
      <c r="B20" s="110" t="s">
        <v>80</v>
      </c>
      <c r="C20" s="110" t="s">
        <v>81</v>
      </c>
      <c r="D20" s="111">
        <v>10</v>
      </c>
      <c r="E20" s="111">
        <v>10</v>
      </c>
      <c r="F20" s="111"/>
      <c r="G20" s="112">
        <f t="shared" si="4"/>
        <v>3.333333333333333</v>
      </c>
      <c r="H20" s="111">
        <v>3.5</v>
      </c>
      <c r="I20" s="111">
        <v>3.5</v>
      </c>
      <c r="J20" s="112">
        <f t="shared" si="5"/>
        <v>3.5</v>
      </c>
      <c r="K20" s="111">
        <v>13</v>
      </c>
      <c r="L20" s="111"/>
      <c r="M20" s="111"/>
      <c r="N20" s="112">
        <f t="shared" si="6"/>
        <v>13</v>
      </c>
      <c r="O20" s="113">
        <f t="shared" si="0"/>
        <v>19.8</v>
      </c>
      <c r="P20" s="111">
        <v>21</v>
      </c>
      <c r="Q20" s="111">
        <v>12</v>
      </c>
      <c r="R20" s="111"/>
      <c r="S20" s="111">
        <v>12</v>
      </c>
      <c r="T20" s="111"/>
      <c r="U20" s="114">
        <f t="shared" si="1"/>
        <v>45</v>
      </c>
      <c r="V20" s="115">
        <f t="shared" si="2"/>
        <v>65</v>
      </c>
      <c r="W20" s="115"/>
      <c r="X20" s="115"/>
      <c r="Y20" s="116" t="str">
        <f t="shared" si="3"/>
        <v>B</v>
      </c>
    </row>
    <row r="21" spans="1:25" ht="25.8">
      <c r="A21" s="109">
        <v>7</v>
      </c>
      <c r="B21" s="110" t="s">
        <v>82</v>
      </c>
      <c r="C21" s="110" t="s">
        <v>83</v>
      </c>
      <c r="D21" s="111">
        <v>3</v>
      </c>
      <c r="E21" s="111">
        <v>14</v>
      </c>
      <c r="F21" s="111"/>
      <c r="G21" s="112">
        <f t="shared" si="4"/>
        <v>2.833333333333333</v>
      </c>
      <c r="H21" s="111">
        <v>3.5</v>
      </c>
      <c r="I21" s="111">
        <v>3.5</v>
      </c>
      <c r="J21" s="112">
        <f t="shared" si="5"/>
        <v>3.5</v>
      </c>
      <c r="K21" s="111">
        <v>12</v>
      </c>
      <c r="L21" s="111"/>
      <c r="M21" s="111"/>
      <c r="N21" s="112">
        <f t="shared" si="6"/>
        <v>12</v>
      </c>
      <c r="O21" s="113">
        <f t="shared" si="0"/>
        <v>18.3</v>
      </c>
      <c r="P21" s="111">
        <v>22</v>
      </c>
      <c r="Q21" s="111">
        <v>11</v>
      </c>
      <c r="R21" s="111"/>
      <c r="S21" s="111">
        <v>15</v>
      </c>
      <c r="T21" s="111"/>
      <c r="U21" s="114">
        <f t="shared" si="1"/>
        <v>48</v>
      </c>
      <c r="V21" s="115">
        <f t="shared" si="2"/>
        <v>66</v>
      </c>
      <c r="W21" s="115"/>
      <c r="X21" s="115"/>
      <c r="Y21" s="116" t="str">
        <f t="shared" si="3"/>
        <v>B</v>
      </c>
    </row>
    <row r="22" spans="1:25" ht="25.8">
      <c r="A22" s="109">
        <v>8</v>
      </c>
      <c r="B22" s="110" t="s">
        <v>84</v>
      </c>
      <c r="C22" s="110" t="s">
        <v>349</v>
      </c>
      <c r="D22" s="111">
        <v>9</v>
      </c>
      <c r="E22" s="111">
        <v>11</v>
      </c>
      <c r="F22" s="111"/>
      <c r="G22" s="112">
        <f t="shared" si="4"/>
        <v>3.333333333333333</v>
      </c>
      <c r="H22" s="111">
        <v>3</v>
      </c>
      <c r="I22" s="111">
        <v>2</v>
      </c>
      <c r="J22" s="112">
        <f t="shared" si="5"/>
        <v>2.5</v>
      </c>
      <c r="K22" s="111">
        <v>10</v>
      </c>
      <c r="L22" s="111"/>
      <c r="M22" s="111"/>
      <c r="N22" s="112">
        <f t="shared" si="6"/>
        <v>10</v>
      </c>
      <c r="O22" s="113">
        <f t="shared" si="0"/>
        <v>15.8</v>
      </c>
      <c r="P22" s="111">
        <v>11</v>
      </c>
      <c r="Q22" s="111">
        <v>10</v>
      </c>
      <c r="R22" s="111"/>
      <c r="S22" s="111">
        <v>9</v>
      </c>
      <c r="T22" s="111"/>
      <c r="U22" s="114">
        <f t="shared" si="1"/>
        <v>30</v>
      </c>
      <c r="V22" s="115">
        <f t="shared" si="2"/>
        <v>46</v>
      </c>
      <c r="W22" s="115"/>
      <c r="X22" s="115"/>
      <c r="Y22" s="116" t="str">
        <f t="shared" si="3"/>
        <v>D</v>
      </c>
    </row>
    <row r="23" spans="1:25" ht="25.8">
      <c r="A23" s="109">
        <v>9</v>
      </c>
      <c r="B23" s="110" t="s">
        <v>86</v>
      </c>
      <c r="C23" s="110" t="s">
        <v>87</v>
      </c>
      <c r="D23" s="111">
        <v>23</v>
      </c>
      <c r="E23" s="111">
        <v>14</v>
      </c>
      <c r="F23" s="111"/>
      <c r="G23" s="112">
        <f t="shared" si="4"/>
        <v>6.166666666666667</v>
      </c>
      <c r="H23" s="111">
        <v>3.5</v>
      </c>
      <c r="I23" s="111">
        <v>3</v>
      </c>
      <c r="J23" s="112">
        <f t="shared" si="5"/>
        <v>3.2499999999999996</v>
      </c>
      <c r="K23" s="111">
        <v>8</v>
      </c>
      <c r="L23" s="111"/>
      <c r="M23" s="111"/>
      <c r="N23" s="112">
        <f t="shared" si="6"/>
        <v>8</v>
      </c>
      <c r="O23" s="113">
        <f t="shared" si="0"/>
        <v>17.399999999999999</v>
      </c>
      <c r="P23" s="111">
        <v>27</v>
      </c>
      <c r="Q23" s="111"/>
      <c r="R23" s="111">
        <v>8</v>
      </c>
      <c r="S23" s="111"/>
      <c r="T23" s="111">
        <v>20</v>
      </c>
      <c r="U23" s="114">
        <f t="shared" si="1"/>
        <v>55</v>
      </c>
      <c r="V23" s="115">
        <f t="shared" si="2"/>
        <v>72</v>
      </c>
      <c r="W23" s="115"/>
      <c r="X23" s="115"/>
      <c r="Y23" s="116" t="str">
        <f t="shared" si="3"/>
        <v>A</v>
      </c>
    </row>
    <row r="24" spans="1:25" ht="25.8">
      <c r="A24" s="109">
        <v>10</v>
      </c>
      <c r="B24" s="110" t="s">
        <v>88</v>
      </c>
      <c r="C24" s="110" t="s">
        <v>89</v>
      </c>
      <c r="D24" s="111">
        <v>4</v>
      </c>
      <c r="E24" s="111">
        <v>16</v>
      </c>
      <c r="F24" s="111"/>
      <c r="G24" s="112">
        <f t="shared" si="4"/>
        <v>3.333333333333333</v>
      </c>
      <c r="H24" s="111">
        <v>3.5</v>
      </c>
      <c r="I24" s="111">
        <v>3.5</v>
      </c>
      <c r="J24" s="112">
        <f t="shared" si="5"/>
        <v>3.5</v>
      </c>
      <c r="K24" s="111">
        <v>8</v>
      </c>
      <c r="L24" s="111"/>
      <c r="M24" s="111"/>
      <c r="N24" s="112">
        <f t="shared" si="6"/>
        <v>8</v>
      </c>
      <c r="O24" s="113">
        <f t="shared" si="0"/>
        <v>14.8</v>
      </c>
      <c r="P24" s="111">
        <v>20</v>
      </c>
      <c r="Q24" s="111">
        <v>12</v>
      </c>
      <c r="R24" s="111"/>
      <c r="S24" s="111">
        <v>14</v>
      </c>
      <c r="T24" s="111"/>
      <c r="U24" s="114">
        <f t="shared" si="1"/>
        <v>46</v>
      </c>
      <c r="V24" s="115">
        <f t="shared" si="2"/>
        <v>61</v>
      </c>
      <c r="W24" s="115"/>
      <c r="X24" s="115"/>
      <c r="Y24" s="116" t="str">
        <f t="shared" si="3"/>
        <v>B</v>
      </c>
    </row>
    <row r="25" spans="1:25" ht="25.8">
      <c r="A25" s="109">
        <v>11</v>
      </c>
      <c r="B25" s="110" t="s">
        <v>90</v>
      </c>
      <c r="C25" s="110" t="s">
        <v>91</v>
      </c>
      <c r="D25" s="111">
        <v>11</v>
      </c>
      <c r="E25" s="111">
        <v>12</v>
      </c>
      <c r="F25" s="111"/>
      <c r="G25" s="112">
        <f t="shared" si="4"/>
        <v>3.833333333333333</v>
      </c>
      <c r="H25" s="111">
        <v>4</v>
      </c>
      <c r="I25" s="111">
        <v>3.5</v>
      </c>
      <c r="J25" s="112">
        <f t="shared" si="5"/>
        <v>3.75</v>
      </c>
      <c r="K25" s="111">
        <v>13</v>
      </c>
      <c r="L25" s="111"/>
      <c r="M25" s="111"/>
      <c r="N25" s="112">
        <f t="shared" si="6"/>
        <v>13</v>
      </c>
      <c r="O25" s="113">
        <f t="shared" si="0"/>
        <v>20.6</v>
      </c>
      <c r="P25" s="111">
        <v>17</v>
      </c>
      <c r="Q25" s="111">
        <v>13</v>
      </c>
      <c r="R25" s="111"/>
      <c r="S25" s="111">
        <v>14</v>
      </c>
      <c r="T25" s="111"/>
      <c r="U25" s="114">
        <f t="shared" si="1"/>
        <v>44</v>
      </c>
      <c r="V25" s="115">
        <f t="shared" si="2"/>
        <v>65</v>
      </c>
      <c r="W25" s="115"/>
      <c r="X25" s="115"/>
      <c r="Y25" s="116" t="str">
        <f t="shared" si="3"/>
        <v>B</v>
      </c>
    </row>
    <row r="26" spans="1:25" ht="25.8">
      <c r="A26" s="109">
        <v>12</v>
      </c>
      <c r="B26" s="110" t="s">
        <v>92</v>
      </c>
      <c r="C26" s="110" t="s">
        <v>93</v>
      </c>
      <c r="D26" s="111">
        <v>21</v>
      </c>
      <c r="E26" s="111">
        <v>13</v>
      </c>
      <c r="F26" s="111"/>
      <c r="G26" s="112">
        <f t="shared" si="4"/>
        <v>5.6666666666666661</v>
      </c>
      <c r="H26" s="111">
        <v>4</v>
      </c>
      <c r="I26" s="111">
        <v>4.5</v>
      </c>
      <c r="J26" s="112">
        <f t="shared" si="5"/>
        <v>4.25</v>
      </c>
      <c r="K26" s="111">
        <v>13</v>
      </c>
      <c r="L26" s="111"/>
      <c r="M26" s="111"/>
      <c r="N26" s="112">
        <f t="shared" si="6"/>
        <v>13</v>
      </c>
      <c r="O26" s="113">
        <f t="shared" si="0"/>
        <v>22.9</v>
      </c>
      <c r="P26" s="111">
        <v>23</v>
      </c>
      <c r="Q26" s="111"/>
      <c r="R26" s="111">
        <v>18</v>
      </c>
      <c r="S26" s="111"/>
      <c r="T26" s="111">
        <v>20</v>
      </c>
      <c r="U26" s="114">
        <f t="shared" si="1"/>
        <v>61</v>
      </c>
      <c r="V26" s="115">
        <f t="shared" si="2"/>
        <v>84</v>
      </c>
      <c r="W26" s="115"/>
      <c r="X26" s="115"/>
      <c r="Y26" s="116" t="str">
        <f t="shared" si="3"/>
        <v>A</v>
      </c>
    </row>
    <row r="27" spans="1:25" ht="25.8">
      <c r="A27" s="109">
        <v>13</v>
      </c>
      <c r="B27" s="110" t="s">
        <v>94</v>
      </c>
      <c r="C27" s="110" t="s">
        <v>95</v>
      </c>
      <c r="D27" s="111">
        <v>16.5</v>
      </c>
      <c r="E27" s="111">
        <v>17</v>
      </c>
      <c r="F27" s="111"/>
      <c r="G27" s="112">
        <f t="shared" si="4"/>
        <v>5.5833333333333339</v>
      </c>
      <c r="H27" s="111">
        <v>3.5</v>
      </c>
      <c r="I27" s="111">
        <v>3.5</v>
      </c>
      <c r="J27" s="112">
        <f t="shared" si="5"/>
        <v>3.5</v>
      </c>
      <c r="K27" s="111">
        <v>10</v>
      </c>
      <c r="L27" s="111"/>
      <c r="M27" s="111"/>
      <c r="N27" s="112">
        <f t="shared" si="6"/>
        <v>10</v>
      </c>
      <c r="O27" s="113">
        <f t="shared" si="0"/>
        <v>19.100000000000001</v>
      </c>
      <c r="P27" s="111">
        <v>25</v>
      </c>
      <c r="Q27" s="111"/>
      <c r="R27" s="111">
        <v>6</v>
      </c>
      <c r="S27" s="111">
        <v>9</v>
      </c>
      <c r="T27" s="111"/>
      <c r="U27" s="114">
        <f t="shared" si="1"/>
        <v>40</v>
      </c>
      <c r="V27" s="115">
        <f t="shared" si="2"/>
        <v>59</v>
      </c>
      <c r="W27" s="115"/>
      <c r="X27" s="115"/>
      <c r="Y27" s="116" t="str">
        <f t="shared" si="3"/>
        <v>C</v>
      </c>
    </row>
    <row r="28" spans="1:25" ht="25.8">
      <c r="A28" s="109">
        <v>14</v>
      </c>
      <c r="B28" s="110" t="s">
        <v>96</v>
      </c>
      <c r="C28" s="110" t="s">
        <v>97</v>
      </c>
      <c r="D28" s="111">
        <v>19</v>
      </c>
      <c r="E28" s="111">
        <v>12</v>
      </c>
      <c r="F28" s="111"/>
      <c r="G28" s="112">
        <f t="shared" si="4"/>
        <v>5.1666666666666661</v>
      </c>
      <c r="H28" s="111">
        <v>3.5</v>
      </c>
      <c r="I28" s="111">
        <v>3.5</v>
      </c>
      <c r="J28" s="112">
        <f t="shared" si="5"/>
        <v>3.5</v>
      </c>
      <c r="K28" s="111">
        <v>10</v>
      </c>
      <c r="L28" s="111"/>
      <c r="M28" s="111"/>
      <c r="N28" s="112">
        <f t="shared" si="6"/>
        <v>10</v>
      </c>
      <c r="O28" s="113">
        <f t="shared" si="0"/>
        <v>18.7</v>
      </c>
      <c r="P28" s="111">
        <v>24</v>
      </c>
      <c r="Q28" s="111">
        <v>12</v>
      </c>
      <c r="R28" s="111"/>
      <c r="S28" s="111">
        <v>17</v>
      </c>
      <c r="T28" s="111"/>
      <c r="U28" s="114">
        <f t="shared" si="1"/>
        <v>53</v>
      </c>
      <c r="V28" s="115">
        <f t="shared" si="2"/>
        <v>72</v>
      </c>
      <c r="W28" s="115"/>
      <c r="X28" s="115"/>
      <c r="Y28" s="116" t="str">
        <f t="shared" si="3"/>
        <v>A</v>
      </c>
    </row>
    <row r="29" spans="1:25" ht="25.8">
      <c r="A29" s="109">
        <v>15</v>
      </c>
      <c r="B29" s="110" t="s">
        <v>98</v>
      </c>
      <c r="C29" s="110" t="s">
        <v>99</v>
      </c>
      <c r="D29" s="111">
        <v>16</v>
      </c>
      <c r="E29" s="111">
        <v>14</v>
      </c>
      <c r="F29" s="111"/>
      <c r="G29" s="112">
        <f t="shared" si="4"/>
        <v>5</v>
      </c>
      <c r="H29" s="111">
        <v>3.5</v>
      </c>
      <c r="I29" s="111">
        <v>3.5</v>
      </c>
      <c r="J29" s="112">
        <f t="shared" si="5"/>
        <v>3.5</v>
      </c>
      <c r="K29" s="111">
        <v>8</v>
      </c>
      <c r="L29" s="111"/>
      <c r="M29" s="111"/>
      <c r="N29" s="112">
        <f t="shared" si="6"/>
        <v>8</v>
      </c>
      <c r="O29" s="113">
        <f t="shared" si="0"/>
        <v>16.5</v>
      </c>
      <c r="P29" s="111">
        <v>14</v>
      </c>
      <c r="Q29" s="111"/>
      <c r="R29" s="111">
        <v>9</v>
      </c>
      <c r="S29" s="111"/>
      <c r="T29" s="111">
        <v>15</v>
      </c>
      <c r="U29" s="114">
        <f t="shared" si="1"/>
        <v>38</v>
      </c>
      <c r="V29" s="115">
        <f t="shared" si="2"/>
        <v>55</v>
      </c>
      <c r="W29" s="115"/>
      <c r="X29" s="115"/>
      <c r="Y29" s="116" t="str">
        <f t="shared" si="3"/>
        <v>C</v>
      </c>
    </row>
    <row r="30" spans="1:25" ht="25.8">
      <c r="A30" s="109">
        <v>16</v>
      </c>
      <c r="B30" s="110" t="s">
        <v>100</v>
      </c>
      <c r="C30" s="110" t="s">
        <v>101</v>
      </c>
      <c r="D30" s="111">
        <v>16</v>
      </c>
      <c r="E30" s="111">
        <v>10</v>
      </c>
      <c r="F30" s="111"/>
      <c r="G30" s="112">
        <f t="shared" si="4"/>
        <v>4.3333333333333339</v>
      </c>
      <c r="H30" s="111">
        <v>3.5</v>
      </c>
      <c r="I30" s="111">
        <v>3.5</v>
      </c>
      <c r="J30" s="112">
        <f t="shared" si="5"/>
        <v>3.5</v>
      </c>
      <c r="K30" s="111">
        <v>10</v>
      </c>
      <c r="L30" s="111"/>
      <c r="M30" s="111"/>
      <c r="N30" s="112">
        <f t="shared" si="6"/>
        <v>10</v>
      </c>
      <c r="O30" s="113">
        <f t="shared" si="0"/>
        <v>17.8</v>
      </c>
      <c r="P30" s="111">
        <v>25</v>
      </c>
      <c r="Q30" s="111">
        <v>12</v>
      </c>
      <c r="R30" s="111"/>
      <c r="S30" s="111">
        <v>16</v>
      </c>
      <c r="T30" s="111"/>
      <c r="U30" s="114">
        <f t="shared" si="1"/>
        <v>53</v>
      </c>
      <c r="V30" s="115">
        <f t="shared" si="2"/>
        <v>71</v>
      </c>
      <c r="W30" s="115"/>
      <c r="X30" s="115"/>
      <c r="Y30" s="116" t="str">
        <f t="shared" si="3"/>
        <v>A</v>
      </c>
    </row>
    <row r="31" spans="1:25" ht="25.8">
      <c r="A31" s="109">
        <v>17</v>
      </c>
      <c r="B31" s="110" t="s">
        <v>102</v>
      </c>
      <c r="C31" s="110" t="s">
        <v>103</v>
      </c>
      <c r="D31" s="111">
        <v>10</v>
      </c>
      <c r="E31" s="111">
        <v>1</v>
      </c>
      <c r="F31" s="111"/>
      <c r="G31" s="112">
        <f t="shared" si="4"/>
        <v>1.8333333333333333</v>
      </c>
      <c r="H31" s="111">
        <v>3</v>
      </c>
      <c r="I31" s="111">
        <v>2</v>
      </c>
      <c r="J31" s="112">
        <f t="shared" si="5"/>
        <v>2.5</v>
      </c>
      <c r="K31" s="111">
        <v>8</v>
      </c>
      <c r="L31" s="111"/>
      <c r="M31" s="111"/>
      <c r="N31" s="112">
        <f t="shared" si="6"/>
        <v>8</v>
      </c>
      <c r="O31" s="113">
        <f t="shared" si="0"/>
        <v>12.3</v>
      </c>
      <c r="P31" s="111">
        <v>14</v>
      </c>
      <c r="Q31" s="111">
        <v>8</v>
      </c>
      <c r="R31" s="111"/>
      <c r="S31" s="111"/>
      <c r="T31" s="111">
        <v>15</v>
      </c>
      <c r="U31" s="114">
        <f t="shared" si="1"/>
        <v>37</v>
      </c>
      <c r="V31" s="115">
        <f t="shared" si="2"/>
        <v>49</v>
      </c>
      <c r="W31" s="115"/>
      <c r="X31" s="115"/>
      <c r="Y31" s="116" t="str">
        <f t="shared" si="3"/>
        <v>D</v>
      </c>
    </row>
    <row r="32" spans="1:25" ht="25.8">
      <c r="A32" s="109">
        <v>18</v>
      </c>
      <c r="B32" s="110" t="s">
        <v>104</v>
      </c>
      <c r="C32" s="110" t="s">
        <v>105</v>
      </c>
      <c r="D32" s="111">
        <v>3</v>
      </c>
      <c r="E32" s="111">
        <v>16</v>
      </c>
      <c r="F32" s="111"/>
      <c r="G32" s="112">
        <f t="shared" si="4"/>
        <v>3.1666666666666665</v>
      </c>
      <c r="H32" s="111">
        <v>4</v>
      </c>
      <c r="I32" s="111">
        <v>4</v>
      </c>
      <c r="J32" s="112">
        <f t="shared" si="5"/>
        <v>4</v>
      </c>
      <c r="K32" s="111">
        <v>10</v>
      </c>
      <c r="L32" s="111"/>
      <c r="M32" s="111"/>
      <c r="N32" s="112">
        <f t="shared" si="6"/>
        <v>10</v>
      </c>
      <c r="O32" s="113">
        <f t="shared" si="0"/>
        <v>17.2</v>
      </c>
      <c r="P32" s="111">
        <v>17</v>
      </c>
      <c r="Q32" s="111">
        <v>10</v>
      </c>
      <c r="R32" s="111"/>
      <c r="S32" s="111">
        <v>10</v>
      </c>
      <c r="T32" s="111"/>
      <c r="U32" s="114">
        <f t="shared" si="1"/>
        <v>37</v>
      </c>
      <c r="V32" s="115">
        <f t="shared" si="2"/>
        <v>54</v>
      </c>
      <c r="W32" s="115"/>
      <c r="X32" s="115"/>
      <c r="Y32" s="116" t="str">
        <f t="shared" si="3"/>
        <v>C</v>
      </c>
    </row>
    <row r="33" spans="1:25" ht="25.8">
      <c r="A33" s="109">
        <v>19</v>
      </c>
      <c r="B33" s="110" t="s">
        <v>106</v>
      </c>
      <c r="C33" s="110" t="s">
        <v>107</v>
      </c>
      <c r="D33" s="111">
        <v>7</v>
      </c>
      <c r="E33" s="111">
        <v>3</v>
      </c>
      <c r="F33" s="111"/>
      <c r="G33" s="112">
        <f t="shared" si="4"/>
        <v>1.666666666666667</v>
      </c>
      <c r="H33" s="111">
        <v>3.5</v>
      </c>
      <c r="I33" s="111">
        <v>3.5</v>
      </c>
      <c r="J33" s="112">
        <f t="shared" si="5"/>
        <v>3.5</v>
      </c>
      <c r="K33" s="111">
        <v>9</v>
      </c>
      <c r="L33" s="111"/>
      <c r="M33" s="111"/>
      <c r="N33" s="112">
        <f t="shared" si="6"/>
        <v>9</v>
      </c>
      <c r="O33" s="113">
        <f t="shared" si="0"/>
        <v>14.2</v>
      </c>
      <c r="P33" s="111"/>
      <c r="Q33" s="111"/>
      <c r="R33" s="111"/>
      <c r="S33" s="111"/>
      <c r="T33" s="111"/>
      <c r="U33" s="114" t="str">
        <f t="shared" si="1"/>
        <v/>
      </c>
      <c r="V33" s="115">
        <f t="shared" si="2"/>
        <v>14</v>
      </c>
      <c r="W33" s="115"/>
      <c r="X33" s="115"/>
      <c r="Y33" s="116" t="str">
        <f t="shared" si="3"/>
        <v/>
      </c>
    </row>
    <row r="34" spans="1:25" ht="25.8">
      <c r="A34" s="109">
        <v>20</v>
      </c>
      <c r="B34" s="110" t="s">
        <v>108</v>
      </c>
      <c r="C34" s="110" t="s">
        <v>109</v>
      </c>
      <c r="D34" s="111">
        <v>11</v>
      </c>
      <c r="E34" s="111">
        <v>3</v>
      </c>
      <c r="F34" s="111"/>
      <c r="G34" s="112">
        <f t="shared" si="4"/>
        <v>2.3333333333333335</v>
      </c>
      <c r="H34" s="111">
        <v>4</v>
      </c>
      <c r="I34" s="111">
        <v>4</v>
      </c>
      <c r="J34" s="112">
        <f t="shared" si="5"/>
        <v>4</v>
      </c>
      <c r="K34" s="111">
        <v>10</v>
      </c>
      <c r="L34" s="111"/>
      <c r="M34" s="111"/>
      <c r="N34" s="112">
        <f t="shared" si="6"/>
        <v>10</v>
      </c>
      <c r="O34" s="113">
        <f t="shared" si="0"/>
        <v>16.3</v>
      </c>
      <c r="P34" s="111"/>
      <c r="Q34" s="111"/>
      <c r="R34" s="111"/>
      <c r="S34" s="111"/>
      <c r="T34" s="111"/>
      <c r="U34" s="114" t="str">
        <f t="shared" si="1"/>
        <v/>
      </c>
      <c r="V34" s="115">
        <f t="shared" si="2"/>
        <v>16</v>
      </c>
      <c r="W34" s="115"/>
      <c r="X34" s="115"/>
      <c r="Y34" s="116" t="str">
        <f t="shared" si="3"/>
        <v/>
      </c>
    </row>
    <row r="35" spans="1:25" ht="25.8">
      <c r="A35" s="109">
        <v>21</v>
      </c>
      <c r="B35" s="110" t="s">
        <v>110</v>
      </c>
      <c r="C35" s="110" t="s">
        <v>111</v>
      </c>
      <c r="D35" s="111">
        <v>12</v>
      </c>
      <c r="E35" s="111">
        <v>14</v>
      </c>
      <c r="F35" s="111"/>
      <c r="G35" s="112">
        <f t="shared" si="4"/>
        <v>4.3333333333333339</v>
      </c>
      <c r="H35" s="111">
        <v>3</v>
      </c>
      <c r="I35" s="111">
        <v>3.5</v>
      </c>
      <c r="J35" s="112">
        <f t="shared" si="5"/>
        <v>3.2499999999999996</v>
      </c>
      <c r="K35" s="111">
        <v>13</v>
      </c>
      <c r="L35" s="111"/>
      <c r="M35" s="111"/>
      <c r="N35" s="112">
        <f t="shared" si="6"/>
        <v>13</v>
      </c>
      <c r="O35" s="113">
        <f t="shared" si="0"/>
        <v>20.6</v>
      </c>
      <c r="P35" s="111">
        <v>15</v>
      </c>
      <c r="Q35" s="111">
        <v>10</v>
      </c>
      <c r="R35" s="111"/>
      <c r="S35" s="111">
        <v>5</v>
      </c>
      <c r="T35" s="111"/>
      <c r="U35" s="114">
        <f t="shared" si="1"/>
        <v>30</v>
      </c>
      <c r="V35" s="115">
        <f t="shared" si="2"/>
        <v>51</v>
      </c>
      <c r="W35" s="115"/>
      <c r="X35" s="115"/>
      <c r="Y35" s="116" t="str">
        <f t="shared" si="3"/>
        <v>C</v>
      </c>
    </row>
    <row r="36" spans="1:25" ht="25.8">
      <c r="A36" s="109">
        <v>22</v>
      </c>
      <c r="B36" s="110" t="s">
        <v>112</v>
      </c>
      <c r="C36" s="110" t="s">
        <v>113</v>
      </c>
      <c r="D36" s="111">
        <v>9</v>
      </c>
      <c r="E36" s="111">
        <v>20</v>
      </c>
      <c r="F36" s="111"/>
      <c r="G36" s="112">
        <f t="shared" si="4"/>
        <v>4.833333333333333</v>
      </c>
      <c r="H36" s="111">
        <v>4</v>
      </c>
      <c r="I36" s="111">
        <v>4.5</v>
      </c>
      <c r="J36" s="112">
        <f t="shared" si="5"/>
        <v>4.25</v>
      </c>
      <c r="K36" s="111">
        <v>13</v>
      </c>
      <c r="L36" s="111"/>
      <c r="M36" s="111"/>
      <c r="N36" s="112">
        <f t="shared" si="6"/>
        <v>13</v>
      </c>
      <c r="O36" s="113">
        <f t="shared" si="0"/>
        <v>22.1</v>
      </c>
      <c r="P36" s="111">
        <v>17</v>
      </c>
      <c r="Q36" s="111"/>
      <c r="R36" s="111">
        <v>6</v>
      </c>
      <c r="S36" s="111">
        <v>14</v>
      </c>
      <c r="T36" s="111"/>
      <c r="U36" s="114">
        <f t="shared" si="1"/>
        <v>37</v>
      </c>
      <c r="V36" s="115">
        <f t="shared" si="2"/>
        <v>59</v>
      </c>
      <c r="W36" s="115"/>
      <c r="X36" s="115"/>
      <c r="Y36" s="116" t="str">
        <f t="shared" si="3"/>
        <v>C</v>
      </c>
    </row>
    <row r="37" spans="1:25" ht="25.8">
      <c r="A37" s="109">
        <v>23</v>
      </c>
      <c r="B37" s="110" t="s">
        <v>114</v>
      </c>
      <c r="C37" s="110" t="s">
        <v>115</v>
      </c>
      <c r="D37" s="111">
        <v>10</v>
      </c>
      <c r="E37" s="111">
        <v>12</v>
      </c>
      <c r="F37" s="111"/>
      <c r="G37" s="112">
        <f t="shared" si="4"/>
        <v>3.666666666666667</v>
      </c>
      <c r="H37" s="111">
        <v>4</v>
      </c>
      <c r="I37" s="111">
        <v>4.5</v>
      </c>
      <c r="J37" s="112">
        <f t="shared" si="5"/>
        <v>4.25</v>
      </c>
      <c r="K37" s="111">
        <v>13</v>
      </c>
      <c r="L37" s="111"/>
      <c r="M37" s="111"/>
      <c r="N37" s="112">
        <f t="shared" si="6"/>
        <v>13</v>
      </c>
      <c r="O37" s="113">
        <f t="shared" si="0"/>
        <v>20.9</v>
      </c>
      <c r="P37" s="111">
        <v>27</v>
      </c>
      <c r="Q37" s="111"/>
      <c r="R37" s="111">
        <v>7</v>
      </c>
      <c r="S37" s="111">
        <v>18</v>
      </c>
      <c r="T37" s="111"/>
      <c r="U37" s="114">
        <f t="shared" si="1"/>
        <v>52</v>
      </c>
      <c r="V37" s="115">
        <f t="shared" si="2"/>
        <v>73</v>
      </c>
      <c r="W37" s="115"/>
      <c r="X37" s="115"/>
      <c r="Y37" s="116" t="str">
        <f t="shared" si="3"/>
        <v>A</v>
      </c>
    </row>
    <row r="38" spans="1:25" ht="25.8">
      <c r="A38" s="109">
        <v>24</v>
      </c>
      <c r="B38" s="110" t="s">
        <v>116</v>
      </c>
      <c r="C38" s="110" t="s">
        <v>117</v>
      </c>
      <c r="D38" s="111">
        <v>4</v>
      </c>
      <c r="E38" s="111">
        <v>5</v>
      </c>
      <c r="F38" s="111"/>
      <c r="G38" s="112">
        <f t="shared" si="4"/>
        <v>1.5</v>
      </c>
      <c r="H38" s="111">
        <v>3.5</v>
      </c>
      <c r="I38" s="111">
        <v>3.5</v>
      </c>
      <c r="J38" s="112">
        <f t="shared" si="5"/>
        <v>3.5</v>
      </c>
      <c r="K38" s="111">
        <v>10</v>
      </c>
      <c r="L38" s="111"/>
      <c r="M38" s="111"/>
      <c r="N38" s="112">
        <f t="shared" si="6"/>
        <v>10</v>
      </c>
      <c r="O38" s="113">
        <f t="shared" si="0"/>
        <v>15</v>
      </c>
      <c r="P38" s="111">
        <v>22</v>
      </c>
      <c r="Q38" s="111">
        <v>7</v>
      </c>
      <c r="R38" s="111"/>
      <c r="S38" s="111">
        <v>1</v>
      </c>
      <c r="T38" s="111"/>
      <c r="U38" s="114">
        <f t="shared" si="1"/>
        <v>30</v>
      </c>
      <c r="V38" s="115">
        <f t="shared" si="2"/>
        <v>45</v>
      </c>
      <c r="W38" s="115"/>
      <c r="X38" s="115"/>
      <c r="Y38" s="116" t="str">
        <f t="shared" si="3"/>
        <v>D</v>
      </c>
    </row>
    <row r="39" spans="1:25" ht="25.8">
      <c r="A39" s="109">
        <v>25</v>
      </c>
      <c r="B39" s="110" t="s">
        <v>118</v>
      </c>
      <c r="C39" s="110" t="s">
        <v>119</v>
      </c>
      <c r="D39" s="111">
        <v>12.5</v>
      </c>
      <c r="E39" s="111">
        <v>11</v>
      </c>
      <c r="F39" s="111"/>
      <c r="G39" s="112">
        <f t="shared" si="4"/>
        <v>3.9166666666666665</v>
      </c>
      <c r="H39" s="111">
        <v>4</v>
      </c>
      <c r="I39" s="111">
        <v>4.5</v>
      </c>
      <c r="J39" s="112">
        <f t="shared" si="5"/>
        <v>4.25</v>
      </c>
      <c r="K39" s="111">
        <v>13</v>
      </c>
      <c r="L39" s="111"/>
      <c r="M39" s="111"/>
      <c r="N39" s="112">
        <f t="shared" si="6"/>
        <v>13</v>
      </c>
      <c r="O39" s="113">
        <f t="shared" si="0"/>
        <v>21.2</v>
      </c>
      <c r="P39" s="111">
        <v>28</v>
      </c>
      <c r="Q39" s="111">
        <v>14</v>
      </c>
      <c r="R39" s="111"/>
      <c r="S39" s="111">
        <v>13</v>
      </c>
      <c r="T39" s="111"/>
      <c r="U39" s="114">
        <f t="shared" si="1"/>
        <v>55</v>
      </c>
      <c r="V39" s="115">
        <f t="shared" si="2"/>
        <v>76</v>
      </c>
      <c r="W39" s="115"/>
      <c r="X39" s="115"/>
      <c r="Y39" s="116" t="str">
        <f t="shared" si="3"/>
        <v>A</v>
      </c>
    </row>
    <row r="40" spans="1:25" ht="25.8">
      <c r="A40" s="109">
        <v>26</v>
      </c>
      <c r="B40" s="110" t="s">
        <v>120</v>
      </c>
      <c r="C40" s="110" t="s">
        <v>121</v>
      </c>
      <c r="D40" s="111">
        <v>12</v>
      </c>
      <c r="E40" s="111">
        <v>21</v>
      </c>
      <c r="F40" s="111"/>
      <c r="G40" s="112">
        <f t="shared" si="4"/>
        <v>5.5</v>
      </c>
      <c r="H40" s="111">
        <v>4.5</v>
      </c>
      <c r="I40" s="111">
        <v>4</v>
      </c>
      <c r="J40" s="112">
        <f t="shared" si="5"/>
        <v>4.25</v>
      </c>
      <c r="K40" s="111">
        <v>12</v>
      </c>
      <c r="L40" s="111"/>
      <c r="M40" s="111"/>
      <c r="N40" s="112">
        <f t="shared" si="6"/>
        <v>12</v>
      </c>
      <c r="O40" s="113">
        <f t="shared" si="0"/>
        <v>21.8</v>
      </c>
      <c r="P40" s="111">
        <v>25</v>
      </c>
      <c r="Q40" s="111"/>
      <c r="R40" s="111">
        <v>19</v>
      </c>
      <c r="S40" s="111">
        <v>16</v>
      </c>
      <c r="T40" s="111"/>
      <c r="U40" s="114">
        <f t="shared" si="1"/>
        <v>60</v>
      </c>
      <c r="V40" s="115">
        <f t="shared" si="2"/>
        <v>82</v>
      </c>
      <c r="W40" s="115"/>
      <c r="X40" s="115"/>
      <c r="Y40" s="116" t="str">
        <f t="shared" si="3"/>
        <v>A</v>
      </c>
    </row>
    <row r="41" spans="1:25" ht="25.8">
      <c r="A41" s="109">
        <v>27</v>
      </c>
      <c r="B41" s="110" t="s">
        <v>122</v>
      </c>
      <c r="C41" s="110" t="s">
        <v>123</v>
      </c>
      <c r="D41" s="111">
        <v>17</v>
      </c>
      <c r="E41" s="111">
        <v>13</v>
      </c>
      <c r="F41" s="111"/>
      <c r="G41" s="112">
        <f t="shared" si="4"/>
        <v>5</v>
      </c>
      <c r="H41" s="111">
        <v>3</v>
      </c>
      <c r="I41" s="111">
        <v>2</v>
      </c>
      <c r="J41" s="112">
        <f t="shared" si="5"/>
        <v>2.5</v>
      </c>
      <c r="K41" s="111">
        <v>8</v>
      </c>
      <c r="L41" s="111"/>
      <c r="M41" s="111"/>
      <c r="N41" s="112">
        <f t="shared" si="6"/>
        <v>8</v>
      </c>
      <c r="O41" s="113">
        <f t="shared" si="0"/>
        <v>15.5</v>
      </c>
      <c r="P41" s="111">
        <v>15</v>
      </c>
      <c r="Q41" s="111">
        <v>5</v>
      </c>
      <c r="R41" s="111"/>
      <c r="S41" s="111">
        <v>10</v>
      </c>
      <c r="T41" s="111"/>
      <c r="U41" s="114">
        <f t="shared" si="1"/>
        <v>30</v>
      </c>
      <c r="V41" s="115">
        <f t="shared" si="2"/>
        <v>46</v>
      </c>
      <c r="W41" s="115"/>
      <c r="X41" s="115"/>
      <c r="Y41" s="116" t="str">
        <f t="shared" si="3"/>
        <v>D</v>
      </c>
    </row>
    <row r="42" spans="1:25" ht="25.8">
      <c r="A42" s="109">
        <v>28</v>
      </c>
      <c r="B42" s="110" t="s">
        <v>124</v>
      </c>
      <c r="C42" s="110" t="s">
        <v>125</v>
      </c>
      <c r="D42" s="111">
        <v>5</v>
      </c>
      <c r="E42" s="111">
        <v>6</v>
      </c>
      <c r="F42" s="111"/>
      <c r="G42" s="112">
        <f t="shared" si="4"/>
        <v>1.8333333333333335</v>
      </c>
      <c r="H42" s="111">
        <v>4</v>
      </c>
      <c r="I42" s="111">
        <v>3.5</v>
      </c>
      <c r="J42" s="112">
        <f t="shared" si="5"/>
        <v>3.75</v>
      </c>
      <c r="K42" s="111">
        <v>13</v>
      </c>
      <c r="L42" s="111"/>
      <c r="M42" s="111"/>
      <c r="N42" s="112">
        <f t="shared" si="6"/>
        <v>13</v>
      </c>
      <c r="O42" s="113">
        <f t="shared" si="0"/>
        <v>18.600000000000001</v>
      </c>
      <c r="P42" s="111">
        <v>19</v>
      </c>
      <c r="Q42" s="111"/>
      <c r="R42" s="111">
        <v>9</v>
      </c>
      <c r="S42" s="111">
        <v>6</v>
      </c>
      <c r="T42" s="111"/>
      <c r="U42" s="114">
        <f t="shared" si="1"/>
        <v>34</v>
      </c>
      <c r="V42" s="115">
        <f t="shared" si="2"/>
        <v>53</v>
      </c>
      <c r="W42" s="115"/>
      <c r="X42" s="115"/>
      <c r="Y42" s="116" t="str">
        <f t="shared" si="3"/>
        <v>C</v>
      </c>
    </row>
    <row r="43" spans="1:25" ht="25.8">
      <c r="A43" s="109">
        <v>29</v>
      </c>
      <c r="B43" s="110" t="s">
        <v>126</v>
      </c>
      <c r="C43" s="110" t="s">
        <v>127</v>
      </c>
      <c r="D43" s="111">
        <v>8</v>
      </c>
      <c r="E43" s="111">
        <v>7</v>
      </c>
      <c r="F43" s="111"/>
      <c r="G43" s="112">
        <f t="shared" si="4"/>
        <v>2.5</v>
      </c>
      <c r="H43" s="111">
        <v>4</v>
      </c>
      <c r="I43" s="111">
        <v>3.5</v>
      </c>
      <c r="J43" s="112">
        <f t="shared" si="5"/>
        <v>3.75</v>
      </c>
      <c r="K43" s="111">
        <v>13</v>
      </c>
      <c r="L43" s="111"/>
      <c r="M43" s="111"/>
      <c r="N43" s="112">
        <f t="shared" si="6"/>
        <v>13</v>
      </c>
      <c r="O43" s="113">
        <f t="shared" si="0"/>
        <v>19.3</v>
      </c>
      <c r="P43" s="111">
        <v>20</v>
      </c>
      <c r="Q43" s="111"/>
      <c r="R43" s="111">
        <v>6</v>
      </c>
      <c r="S43" s="111">
        <v>7</v>
      </c>
      <c r="T43" s="111"/>
      <c r="U43" s="114">
        <f t="shared" si="1"/>
        <v>33</v>
      </c>
      <c r="V43" s="115">
        <f t="shared" si="2"/>
        <v>52</v>
      </c>
      <c r="W43" s="115"/>
      <c r="X43" s="115"/>
      <c r="Y43" s="116" t="str">
        <f t="shared" si="3"/>
        <v>C</v>
      </c>
    </row>
    <row r="44" spans="1:25" ht="25.8">
      <c r="A44" s="109">
        <v>30</v>
      </c>
      <c r="B44" s="110" t="s">
        <v>128</v>
      </c>
      <c r="C44" s="110" t="s">
        <v>129</v>
      </c>
      <c r="D44" s="111">
        <v>21</v>
      </c>
      <c r="E44" s="111">
        <v>16</v>
      </c>
      <c r="F44" s="111"/>
      <c r="G44" s="112">
        <f t="shared" si="4"/>
        <v>6.166666666666667</v>
      </c>
      <c r="H44" s="111">
        <v>4</v>
      </c>
      <c r="I44" s="111">
        <v>3.5</v>
      </c>
      <c r="J44" s="112">
        <f t="shared" si="5"/>
        <v>3.75</v>
      </c>
      <c r="K44" s="111">
        <v>13</v>
      </c>
      <c r="L44" s="111"/>
      <c r="M44" s="111"/>
      <c r="N44" s="112">
        <f t="shared" si="6"/>
        <v>13</v>
      </c>
      <c r="O44" s="113">
        <f t="shared" si="0"/>
        <v>22.9</v>
      </c>
      <c r="P44" s="111">
        <v>24</v>
      </c>
      <c r="Q44" s="111"/>
      <c r="R44" s="111">
        <v>15</v>
      </c>
      <c r="S44" s="111">
        <v>14</v>
      </c>
      <c r="T44" s="111"/>
      <c r="U44" s="114">
        <f t="shared" si="1"/>
        <v>53</v>
      </c>
      <c r="V44" s="115">
        <f t="shared" si="2"/>
        <v>76</v>
      </c>
      <c r="W44" s="115"/>
      <c r="X44" s="115"/>
      <c r="Y44" s="116" t="str">
        <f t="shared" si="3"/>
        <v>A</v>
      </c>
    </row>
    <row r="45" spans="1:25" ht="25.8">
      <c r="A45" s="109">
        <v>31</v>
      </c>
      <c r="B45" s="110" t="s">
        <v>130</v>
      </c>
      <c r="C45" s="110" t="s">
        <v>131</v>
      </c>
      <c r="D45" s="111">
        <v>6</v>
      </c>
      <c r="E45" s="111">
        <v>7</v>
      </c>
      <c r="F45" s="111"/>
      <c r="G45" s="112">
        <f t="shared" si="4"/>
        <v>2.166666666666667</v>
      </c>
      <c r="H45" s="111">
        <v>3</v>
      </c>
      <c r="I45" s="111">
        <v>3.5</v>
      </c>
      <c r="J45" s="112">
        <f t="shared" si="5"/>
        <v>3.2499999999999996</v>
      </c>
      <c r="K45" s="111">
        <v>12</v>
      </c>
      <c r="L45" s="111"/>
      <c r="M45" s="111"/>
      <c r="N45" s="112">
        <f t="shared" si="6"/>
        <v>12</v>
      </c>
      <c r="O45" s="113">
        <f t="shared" si="0"/>
        <v>17.399999999999999</v>
      </c>
      <c r="P45" s="111">
        <v>13</v>
      </c>
      <c r="Q45" s="111"/>
      <c r="R45" s="111">
        <v>7</v>
      </c>
      <c r="S45" s="111">
        <v>7</v>
      </c>
      <c r="T45" s="111"/>
      <c r="U45" s="114">
        <f t="shared" si="1"/>
        <v>27</v>
      </c>
      <c r="V45" s="115">
        <f t="shared" si="2"/>
        <v>44</v>
      </c>
      <c r="W45" s="115"/>
      <c r="X45" s="115"/>
      <c r="Y45" s="116" t="str">
        <f t="shared" si="3"/>
        <v>D</v>
      </c>
    </row>
    <row r="46" spans="1:25" ht="25.8">
      <c r="A46" s="109">
        <v>32</v>
      </c>
      <c r="B46" s="110" t="s">
        <v>132</v>
      </c>
      <c r="C46" s="110" t="s">
        <v>133</v>
      </c>
      <c r="D46" s="111">
        <v>11</v>
      </c>
      <c r="E46" s="111">
        <v>14</v>
      </c>
      <c r="F46" s="111"/>
      <c r="G46" s="112">
        <f t="shared" si="4"/>
        <v>4.1666666666666661</v>
      </c>
      <c r="H46" s="111">
        <v>3.5</v>
      </c>
      <c r="I46" s="111">
        <v>3</v>
      </c>
      <c r="J46" s="112">
        <f t="shared" si="5"/>
        <v>3.2499999999999996</v>
      </c>
      <c r="K46" s="111">
        <v>10</v>
      </c>
      <c r="L46" s="111"/>
      <c r="M46" s="111"/>
      <c r="N46" s="112">
        <f t="shared" si="6"/>
        <v>10</v>
      </c>
      <c r="O46" s="113">
        <f t="shared" si="0"/>
        <v>17.399999999999999</v>
      </c>
      <c r="P46" s="111">
        <v>18</v>
      </c>
      <c r="Q46" s="111">
        <v>9</v>
      </c>
      <c r="R46" s="111"/>
      <c r="S46" s="111">
        <v>12</v>
      </c>
      <c r="T46" s="111"/>
      <c r="U46" s="114">
        <f t="shared" si="1"/>
        <v>39</v>
      </c>
      <c r="V46" s="115">
        <f t="shared" si="2"/>
        <v>56</v>
      </c>
      <c r="W46" s="115"/>
      <c r="X46" s="115"/>
      <c r="Y46" s="116" t="str">
        <f t="shared" si="3"/>
        <v>C</v>
      </c>
    </row>
    <row r="47" spans="1:25" ht="25.8">
      <c r="A47" s="109">
        <v>33</v>
      </c>
      <c r="B47" s="110" t="s">
        <v>134</v>
      </c>
      <c r="C47" s="110" t="s">
        <v>135</v>
      </c>
      <c r="D47" s="111">
        <v>20</v>
      </c>
      <c r="E47" s="111">
        <v>20</v>
      </c>
      <c r="F47" s="111"/>
      <c r="G47" s="112">
        <f t="shared" si="4"/>
        <v>6.6666666666666661</v>
      </c>
      <c r="H47" s="111">
        <v>3.5</v>
      </c>
      <c r="I47" s="111">
        <v>3</v>
      </c>
      <c r="J47" s="112">
        <f t="shared" si="5"/>
        <v>3.2499999999999996</v>
      </c>
      <c r="K47" s="111">
        <v>13</v>
      </c>
      <c r="L47" s="111"/>
      <c r="M47" s="111"/>
      <c r="N47" s="112">
        <f t="shared" si="6"/>
        <v>13</v>
      </c>
      <c r="O47" s="113">
        <f t="shared" si="0"/>
        <v>22.9</v>
      </c>
      <c r="P47" s="111">
        <v>21</v>
      </c>
      <c r="Q47" s="111"/>
      <c r="R47" s="111">
        <v>8</v>
      </c>
      <c r="S47" s="111">
        <v>18</v>
      </c>
      <c r="T47" s="111"/>
      <c r="U47" s="114">
        <f t="shared" si="1"/>
        <v>47</v>
      </c>
      <c r="V47" s="115">
        <f t="shared" si="2"/>
        <v>70</v>
      </c>
      <c r="W47" s="115"/>
      <c r="X47" s="115"/>
      <c r="Y47" s="116" t="str">
        <f t="shared" si="3"/>
        <v>A</v>
      </c>
    </row>
    <row r="48" spans="1:25" ht="25.8">
      <c r="A48" s="109">
        <v>34</v>
      </c>
      <c r="B48" s="110" t="s">
        <v>136</v>
      </c>
      <c r="C48" s="110" t="s">
        <v>137</v>
      </c>
      <c r="D48" s="111">
        <v>2</v>
      </c>
      <c r="E48" s="111">
        <v>8</v>
      </c>
      <c r="F48" s="111"/>
      <c r="G48" s="112">
        <f t="shared" si="4"/>
        <v>1.6666666666666665</v>
      </c>
      <c r="H48" s="111">
        <v>4</v>
      </c>
      <c r="I48" s="111">
        <v>4.5</v>
      </c>
      <c r="J48" s="112">
        <f t="shared" si="5"/>
        <v>4.25</v>
      </c>
      <c r="K48" s="111">
        <v>13</v>
      </c>
      <c r="L48" s="111"/>
      <c r="M48" s="111"/>
      <c r="N48" s="112">
        <f t="shared" si="6"/>
        <v>13</v>
      </c>
      <c r="O48" s="113">
        <f t="shared" si="0"/>
        <v>18.899999999999999</v>
      </c>
      <c r="P48" s="111">
        <v>21</v>
      </c>
      <c r="Q48" s="111">
        <v>11</v>
      </c>
      <c r="R48" s="111"/>
      <c r="S48" s="111">
        <v>5</v>
      </c>
      <c r="T48" s="111"/>
      <c r="U48" s="114">
        <f t="shared" si="1"/>
        <v>37</v>
      </c>
      <c r="V48" s="115">
        <f t="shared" si="2"/>
        <v>56</v>
      </c>
      <c r="W48" s="115"/>
      <c r="X48" s="115"/>
      <c r="Y48" s="116" t="str">
        <f t="shared" si="3"/>
        <v>C</v>
      </c>
    </row>
    <row r="49" spans="1:25" ht="25.8">
      <c r="A49" s="109">
        <v>35</v>
      </c>
      <c r="B49" s="110" t="s">
        <v>138</v>
      </c>
      <c r="C49" s="110" t="s">
        <v>139</v>
      </c>
      <c r="D49" s="111">
        <v>17</v>
      </c>
      <c r="E49" s="111">
        <v>9</v>
      </c>
      <c r="F49" s="111"/>
      <c r="G49" s="112">
        <f t="shared" si="4"/>
        <v>4.3333333333333339</v>
      </c>
      <c r="H49" s="111">
        <v>3.5</v>
      </c>
      <c r="I49" s="111">
        <v>3.5</v>
      </c>
      <c r="J49" s="112">
        <f t="shared" si="5"/>
        <v>3.5</v>
      </c>
      <c r="K49" s="111">
        <v>12</v>
      </c>
      <c r="L49" s="111"/>
      <c r="M49" s="111"/>
      <c r="N49" s="112">
        <f t="shared" si="6"/>
        <v>12</v>
      </c>
      <c r="O49" s="113">
        <f t="shared" si="0"/>
        <v>19.8</v>
      </c>
      <c r="P49" s="111">
        <v>20</v>
      </c>
      <c r="Q49" s="111"/>
      <c r="R49" s="111">
        <v>7</v>
      </c>
      <c r="S49" s="111"/>
      <c r="T49" s="111">
        <v>5</v>
      </c>
      <c r="U49" s="114">
        <f t="shared" si="1"/>
        <v>32</v>
      </c>
      <c r="V49" s="115">
        <f t="shared" si="2"/>
        <v>52</v>
      </c>
      <c r="W49" s="115"/>
      <c r="X49" s="115"/>
      <c r="Y49" s="116" t="str">
        <f t="shared" si="3"/>
        <v>C</v>
      </c>
    </row>
    <row r="50" spans="1:25" ht="25.8">
      <c r="A50" s="109">
        <v>36</v>
      </c>
      <c r="B50" s="110" t="s">
        <v>140</v>
      </c>
      <c r="C50" s="110" t="s">
        <v>141</v>
      </c>
      <c r="D50" s="111">
        <v>13</v>
      </c>
      <c r="E50" s="111">
        <v>10</v>
      </c>
      <c r="F50" s="111"/>
      <c r="G50" s="112">
        <f t="shared" si="4"/>
        <v>3.833333333333333</v>
      </c>
      <c r="H50" s="111">
        <v>3</v>
      </c>
      <c r="I50" s="111">
        <v>3.5</v>
      </c>
      <c r="J50" s="112">
        <f t="shared" si="5"/>
        <v>3.2499999999999996</v>
      </c>
      <c r="K50" s="111">
        <v>12</v>
      </c>
      <c r="L50" s="111"/>
      <c r="M50" s="111"/>
      <c r="N50" s="112">
        <f t="shared" si="6"/>
        <v>12</v>
      </c>
      <c r="O50" s="113">
        <f t="shared" si="0"/>
        <v>19.100000000000001</v>
      </c>
      <c r="P50" s="111"/>
      <c r="Q50" s="111"/>
      <c r="R50" s="111"/>
      <c r="S50" s="111"/>
      <c r="T50" s="111"/>
      <c r="U50" s="114" t="str">
        <f t="shared" si="1"/>
        <v/>
      </c>
      <c r="V50" s="115">
        <f t="shared" si="2"/>
        <v>19</v>
      </c>
      <c r="W50" s="115"/>
      <c r="X50" s="115"/>
      <c r="Y50" s="116" t="str">
        <f t="shared" si="3"/>
        <v/>
      </c>
    </row>
    <row r="51" spans="1:25" ht="25.8">
      <c r="A51" s="109">
        <v>37</v>
      </c>
      <c r="B51" s="110" t="s">
        <v>142</v>
      </c>
      <c r="C51" s="110" t="s">
        <v>143</v>
      </c>
      <c r="D51" s="111">
        <v>17</v>
      </c>
      <c r="E51" s="111">
        <v>9</v>
      </c>
      <c r="F51" s="111"/>
      <c r="G51" s="112">
        <f t="shared" si="4"/>
        <v>4.3333333333333339</v>
      </c>
      <c r="H51" s="111">
        <v>3</v>
      </c>
      <c r="I51" s="111">
        <v>3.5</v>
      </c>
      <c r="J51" s="112">
        <f t="shared" si="5"/>
        <v>3.2499999999999996</v>
      </c>
      <c r="K51" s="111">
        <v>10</v>
      </c>
      <c r="L51" s="111"/>
      <c r="M51" s="111"/>
      <c r="N51" s="112">
        <f t="shared" si="6"/>
        <v>10</v>
      </c>
      <c r="O51" s="113">
        <f t="shared" si="0"/>
        <v>17.600000000000001</v>
      </c>
      <c r="P51" s="111">
        <v>10</v>
      </c>
      <c r="Q51" s="111"/>
      <c r="R51" s="111">
        <v>6</v>
      </c>
      <c r="S51" s="111"/>
      <c r="T51" s="111">
        <v>11</v>
      </c>
      <c r="U51" s="114">
        <f t="shared" si="1"/>
        <v>27</v>
      </c>
      <c r="V51" s="115">
        <f t="shared" si="2"/>
        <v>45</v>
      </c>
      <c r="W51" s="115"/>
      <c r="X51" s="115"/>
      <c r="Y51" s="116" t="str">
        <f t="shared" si="3"/>
        <v>D</v>
      </c>
    </row>
    <row r="52" spans="1:25" ht="25.8">
      <c r="A52" s="109">
        <v>38</v>
      </c>
      <c r="B52" s="110" t="s">
        <v>144</v>
      </c>
      <c r="C52" s="110" t="s">
        <v>145</v>
      </c>
      <c r="D52" s="111">
        <v>19</v>
      </c>
      <c r="E52" s="111">
        <v>9</v>
      </c>
      <c r="F52" s="111"/>
      <c r="G52" s="112">
        <f t="shared" si="4"/>
        <v>4.666666666666667</v>
      </c>
      <c r="H52" s="111">
        <v>3</v>
      </c>
      <c r="I52" s="111">
        <v>3.5</v>
      </c>
      <c r="J52" s="112">
        <f t="shared" si="5"/>
        <v>3.2499999999999996</v>
      </c>
      <c r="K52" s="111">
        <v>12</v>
      </c>
      <c r="L52" s="111"/>
      <c r="M52" s="111"/>
      <c r="N52" s="112">
        <f t="shared" si="6"/>
        <v>12</v>
      </c>
      <c r="O52" s="113">
        <f t="shared" si="0"/>
        <v>19.899999999999999</v>
      </c>
      <c r="P52" s="111">
        <v>16</v>
      </c>
      <c r="Q52" s="111">
        <v>14</v>
      </c>
      <c r="R52" s="111"/>
      <c r="S52" s="111"/>
      <c r="T52" s="111">
        <v>13</v>
      </c>
      <c r="U52" s="114">
        <f t="shared" si="1"/>
        <v>43</v>
      </c>
      <c r="V52" s="115">
        <f t="shared" si="2"/>
        <v>63</v>
      </c>
      <c r="W52" s="115"/>
      <c r="X52" s="115"/>
      <c r="Y52" s="116" t="str">
        <f t="shared" si="3"/>
        <v>B</v>
      </c>
    </row>
    <row r="53" spans="1:25" ht="25.8">
      <c r="A53" s="109">
        <v>39</v>
      </c>
      <c r="B53" s="110" t="s">
        <v>146</v>
      </c>
      <c r="C53" s="110" t="s">
        <v>147</v>
      </c>
      <c r="D53" s="111">
        <v>17</v>
      </c>
      <c r="E53" s="111">
        <v>18</v>
      </c>
      <c r="F53" s="111"/>
      <c r="G53" s="112">
        <f t="shared" si="4"/>
        <v>5.8333333333333321</v>
      </c>
      <c r="H53" s="111">
        <v>3</v>
      </c>
      <c r="I53" s="111">
        <v>4</v>
      </c>
      <c r="J53" s="112">
        <f t="shared" si="5"/>
        <v>3.5</v>
      </c>
      <c r="K53" s="111">
        <v>11</v>
      </c>
      <c r="L53" s="111"/>
      <c r="M53" s="111"/>
      <c r="N53" s="112">
        <f t="shared" si="6"/>
        <v>11</v>
      </c>
      <c r="O53" s="113">
        <f t="shared" si="0"/>
        <v>20.3</v>
      </c>
      <c r="P53" s="111">
        <v>25</v>
      </c>
      <c r="Q53" s="111">
        <v>12</v>
      </c>
      <c r="R53" s="111"/>
      <c r="S53" s="111"/>
      <c r="T53" s="111">
        <v>17</v>
      </c>
      <c r="U53" s="114">
        <f t="shared" si="1"/>
        <v>54</v>
      </c>
      <c r="V53" s="115">
        <f t="shared" si="2"/>
        <v>74</v>
      </c>
      <c r="W53" s="115"/>
      <c r="X53" s="115"/>
      <c r="Y53" s="116" t="str">
        <f t="shared" si="3"/>
        <v>A</v>
      </c>
    </row>
    <row r="54" spans="1:25" ht="25.8">
      <c r="A54" s="109">
        <v>40</v>
      </c>
      <c r="B54" s="110" t="s">
        <v>148</v>
      </c>
      <c r="C54" s="110" t="s">
        <v>149</v>
      </c>
      <c r="D54" s="111">
        <v>18</v>
      </c>
      <c r="E54" s="111">
        <v>11</v>
      </c>
      <c r="F54" s="111"/>
      <c r="G54" s="112">
        <f t="shared" si="4"/>
        <v>4.833333333333333</v>
      </c>
      <c r="H54" s="111">
        <v>4</v>
      </c>
      <c r="I54" s="111">
        <v>4.5</v>
      </c>
      <c r="J54" s="112">
        <f t="shared" si="5"/>
        <v>4.25</v>
      </c>
      <c r="K54" s="111">
        <v>13</v>
      </c>
      <c r="L54" s="111"/>
      <c r="M54" s="111"/>
      <c r="N54" s="112">
        <f t="shared" si="6"/>
        <v>13</v>
      </c>
      <c r="O54" s="113">
        <f t="shared" si="0"/>
        <v>22.1</v>
      </c>
      <c r="P54" s="111">
        <v>23</v>
      </c>
      <c r="Q54" s="111"/>
      <c r="R54" s="111">
        <v>18</v>
      </c>
      <c r="S54" s="111">
        <v>14</v>
      </c>
      <c r="T54" s="111"/>
      <c r="U54" s="114">
        <f t="shared" si="1"/>
        <v>55</v>
      </c>
      <c r="V54" s="115">
        <f t="shared" si="2"/>
        <v>77</v>
      </c>
      <c r="W54" s="115"/>
      <c r="X54" s="115"/>
      <c r="Y54" s="116" t="str">
        <f t="shared" si="3"/>
        <v>A</v>
      </c>
    </row>
    <row r="55" spans="1:25" ht="25.8">
      <c r="A55" s="109">
        <v>41</v>
      </c>
      <c r="B55" s="110" t="s">
        <v>150</v>
      </c>
      <c r="C55" s="110" t="s">
        <v>151</v>
      </c>
      <c r="D55" s="111">
        <v>15</v>
      </c>
      <c r="E55" s="111">
        <v>10</v>
      </c>
      <c r="F55" s="111"/>
      <c r="G55" s="112">
        <f t="shared" si="4"/>
        <v>4.1666666666666661</v>
      </c>
      <c r="H55" s="111">
        <v>4</v>
      </c>
      <c r="I55" s="111">
        <v>3</v>
      </c>
      <c r="J55" s="112">
        <f t="shared" si="5"/>
        <v>3.5</v>
      </c>
      <c r="K55" s="111">
        <v>12</v>
      </c>
      <c r="L55" s="111"/>
      <c r="M55" s="111"/>
      <c r="N55" s="112">
        <f t="shared" si="6"/>
        <v>12</v>
      </c>
      <c r="O55" s="113">
        <f t="shared" si="0"/>
        <v>19.7</v>
      </c>
      <c r="P55" s="111"/>
      <c r="Q55" s="111"/>
      <c r="R55" s="111"/>
      <c r="S55" s="111"/>
      <c r="T55" s="111"/>
      <c r="U55" s="114" t="str">
        <f t="shared" si="1"/>
        <v/>
      </c>
      <c r="V55" s="115">
        <f t="shared" si="2"/>
        <v>20</v>
      </c>
      <c r="W55" s="115"/>
      <c r="X55" s="115"/>
      <c r="Y55" s="116" t="str">
        <f t="shared" si="3"/>
        <v/>
      </c>
    </row>
    <row r="56" spans="1:25" ht="25.8">
      <c r="A56" s="109">
        <v>42</v>
      </c>
      <c r="B56" s="110" t="s">
        <v>152</v>
      </c>
      <c r="C56" s="110" t="s">
        <v>153</v>
      </c>
      <c r="D56" s="111">
        <v>15</v>
      </c>
      <c r="E56" s="111">
        <v>17</v>
      </c>
      <c r="F56" s="111"/>
      <c r="G56" s="112">
        <f t="shared" si="4"/>
        <v>5.333333333333333</v>
      </c>
      <c r="H56" s="111">
        <v>2.5</v>
      </c>
      <c r="I56" s="111">
        <v>2.5</v>
      </c>
      <c r="J56" s="112">
        <f t="shared" si="5"/>
        <v>2.5</v>
      </c>
      <c r="K56" s="111">
        <v>12</v>
      </c>
      <c r="L56" s="111"/>
      <c r="M56" s="111"/>
      <c r="N56" s="112">
        <f t="shared" si="6"/>
        <v>12</v>
      </c>
      <c r="O56" s="113">
        <f t="shared" si="0"/>
        <v>19.8</v>
      </c>
      <c r="P56" s="111">
        <v>21</v>
      </c>
      <c r="Q56" s="111">
        <v>14</v>
      </c>
      <c r="R56" s="111"/>
      <c r="S56" s="111"/>
      <c r="T56" s="111">
        <v>13</v>
      </c>
      <c r="U56" s="114">
        <f t="shared" si="1"/>
        <v>48</v>
      </c>
      <c r="V56" s="115">
        <f t="shared" si="2"/>
        <v>68</v>
      </c>
      <c r="W56" s="115"/>
      <c r="X56" s="115"/>
      <c r="Y56" s="116" t="str">
        <f t="shared" si="3"/>
        <v>B</v>
      </c>
    </row>
    <row r="57" spans="1:25" ht="25.8">
      <c r="A57" s="109">
        <v>43</v>
      </c>
      <c r="B57" s="110" t="s">
        <v>154</v>
      </c>
      <c r="C57" s="110" t="s">
        <v>155</v>
      </c>
      <c r="D57" s="111">
        <v>11</v>
      </c>
      <c r="E57" s="111">
        <v>6</v>
      </c>
      <c r="F57" s="111"/>
      <c r="G57" s="112">
        <f t="shared" si="4"/>
        <v>2.833333333333333</v>
      </c>
      <c r="H57" s="111">
        <v>3.5</v>
      </c>
      <c r="I57" s="111">
        <v>3.5</v>
      </c>
      <c r="J57" s="112">
        <f t="shared" si="5"/>
        <v>3.5</v>
      </c>
      <c r="K57" s="111">
        <v>13</v>
      </c>
      <c r="L57" s="111"/>
      <c r="M57" s="111"/>
      <c r="N57" s="112">
        <f t="shared" si="6"/>
        <v>13</v>
      </c>
      <c r="O57" s="113">
        <f t="shared" si="0"/>
        <v>19.3</v>
      </c>
      <c r="P57" s="111">
        <v>25</v>
      </c>
      <c r="Q57" s="111"/>
      <c r="R57" s="111">
        <v>15</v>
      </c>
      <c r="S57" s="111">
        <v>18</v>
      </c>
      <c r="T57" s="111"/>
      <c r="U57" s="114">
        <f t="shared" si="1"/>
        <v>58</v>
      </c>
      <c r="V57" s="115">
        <f t="shared" si="2"/>
        <v>77</v>
      </c>
      <c r="W57" s="115"/>
      <c r="X57" s="115"/>
      <c r="Y57" s="116" t="str">
        <f t="shared" si="3"/>
        <v>A</v>
      </c>
    </row>
    <row r="58" spans="1:25" ht="25.8">
      <c r="A58" s="109">
        <v>44</v>
      </c>
      <c r="B58" s="110" t="s">
        <v>156</v>
      </c>
      <c r="C58" s="110" t="s">
        <v>157</v>
      </c>
      <c r="D58" s="111">
        <v>15</v>
      </c>
      <c r="E58" s="111">
        <v>19</v>
      </c>
      <c r="F58" s="111"/>
      <c r="G58" s="112">
        <f t="shared" si="4"/>
        <v>5.6666666666666661</v>
      </c>
      <c r="H58" s="111">
        <v>3.5</v>
      </c>
      <c r="I58" s="111">
        <v>3.5</v>
      </c>
      <c r="J58" s="112">
        <f t="shared" si="5"/>
        <v>3.5</v>
      </c>
      <c r="K58" s="111">
        <v>12</v>
      </c>
      <c r="L58" s="111"/>
      <c r="M58" s="111"/>
      <c r="N58" s="112">
        <f t="shared" si="6"/>
        <v>12</v>
      </c>
      <c r="O58" s="113">
        <f t="shared" si="0"/>
        <v>21.2</v>
      </c>
      <c r="P58" s="111">
        <v>27</v>
      </c>
      <c r="Q58" s="111">
        <v>12</v>
      </c>
      <c r="R58" s="111"/>
      <c r="S58" s="111">
        <v>14</v>
      </c>
      <c r="T58" s="111"/>
      <c r="U58" s="114">
        <f t="shared" si="1"/>
        <v>53</v>
      </c>
      <c r="V58" s="115">
        <f t="shared" si="2"/>
        <v>74</v>
      </c>
      <c r="W58" s="115"/>
      <c r="X58" s="115"/>
      <c r="Y58" s="116" t="str">
        <f t="shared" si="3"/>
        <v>A</v>
      </c>
    </row>
    <row r="59" spans="1:25" ht="25.8">
      <c r="A59" s="109">
        <v>45</v>
      </c>
      <c r="B59" s="110" t="s">
        <v>158</v>
      </c>
      <c r="C59" s="110" t="s">
        <v>159</v>
      </c>
      <c r="D59" s="111">
        <v>9</v>
      </c>
      <c r="E59" s="111">
        <v>7</v>
      </c>
      <c r="F59" s="111"/>
      <c r="G59" s="112">
        <f t="shared" si="4"/>
        <v>2.6666666666666665</v>
      </c>
      <c r="H59" s="111">
        <v>3.5</v>
      </c>
      <c r="I59" s="111">
        <v>3.5</v>
      </c>
      <c r="J59" s="112">
        <f t="shared" si="5"/>
        <v>3.5</v>
      </c>
      <c r="K59" s="111">
        <v>12</v>
      </c>
      <c r="L59" s="111"/>
      <c r="M59" s="111"/>
      <c r="N59" s="112">
        <f t="shared" si="6"/>
        <v>12</v>
      </c>
      <c r="O59" s="113">
        <f t="shared" si="0"/>
        <v>18.2</v>
      </c>
      <c r="P59" s="111">
        <v>24</v>
      </c>
      <c r="Q59" s="111">
        <v>9</v>
      </c>
      <c r="R59" s="111"/>
      <c r="S59" s="111"/>
      <c r="T59" s="111">
        <v>14</v>
      </c>
      <c r="U59" s="114">
        <f t="shared" si="1"/>
        <v>47</v>
      </c>
      <c r="V59" s="115">
        <f t="shared" si="2"/>
        <v>65</v>
      </c>
      <c r="W59" s="115"/>
      <c r="X59" s="115"/>
      <c r="Y59" s="116" t="str">
        <f t="shared" si="3"/>
        <v>B</v>
      </c>
    </row>
    <row r="60" spans="1:25" ht="25.8">
      <c r="A60" s="109">
        <v>46</v>
      </c>
      <c r="B60" s="110" t="s">
        <v>160</v>
      </c>
      <c r="C60" s="110" t="s">
        <v>161</v>
      </c>
      <c r="D60" s="111">
        <v>9</v>
      </c>
      <c r="E60" s="111">
        <v>8</v>
      </c>
      <c r="F60" s="111"/>
      <c r="G60" s="112">
        <f t="shared" si="4"/>
        <v>2.833333333333333</v>
      </c>
      <c r="H60" s="111">
        <v>2.5</v>
      </c>
      <c r="I60" s="111">
        <v>2</v>
      </c>
      <c r="J60" s="112">
        <f t="shared" si="5"/>
        <v>2.25</v>
      </c>
      <c r="K60" s="111">
        <v>9</v>
      </c>
      <c r="L60" s="111"/>
      <c r="M60" s="111"/>
      <c r="N60" s="112">
        <f t="shared" si="6"/>
        <v>9</v>
      </c>
      <c r="O60" s="113">
        <f t="shared" si="0"/>
        <v>14.1</v>
      </c>
      <c r="P60" s="111">
        <v>14</v>
      </c>
      <c r="Q60" s="111">
        <v>13</v>
      </c>
      <c r="R60" s="111"/>
      <c r="S60" s="111">
        <v>13</v>
      </c>
      <c r="T60" s="111"/>
      <c r="U60" s="114">
        <f t="shared" si="1"/>
        <v>40</v>
      </c>
      <c r="V60" s="115">
        <f t="shared" si="2"/>
        <v>54</v>
      </c>
      <c r="W60" s="115"/>
      <c r="X60" s="115"/>
      <c r="Y60" s="116" t="str">
        <f t="shared" si="3"/>
        <v>C</v>
      </c>
    </row>
    <row r="61" spans="1:25" ht="25.8">
      <c r="A61" s="109">
        <v>47</v>
      </c>
      <c r="B61" s="110" t="s">
        <v>162</v>
      </c>
      <c r="C61" s="110" t="s">
        <v>163</v>
      </c>
      <c r="D61" s="111">
        <v>22</v>
      </c>
      <c r="E61" s="111">
        <v>14</v>
      </c>
      <c r="F61" s="111"/>
      <c r="G61" s="112">
        <f t="shared" si="4"/>
        <v>6</v>
      </c>
      <c r="H61" s="111">
        <v>4</v>
      </c>
      <c r="I61" s="111">
        <v>4.5</v>
      </c>
      <c r="J61" s="112">
        <f t="shared" si="5"/>
        <v>4.25</v>
      </c>
      <c r="K61" s="111">
        <v>13</v>
      </c>
      <c r="L61" s="111"/>
      <c r="M61" s="111"/>
      <c r="N61" s="112">
        <f t="shared" si="6"/>
        <v>13</v>
      </c>
      <c r="O61" s="113">
        <f t="shared" si="0"/>
        <v>23.3</v>
      </c>
      <c r="P61" s="111">
        <v>20</v>
      </c>
      <c r="Q61" s="111">
        <v>12</v>
      </c>
      <c r="R61" s="111"/>
      <c r="S61" s="111"/>
      <c r="T61" s="111">
        <v>11</v>
      </c>
      <c r="U61" s="114">
        <f t="shared" si="1"/>
        <v>43</v>
      </c>
      <c r="V61" s="115">
        <f t="shared" si="2"/>
        <v>66</v>
      </c>
      <c r="W61" s="115"/>
      <c r="X61" s="115"/>
      <c r="Y61" s="116" t="str">
        <f t="shared" si="3"/>
        <v>B</v>
      </c>
    </row>
    <row r="62" spans="1:25" ht="25.8">
      <c r="A62" s="109">
        <v>48</v>
      </c>
      <c r="B62" s="110" t="s">
        <v>164</v>
      </c>
      <c r="C62" s="110" t="s">
        <v>165</v>
      </c>
      <c r="D62" s="111">
        <v>15</v>
      </c>
      <c r="E62" s="111">
        <v>11</v>
      </c>
      <c r="F62" s="111"/>
      <c r="G62" s="112">
        <f t="shared" si="4"/>
        <v>4.3333333333333339</v>
      </c>
      <c r="H62" s="111">
        <v>4</v>
      </c>
      <c r="I62" s="111">
        <v>4.5</v>
      </c>
      <c r="J62" s="112">
        <f t="shared" si="5"/>
        <v>4.25</v>
      </c>
      <c r="K62" s="111">
        <v>13</v>
      </c>
      <c r="L62" s="111"/>
      <c r="M62" s="111"/>
      <c r="N62" s="112">
        <f t="shared" si="6"/>
        <v>13</v>
      </c>
      <c r="O62" s="113">
        <f t="shared" si="0"/>
        <v>21.6</v>
      </c>
      <c r="P62" s="111">
        <v>20</v>
      </c>
      <c r="Q62" s="111"/>
      <c r="R62" s="111">
        <v>8</v>
      </c>
      <c r="S62" s="111">
        <v>5</v>
      </c>
      <c r="T62" s="111"/>
      <c r="U62" s="114">
        <f t="shared" si="1"/>
        <v>33</v>
      </c>
      <c r="V62" s="115">
        <f t="shared" si="2"/>
        <v>55</v>
      </c>
      <c r="W62" s="115"/>
      <c r="X62" s="115"/>
      <c r="Y62" s="116" t="str">
        <f t="shared" si="3"/>
        <v>C</v>
      </c>
    </row>
    <row r="63" spans="1:25" ht="25.8">
      <c r="A63" s="109">
        <v>49</v>
      </c>
      <c r="B63" s="110" t="s">
        <v>166</v>
      </c>
      <c r="C63" s="110" t="s">
        <v>167</v>
      </c>
      <c r="D63" s="111">
        <v>19</v>
      </c>
      <c r="E63" s="111">
        <v>12</v>
      </c>
      <c r="F63" s="111"/>
      <c r="G63" s="112">
        <f t="shared" si="4"/>
        <v>5.1666666666666661</v>
      </c>
      <c r="H63" s="111">
        <v>2</v>
      </c>
      <c r="I63" s="111">
        <v>3</v>
      </c>
      <c r="J63" s="112">
        <f t="shared" si="5"/>
        <v>2.5</v>
      </c>
      <c r="K63" s="111">
        <v>13</v>
      </c>
      <c r="L63" s="111"/>
      <c r="M63" s="111"/>
      <c r="N63" s="112">
        <f t="shared" si="6"/>
        <v>13</v>
      </c>
      <c r="O63" s="113">
        <f t="shared" si="0"/>
        <v>20.7</v>
      </c>
      <c r="P63" s="111">
        <v>18</v>
      </c>
      <c r="Q63" s="111">
        <v>10</v>
      </c>
      <c r="R63" s="111"/>
      <c r="S63" s="111"/>
      <c r="T63" s="111">
        <v>12</v>
      </c>
      <c r="U63" s="114">
        <f t="shared" si="1"/>
        <v>40</v>
      </c>
      <c r="V63" s="115">
        <f t="shared" si="2"/>
        <v>61</v>
      </c>
      <c r="W63" s="115"/>
      <c r="X63" s="115"/>
      <c r="Y63" s="116" t="str">
        <f t="shared" si="3"/>
        <v>B</v>
      </c>
    </row>
    <row r="64" spans="1:25" ht="25.8">
      <c r="A64" s="109">
        <v>50</v>
      </c>
      <c r="B64" s="110" t="s">
        <v>170</v>
      </c>
      <c r="C64" s="110" t="s">
        <v>171</v>
      </c>
      <c r="D64" s="111">
        <v>22</v>
      </c>
      <c r="E64" s="111">
        <v>19</v>
      </c>
      <c r="F64" s="111"/>
      <c r="G64" s="112">
        <f t="shared" si="4"/>
        <v>6.8333333333333339</v>
      </c>
      <c r="H64" s="111">
        <v>3</v>
      </c>
      <c r="I64" s="111">
        <v>4</v>
      </c>
      <c r="J64" s="112">
        <f t="shared" si="5"/>
        <v>3.5</v>
      </c>
      <c r="K64" s="111">
        <v>11</v>
      </c>
      <c r="L64" s="111"/>
      <c r="M64" s="111"/>
      <c r="N64" s="112">
        <f t="shared" si="6"/>
        <v>11</v>
      </c>
      <c r="O64" s="113">
        <f t="shared" si="0"/>
        <v>21.3</v>
      </c>
      <c r="P64" s="111">
        <v>26</v>
      </c>
      <c r="Q64" s="111"/>
      <c r="R64" s="111">
        <v>15</v>
      </c>
      <c r="S64" s="111"/>
      <c r="T64" s="111">
        <v>20</v>
      </c>
      <c r="U64" s="114">
        <f t="shared" si="1"/>
        <v>61</v>
      </c>
      <c r="V64" s="115">
        <f t="shared" si="2"/>
        <v>82</v>
      </c>
      <c r="W64" s="115"/>
      <c r="X64" s="115"/>
      <c r="Y64" s="116" t="str">
        <f t="shared" si="3"/>
        <v>A</v>
      </c>
    </row>
    <row r="65" spans="1:25" ht="25.8">
      <c r="A65" s="109">
        <v>51</v>
      </c>
      <c r="B65" s="110" t="s">
        <v>172</v>
      </c>
      <c r="C65" s="110" t="s">
        <v>173</v>
      </c>
      <c r="D65" s="111">
        <v>19</v>
      </c>
      <c r="E65" s="111">
        <v>8</v>
      </c>
      <c r="F65" s="111"/>
      <c r="G65" s="112">
        <f t="shared" si="4"/>
        <v>4.5</v>
      </c>
      <c r="H65" s="111">
        <v>2</v>
      </c>
      <c r="I65" s="111">
        <v>3</v>
      </c>
      <c r="J65" s="112">
        <f t="shared" si="5"/>
        <v>2.5</v>
      </c>
      <c r="K65" s="111">
        <v>8</v>
      </c>
      <c r="L65" s="111"/>
      <c r="M65" s="111"/>
      <c r="N65" s="112">
        <f t="shared" si="6"/>
        <v>8</v>
      </c>
      <c r="O65" s="113">
        <f t="shared" si="0"/>
        <v>15</v>
      </c>
      <c r="P65" s="111">
        <v>21</v>
      </c>
      <c r="Q65" s="111">
        <v>14</v>
      </c>
      <c r="R65" s="111"/>
      <c r="S65" s="111"/>
      <c r="T65" s="111">
        <v>14</v>
      </c>
      <c r="U65" s="114">
        <f t="shared" si="1"/>
        <v>49</v>
      </c>
      <c r="V65" s="115">
        <f t="shared" si="2"/>
        <v>64</v>
      </c>
      <c r="W65" s="115"/>
      <c r="X65" s="115"/>
      <c r="Y65" s="116" t="str">
        <f t="shared" si="3"/>
        <v>B</v>
      </c>
    </row>
    <row r="66" spans="1:25" ht="25.8">
      <c r="A66" s="109">
        <v>52</v>
      </c>
      <c r="B66" s="110" t="s">
        <v>174</v>
      </c>
      <c r="C66" s="110" t="s">
        <v>175</v>
      </c>
      <c r="D66" s="111">
        <v>13</v>
      </c>
      <c r="E66" s="111">
        <v>5</v>
      </c>
      <c r="F66" s="111"/>
      <c r="G66" s="112">
        <f t="shared" si="4"/>
        <v>3</v>
      </c>
      <c r="H66" s="111">
        <v>3</v>
      </c>
      <c r="I66" s="111">
        <v>4</v>
      </c>
      <c r="J66" s="112">
        <f t="shared" si="5"/>
        <v>3.5</v>
      </c>
      <c r="K66" s="111">
        <v>11</v>
      </c>
      <c r="L66" s="111"/>
      <c r="M66" s="111"/>
      <c r="N66" s="112">
        <f t="shared" si="6"/>
        <v>11</v>
      </c>
      <c r="O66" s="113">
        <f t="shared" si="0"/>
        <v>17.5</v>
      </c>
      <c r="P66" s="111">
        <v>26</v>
      </c>
      <c r="Q66" s="111"/>
      <c r="R66" s="111">
        <v>15</v>
      </c>
      <c r="S66" s="111"/>
      <c r="T66" s="111">
        <v>18</v>
      </c>
      <c r="U66" s="114">
        <f t="shared" si="1"/>
        <v>59</v>
      </c>
      <c r="V66" s="115">
        <f t="shared" si="2"/>
        <v>77</v>
      </c>
      <c r="W66" s="115"/>
      <c r="X66" s="115"/>
      <c r="Y66" s="116" t="str">
        <f t="shared" si="3"/>
        <v>A</v>
      </c>
    </row>
    <row r="67" spans="1:25" ht="25.8">
      <c r="A67" s="109">
        <v>53</v>
      </c>
      <c r="B67" s="110" t="s">
        <v>176</v>
      </c>
      <c r="C67" s="110" t="s">
        <v>177</v>
      </c>
      <c r="D67" s="111">
        <v>13</v>
      </c>
      <c r="E67" s="111">
        <v>19</v>
      </c>
      <c r="F67" s="111"/>
      <c r="G67" s="112">
        <f t="shared" si="4"/>
        <v>5.333333333333333</v>
      </c>
      <c r="H67" s="111">
        <v>3</v>
      </c>
      <c r="I67" s="111">
        <v>3.5</v>
      </c>
      <c r="J67" s="112">
        <f t="shared" si="5"/>
        <v>3.2499999999999996</v>
      </c>
      <c r="K67" s="111">
        <v>12</v>
      </c>
      <c r="L67" s="111"/>
      <c r="M67" s="111"/>
      <c r="N67" s="112">
        <f t="shared" si="6"/>
        <v>12</v>
      </c>
      <c r="O67" s="113">
        <f t="shared" si="0"/>
        <v>20.6</v>
      </c>
      <c r="P67" s="111">
        <v>20</v>
      </c>
      <c r="Q67" s="111"/>
      <c r="R67" s="111">
        <v>7</v>
      </c>
      <c r="S67" s="111"/>
      <c r="T67" s="111">
        <v>12</v>
      </c>
      <c r="U67" s="114">
        <f t="shared" si="1"/>
        <v>39</v>
      </c>
      <c r="V67" s="115">
        <f t="shared" si="2"/>
        <v>60</v>
      </c>
      <c r="W67" s="115"/>
      <c r="X67" s="115"/>
      <c r="Y67" s="116" t="str">
        <f t="shared" si="3"/>
        <v>B</v>
      </c>
    </row>
    <row r="68" spans="1:25" ht="25.8">
      <c r="A68" s="109">
        <v>54</v>
      </c>
      <c r="B68" s="110" t="s">
        <v>178</v>
      </c>
      <c r="C68" s="110" t="s">
        <v>179</v>
      </c>
      <c r="D68" s="111">
        <v>22</v>
      </c>
      <c r="E68" s="111">
        <v>16</v>
      </c>
      <c r="F68" s="111"/>
      <c r="G68" s="112">
        <f t="shared" si="4"/>
        <v>6.333333333333333</v>
      </c>
      <c r="H68" s="111">
        <v>4</v>
      </c>
      <c r="I68" s="111">
        <v>4</v>
      </c>
      <c r="J68" s="112">
        <f t="shared" si="5"/>
        <v>4</v>
      </c>
      <c r="K68" s="111">
        <v>10</v>
      </c>
      <c r="L68" s="111"/>
      <c r="M68" s="111"/>
      <c r="N68" s="112">
        <f t="shared" si="6"/>
        <v>10</v>
      </c>
      <c r="O68" s="113">
        <f t="shared" si="0"/>
        <v>20.3</v>
      </c>
      <c r="P68" s="111">
        <v>25</v>
      </c>
      <c r="Q68" s="111"/>
      <c r="R68" s="111">
        <v>16</v>
      </c>
      <c r="S68" s="111">
        <v>14</v>
      </c>
      <c r="T68" s="111"/>
      <c r="U68" s="114">
        <f t="shared" si="1"/>
        <v>55</v>
      </c>
      <c r="V68" s="115">
        <f t="shared" si="2"/>
        <v>75</v>
      </c>
      <c r="W68" s="115"/>
      <c r="X68" s="115"/>
      <c r="Y68" s="116" t="str">
        <f t="shared" si="3"/>
        <v>A</v>
      </c>
    </row>
    <row r="69" spans="1:25" ht="25.8">
      <c r="A69" s="109">
        <v>55</v>
      </c>
      <c r="B69" s="110" t="s">
        <v>180</v>
      </c>
      <c r="C69" s="110" t="s">
        <v>181</v>
      </c>
      <c r="D69" s="111">
        <v>19</v>
      </c>
      <c r="E69" s="111">
        <v>20</v>
      </c>
      <c r="F69" s="111"/>
      <c r="G69" s="112">
        <f t="shared" si="4"/>
        <v>6.4999999999999991</v>
      </c>
      <c r="H69" s="111">
        <v>3.5</v>
      </c>
      <c r="I69" s="111">
        <v>3</v>
      </c>
      <c r="J69" s="112">
        <f t="shared" si="5"/>
        <v>3.2499999999999996</v>
      </c>
      <c r="K69" s="111">
        <v>10</v>
      </c>
      <c r="L69" s="111"/>
      <c r="M69" s="111"/>
      <c r="N69" s="112">
        <f t="shared" si="6"/>
        <v>10</v>
      </c>
      <c r="O69" s="113">
        <f t="shared" si="0"/>
        <v>19.8</v>
      </c>
      <c r="P69" s="111">
        <v>28</v>
      </c>
      <c r="Q69" s="111"/>
      <c r="R69" s="111">
        <v>7</v>
      </c>
      <c r="S69" s="111"/>
      <c r="T69" s="111">
        <v>20</v>
      </c>
      <c r="U69" s="114">
        <f t="shared" si="1"/>
        <v>55</v>
      </c>
      <c r="V69" s="115">
        <f t="shared" si="2"/>
        <v>75</v>
      </c>
      <c r="W69" s="115"/>
      <c r="X69" s="115"/>
      <c r="Y69" s="116" t="str">
        <f t="shared" si="3"/>
        <v>A</v>
      </c>
    </row>
    <row r="70" spans="1:25" ht="25.8">
      <c r="A70" s="109">
        <v>56</v>
      </c>
      <c r="B70" s="110" t="s">
        <v>182</v>
      </c>
      <c r="C70" s="110" t="s">
        <v>183</v>
      </c>
      <c r="D70" s="111">
        <v>10</v>
      </c>
      <c r="E70" s="111">
        <v>19</v>
      </c>
      <c r="F70" s="111"/>
      <c r="G70" s="112">
        <f t="shared" si="4"/>
        <v>4.833333333333333</v>
      </c>
      <c r="H70" s="111">
        <v>4</v>
      </c>
      <c r="I70" s="111">
        <v>4</v>
      </c>
      <c r="J70" s="112">
        <f t="shared" si="5"/>
        <v>4</v>
      </c>
      <c r="K70" s="111">
        <v>10</v>
      </c>
      <c r="L70" s="111"/>
      <c r="M70" s="111"/>
      <c r="N70" s="112">
        <f t="shared" si="6"/>
        <v>10</v>
      </c>
      <c r="O70" s="113">
        <f t="shared" si="0"/>
        <v>18.8</v>
      </c>
      <c r="P70" s="111">
        <v>20</v>
      </c>
      <c r="Q70" s="111"/>
      <c r="R70" s="111">
        <v>14</v>
      </c>
      <c r="S70" s="111">
        <v>12</v>
      </c>
      <c r="T70" s="111"/>
      <c r="U70" s="114">
        <f t="shared" si="1"/>
        <v>46</v>
      </c>
      <c r="V70" s="115">
        <f t="shared" si="2"/>
        <v>65</v>
      </c>
      <c r="W70" s="115"/>
      <c r="X70" s="115"/>
      <c r="Y70" s="116" t="str">
        <f t="shared" si="3"/>
        <v>B</v>
      </c>
    </row>
    <row r="71" spans="1:25" ht="25.8">
      <c r="A71" s="109">
        <v>57</v>
      </c>
      <c r="B71" s="110" t="s">
        <v>184</v>
      </c>
      <c r="C71" s="110" t="s">
        <v>185</v>
      </c>
      <c r="D71" s="111">
        <v>10</v>
      </c>
      <c r="E71" s="111">
        <v>9</v>
      </c>
      <c r="F71" s="111"/>
      <c r="G71" s="112">
        <f t="shared" si="4"/>
        <v>3.1666666666666665</v>
      </c>
      <c r="H71" s="111">
        <v>2.5</v>
      </c>
      <c r="I71" s="111">
        <v>2</v>
      </c>
      <c r="J71" s="112">
        <f t="shared" si="5"/>
        <v>2.25</v>
      </c>
      <c r="K71" s="111">
        <v>10</v>
      </c>
      <c r="L71" s="111"/>
      <c r="M71" s="111"/>
      <c r="N71" s="112">
        <f t="shared" si="6"/>
        <v>10</v>
      </c>
      <c r="O71" s="113">
        <f t="shared" si="0"/>
        <v>15.4</v>
      </c>
      <c r="P71" s="111">
        <v>18</v>
      </c>
      <c r="Q71" s="111"/>
      <c r="R71" s="111">
        <v>2</v>
      </c>
      <c r="S71" s="111">
        <v>6</v>
      </c>
      <c r="T71" s="111"/>
      <c r="U71" s="114">
        <f t="shared" si="1"/>
        <v>26</v>
      </c>
      <c r="V71" s="115">
        <f t="shared" si="2"/>
        <v>41</v>
      </c>
      <c r="W71" s="115"/>
      <c r="X71" s="115"/>
      <c r="Y71" s="116" t="str">
        <f t="shared" si="3"/>
        <v>D</v>
      </c>
    </row>
    <row r="72" spans="1:25" ht="25.8">
      <c r="A72" s="109">
        <v>58</v>
      </c>
      <c r="B72" s="110" t="s">
        <v>186</v>
      </c>
      <c r="C72" s="110" t="s">
        <v>187</v>
      </c>
      <c r="D72" s="111">
        <v>10</v>
      </c>
      <c r="E72" s="111">
        <v>16</v>
      </c>
      <c r="F72" s="111"/>
      <c r="G72" s="112">
        <f t="shared" si="4"/>
        <v>4.3333333333333339</v>
      </c>
      <c r="H72" s="111">
        <v>2.5</v>
      </c>
      <c r="I72" s="111">
        <v>2</v>
      </c>
      <c r="J72" s="112">
        <f t="shared" si="5"/>
        <v>2.25</v>
      </c>
      <c r="K72" s="111">
        <v>8</v>
      </c>
      <c r="L72" s="111"/>
      <c r="M72" s="111"/>
      <c r="N72" s="112">
        <f t="shared" si="6"/>
        <v>8</v>
      </c>
      <c r="O72" s="113">
        <f t="shared" si="0"/>
        <v>14.6</v>
      </c>
      <c r="P72" s="111">
        <v>14</v>
      </c>
      <c r="Q72" s="111">
        <v>6</v>
      </c>
      <c r="R72" s="111"/>
      <c r="S72" s="111"/>
      <c r="T72" s="111">
        <v>15</v>
      </c>
      <c r="U72" s="114">
        <f t="shared" si="1"/>
        <v>35</v>
      </c>
      <c r="V72" s="115">
        <f t="shared" si="2"/>
        <v>50</v>
      </c>
      <c r="W72" s="115"/>
      <c r="X72" s="115"/>
      <c r="Y72" s="116" t="str">
        <f t="shared" si="3"/>
        <v>C</v>
      </c>
    </row>
    <row r="73" spans="1:25" ht="25.8">
      <c r="A73" s="109">
        <v>59</v>
      </c>
      <c r="B73" s="110" t="s">
        <v>188</v>
      </c>
      <c r="C73" s="110" t="s">
        <v>189</v>
      </c>
      <c r="D73" s="111">
        <v>13</v>
      </c>
      <c r="E73" s="111">
        <v>6</v>
      </c>
      <c r="F73" s="111"/>
      <c r="G73" s="112">
        <f t="shared" si="4"/>
        <v>3.1666666666666665</v>
      </c>
      <c r="H73" s="111">
        <v>3.5</v>
      </c>
      <c r="I73" s="111">
        <v>3.5</v>
      </c>
      <c r="J73" s="112">
        <f t="shared" si="5"/>
        <v>3.5</v>
      </c>
      <c r="K73" s="111">
        <v>10</v>
      </c>
      <c r="L73" s="111"/>
      <c r="M73" s="111"/>
      <c r="N73" s="112">
        <f t="shared" si="6"/>
        <v>10</v>
      </c>
      <c r="O73" s="113">
        <f t="shared" si="0"/>
        <v>16.7</v>
      </c>
      <c r="P73" s="111">
        <v>24</v>
      </c>
      <c r="Q73" s="111"/>
      <c r="R73" s="111"/>
      <c r="S73" s="111"/>
      <c r="T73" s="111">
        <v>11</v>
      </c>
      <c r="U73" s="114">
        <f t="shared" si="1"/>
        <v>35</v>
      </c>
      <c r="V73" s="115">
        <f t="shared" si="2"/>
        <v>52</v>
      </c>
      <c r="W73" s="115"/>
      <c r="X73" s="115"/>
      <c r="Y73" s="116" t="str">
        <f t="shared" si="3"/>
        <v>C</v>
      </c>
    </row>
    <row r="74" spans="1:25" ht="25.8">
      <c r="A74" s="109">
        <v>60</v>
      </c>
      <c r="B74" s="110" t="s">
        <v>192</v>
      </c>
      <c r="C74" s="110" t="s">
        <v>193</v>
      </c>
      <c r="D74" s="111">
        <v>18</v>
      </c>
      <c r="E74" s="111">
        <v>18</v>
      </c>
      <c r="F74" s="111"/>
      <c r="G74" s="112">
        <f t="shared" si="4"/>
        <v>6</v>
      </c>
      <c r="H74" s="111">
        <v>3.5</v>
      </c>
      <c r="I74" s="111">
        <v>3</v>
      </c>
      <c r="J74" s="112">
        <f t="shared" si="5"/>
        <v>3.2499999999999996</v>
      </c>
      <c r="K74" s="111">
        <v>10</v>
      </c>
      <c r="L74" s="111"/>
      <c r="M74" s="111"/>
      <c r="N74" s="112">
        <f t="shared" si="6"/>
        <v>10</v>
      </c>
      <c r="O74" s="113">
        <f t="shared" si="0"/>
        <v>19.3</v>
      </c>
      <c r="P74" s="111">
        <v>21</v>
      </c>
      <c r="Q74" s="111"/>
      <c r="R74" s="111">
        <v>10</v>
      </c>
      <c r="S74" s="111"/>
      <c r="T74" s="111">
        <v>20</v>
      </c>
      <c r="U74" s="114">
        <f t="shared" ref="U74:U120" si="7">IF(OR(COUNTIF($P74:$T74,"&gt;0")=0,COUNTA($P$14)=0),"",(IF(COUNTA($Q74:$T74)&lt;=2,SUM($P74:$T74),IF(COUNTA($Q74:$T74)=3,SUM($P74:$T74)-MIN($Q74:$T74),SUM($P74:$T74)-MIN($Q74:$T74)-SMALL($Q74:$T74,2))))*7/(SUM($P$14:$R$14)/10))</f>
        <v>51</v>
      </c>
      <c r="V74" s="115">
        <f t="shared" si="2"/>
        <v>70</v>
      </c>
      <c r="W74" s="115"/>
      <c r="X74" s="115"/>
      <c r="Y74" s="116" t="str">
        <f t="shared" si="3"/>
        <v>A</v>
      </c>
    </row>
    <row r="75" spans="1:25" ht="25.8">
      <c r="A75" s="109">
        <v>61</v>
      </c>
      <c r="B75" s="110" t="s">
        <v>194</v>
      </c>
      <c r="C75" s="110" t="s">
        <v>195</v>
      </c>
      <c r="D75" s="111">
        <v>11</v>
      </c>
      <c r="E75" s="111">
        <v>4</v>
      </c>
      <c r="F75" s="111"/>
      <c r="G75" s="112">
        <f t="shared" si="4"/>
        <v>2.5</v>
      </c>
      <c r="H75" s="111">
        <v>4.5</v>
      </c>
      <c r="I75" s="111">
        <v>4</v>
      </c>
      <c r="J75" s="112">
        <f t="shared" si="5"/>
        <v>4.25</v>
      </c>
      <c r="K75" s="111">
        <v>12</v>
      </c>
      <c r="L75" s="111"/>
      <c r="M75" s="111"/>
      <c r="N75" s="112">
        <f t="shared" si="6"/>
        <v>12</v>
      </c>
      <c r="O75" s="113">
        <f t="shared" si="0"/>
        <v>18.8</v>
      </c>
      <c r="P75" s="111">
        <v>23</v>
      </c>
      <c r="Q75" s="111"/>
      <c r="R75" s="111">
        <v>7</v>
      </c>
      <c r="S75" s="111">
        <v>17</v>
      </c>
      <c r="T75" s="111"/>
      <c r="U75" s="114">
        <f t="shared" si="7"/>
        <v>47</v>
      </c>
      <c r="V75" s="115">
        <f t="shared" si="2"/>
        <v>66</v>
      </c>
      <c r="W75" s="115"/>
      <c r="X75" s="115"/>
      <c r="Y75" s="116" t="str">
        <f t="shared" si="3"/>
        <v>B</v>
      </c>
    </row>
    <row r="76" spans="1:25" ht="25.8">
      <c r="A76" s="109">
        <v>62</v>
      </c>
      <c r="B76" s="110" t="s">
        <v>196</v>
      </c>
      <c r="C76" s="110" t="s">
        <v>197</v>
      </c>
      <c r="D76" s="111">
        <v>8</v>
      </c>
      <c r="E76" s="111">
        <v>13</v>
      </c>
      <c r="F76" s="111"/>
      <c r="G76" s="112">
        <f t="shared" si="4"/>
        <v>3.5</v>
      </c>
      <c r="H76" s="111">
        <v>4.5</v>
      </c>
      <c r="I76" s="111">
        <v>4</v>
      </c>
      <c r="J76" s="112">
        <f t="shared" si="5"/>
        <v>4.25</v>
      </c>
      <c r="K76" s="111">
        <v>12</v>
      </c>
      <c r="L76" s="111"/>
      <c r="M76" s="111"/>
      <c r="N76" s="112">
        <f t="shared" si="6"/>
        <v>12</v>
      </c>
      <c r="O76" s="113">
        <f t="shared" si="0"/>
        <v>19.8</v>
      </c>
      <c r="P76" s="111">
        <v>17</v>
      </c>
      <c r="Q76" s="111">
        <v>12</v>
      </c>
      <c r="R76" s="111"/>
      <c r="S76" s="111">
        <v>13</v>
      </c>
      <c r="T76" s="111"/>
      <c r="U76" s="114">
        <f t="shared" si="7"/>
        <v>42</v>
      </c>
      <c r="V76" s="115">
        <f t="shared" si="2"/>
        <v>62</v>
      </c>
      <c r="W76" s="115"/>
      <c r="X76" s="115"/>
      <c r="Y76" s="116" t="str">
        <f t="shared" si="3"/>
        <v>B</v>
      </c>
    </row>
    <row r="77" spans="1:25" ht="25.8">
      <c r="A77" s="109">
        <v>63</v>
      </c>
      <c r="B77" s="110" t="s">
        <v>198</v>
      </c>
      <c r="C77" s="110" t="s">
        <v>199</v>
      </c>
      <c r="D77" s="111">
        <v>7</v>
      </c>
      <c r="E77" s="111">
        <v>11</v>
      </c>
      <c r="F77" s="111"/>
      <c r="G77" s="112">
        <f t="shared" si="4"/>
        <v>3</v>
      </c>
      <c r="H77" s="111">
        <v>4.5</v>
      </c>
      <c r="I77" s="111">
        <v>4</v>
      </c>
      <c r="J77" s="112">
        <f t="shared" si="5"/>
        <v>4.25</v>
      </c>
      <c r="K77" s="111">
        <v>12</v>
      </c>
      <c r="L77" s="111"/>
      <c r="M77" s="111"/>
      <c r="N77" s="112">
        <f t="shared" si="6"/>
        <v>12</v>
      </c>
      <c r="O77" s="113">
        <f t="shared" si="0"/>
        <v>19.3</v>
      </c>
      <c r="P77" s="111">
        <v>25</v>
      </c>
      <c r="Q77" s="111">
        <v>12</v>
      </c>
      <c r="R77" s="111"/>
      <c r="S77" s="111">
        <v>15</v>
      </c>
      <c r="T77" s="111"/>
      <c r="U77" s="114">
        <f t="shared" si="7"/>
        <v>52</v>
      </c>
      <c r="V77" s="115">
        <f t="shared" si="2"/>
        <v>71</v>
      </c>
      <c r="W77" s="115"/>
      <c r="X77" s="115"/>
      <c r="Y77" s="116" t="str">
        <f t="shared" si="3"/>
        <v>A</v>
      </c>
    </row>
    <row r="78" spans="1:25" ht="25.8">
      <c r="A78" s="109">
        <v>64</v>
      </c>
      <c r="B78" s="110" t="s">
        <v>200</v>
      </c>
      <c r="C78" s="110" t="s">
        <v>201</v>
      </c>
      <c r="D78" s="111">
        <v>5</v>
      </c>
      <c r="E78" s="111">
        <v>7</v>
      </c>
      <c r="F78" s="111"/>
      <c r="G78" s="112">
        <f t="shared" si="4"/>
        <v>2</v>
      </c>
      <c r="H78" s="111">
        <v>4.5</v>
      </c>
      <c r="I78" s="111">
        <v>4</v>
      </c>
      <c r="J78" s="112">
        <f t="shared" si="5"/>
        <v>4.25</v>
      </c>
      <c r="K78" s="111">
        <v>12</v>
      </c>
      <c r="L78" s="111"/>
      <c r="M78" s="111"/>
      <c r="N78" s="112">
        <f t="shared" si="6"/>
        <v>12</v>
      </c>
      <c r="O78" s="113">
        <f t="shared" si="0"/>
        <v>18.3</v>
      </c>
      <c r="P78" s="111">
        <v>19</v>
      </c>
      <c r="Q78" s="111">
        <v>7</v>
      </c>
      <c r="R78" s="111"/>
      <c r="S78" s="111">
        <v>13</v>
      </c>
      <c r="T78" s="111"/>
      <c r="U78" s="114">
        <f t="shared" si="7"/>
        <v>39</v>
      </c>
      <c r="V78" s="115">
        <f t="shared" si="2"/>
        <v>57</v>
      </c>
      <c r="W78" s="115"/>
      <c r="X78" s="115"/>
      <c r="Y78" s="116" t="str">
        <f t="shared" si="3"/>
        <v>C</v>
      </c>
    </row>
    <row r="79" spans="1:25" ht="25.8">
      <c r="A79" s="109">
        <v>65</v>
      </c>
      <c r="B79" s="110" t="s">
        <v>202</v>
      </c>
      <c r="C79" s="110" t="s">
        <v>203</v>
      </c>
      <c r="D79" s="111">
        <v>15</v>
      </c>
      <c r="E79" s="111">
        <v>16</v>
      </c>
      <c r="F79" s="111"/>
      <c r="G79" s="112">
        <f t="shared" si="4"/>
        <v>5.1666666666666661</v>
      </c>
      <c r="H79" s="111">
        <v>3.5</v>
      </c>
      <c r="I79" s="111">
        <v>3</v>
      </c>
      <c r="J79" s="112">
        <f t="shared" si="5"/>
        <v>3.2499999999999996</v>
      </c>
      <c r="K79" s="111">
        <v>10</v>
      </c>
      <c r="L79" s="111"/>
      <c r="M79" s="111"/>
      <c r="N79" s="112">
        <f t="shared" si="6"/>
        <v>10</v>
      </c>
      <c r="O79" s="113">
        <f t="shared" ref="O79:O120" si="8">IF(ROUNDDOWN(SUM($G79,$J79,$N79,0.05),1)&gt;0,ROUNDDOWN(SUM($G79,$J79,$N79,0.05),1),"")</f>
        <v>18.399999999999999</v>
      </c>
      <c r="P79" s="111">
        <v>18</v>
      </c>
      <c r="Q79" s="111">
        <v>12</v>
      </c>
      <c r="R79" s="111"/>
      <c r="S79" s="111"/>
      <c r="T79" s="111">
        <v>13</v>
      </c>
      <c r="U79" s="114">
        <f t="shared" si="7"/>
        <v>43</v>
      </c>
      <c r="V79" s="115">
        <f t="shared" ref="V79:V120" si="9">IF(ROUNDDOWN(SUM($O79,$U79,0.5),0)&gt;0,ROUNDDOWN(SUM($O79,$U79,0.5),0),"")</f>
        <v>61</v>
      </c>
      <c r="W79" s="115"/>
      <c r="X79" s="115"/>
      <c r="Y79" s="116" t="str">
        <f t="shared" ref="Y79:Y120" si="10">IF(AND(N79&lt;$N$14/2,COUNTIF($P79:$T79,"&gt;0")&gt;0),"FAIL LABS",IF(OR($U79=0,$U79=""),"",IF($V79&gt;=70,"A",IF($V79&gt;=60,"B",IF($V79&gt;=50,"C",IF($V79&gt;=40,"D","E"))))))</f>
        <v>B</v>
      </c>
    </row>
    <row r="80" spans="1:25" ht="25.8">
      <c r="A80" s="109">
        <v>66</v>
      </c>
      <c r="B80" s="110" t="s">
        <v>204</v>
      </c>
      <c r="C80" s="110" t="s">
        <v>205</v>
      </c>
      <c r="D80" s="111">
        <v>22</v>
      </c>
      <c r="E80" s="111">
        <v>17</v>
      </c>
      <c r="F80" s="111"/>
      <c r="G80" s="112">
        <f t="shared" ref="G80:G120" si="11">IF(COUNTA($D80:$F80)&gt;0,SUM($D80/$D$14,$E80/$E$14,$F80/$F$14)*$G$14/COUNTA($D80:$F80),0)</f>
        <v>6.4999999999999991</v>
      </c>
      <c r="H80" s="111">
        <v>3</v>
      </c>
      <c r="I80" s="111">
        <v>3.5</v>
      </c>
      <c r="J80" s="112">
        <f t="shared" ref="J80:J120" si="12">IF(COUNTA($H80:$I80)&gt;0,SUM($H80/$H$14,$I80/$I$14)*$J$14/COUNTA($H80:$I80),0)</f>
        <v>3.2499999999999996</v>
      </c>
      <c r="K80" s="111">
        <v>10</v>
      </c>
      <c r="L80" s="111"/>
      <c r="M80" s="111"/>
      <c r="N80" s="112">
        <f t="shared" ref="N80:N120" si="13">IF(COUNTA($K80:$M80)&gt;0,SUM($K80/$K$14,$L80/$L$14,$M80/$M$14)*$N$14/COUNTA($K80:$M80),0)</f>
        <v>10</v>
      </c>
      <c r="O80" s="113">
        <f t="shared" si="8"/>
        <v>19.8</v>
      </c>
      <c r="P80" s="111">
        <v>22</v>
      </c>
      <c r="Q80" s="111">
        <v>12</v>
      </c>
      <c r="R80" s="111"/>
      <c r="S80" s="111">
        <v>7</v>
      </c>
      <c r="T80" s="111"/>
      <c r="U80" s="114">
        <f t="shared" si="7"/>
        <v>41</v>
      </c>
      <c r="V80" s="115">
        <f t="shared" si="9"/>
        <v>61</v>
      </c>
      <c r="W80" s="115"/>
      <c r="X80" s="115"/>
      <c r="Y80" s="116" t="str">
        <f t="shared" si="10"/>
        <v>B</v>
      </c>
    </row>
    <row r="81" spans="1:25" ht="25.8">
      <c r="A81" s="109">
        <v>67</v>
      </c>
      <c r="B81" s="110" t="s">
        <v>206</v>
      </c>
      <c r="C81" s="110" t="s">
        <v>207</v>
      </c>
      <c r="D81" s="111">
        <v>4</v>
      </c>
      <c r="E81" s="111">
        <v>15</v>
      </c>
      <c r="F81" s="111"/>
      <c r="G81" s="112">
        <f t="shared" si="11"/>
        <v>3.1666666666666665</v>
      </c>
      <c r="H81" s="111">
        <v>3.5</v>
      </c>
      <c r="I81" s="111">
        <v>3.5</v>
      </c>
      <c r="J81" s="112">
        <f t="shared" si="12"/>
        <v>3.5</v>
      </c>
      <c r="K81" s="111">
        <v>9</v>
      </c>
      <c r="L81" s="111"/>
      <c r="M81" s="111"/>
      <c r="N81" s="112">
        <f t="shared" si="13"/>
        <v>9</v>
      </c>
      <c r="O81" s="113">
        <f t="shared" si="8"/>
        <v>15.7</v>
      </c>
      <c r="P81" s="111">
        <v>18</v>
      </c>
      <c r="Q81" s="111">
        <v>14</v>
      </c>
      <c r="R81" s="111"/>
      <c r="S81" s="111">
        <v>11</v>
      </c>
      <c r="T81" s="111"/>
      <c r="U81" s="114">
        <f t="shared" si="7"/>
        <v>43</v>
      </c>
      <c r="V81" s="115">
        <f t="shared" si="9"/>
        <v>59</v>
      </c>
      <c r="W81" s="115"/>
      <c r="X81" s="115"/>
      <c r="Y81" s="116" t="str">
        <f t="shared" si="10"/>
        <v>C</v>
      </c>
    </row>
    <row r="82" spans="1:25" ht="25.8">
      <c r="A82" s="109">
        <v>68</v>
      </c>
      <c r="B82" s="110" t="s">
        <v>208</v>
      </c>
      <c r="C82" s="110" t="s">
        <v>209</v>
      </c>
      <c r="D82" s="111">
        <v>15</v>
      </c>
      <c r="E82" s="111">
        <v>23</v>
      </c>
      <c r="F82" s="111"/>
      <c r="G82" s="112">
        <f t="shared" si="11"/>
        <v>6.333333333333333</v>
      </c>
      <c r="H82" s="111">
        <v>4</v>
      </c>
      <c r="I82" s="111">
        <v>4</v>
      </c>
      <c r="J82" s="112">
        <f t="shared" si="12"/>
        <v>4</v>
      </c>
      <c r="K82" s="111">
        <v>8</v>
      </c>
      <c r="L82" s="111"/>
      <c r="M82" s="111"/>
      <c r="N82" s="112">
        <f t="shared" si="13"/>
        <v>8</v>
      </c>
      <c r="O82" s="113">
        <f t="shared" si="8"/>
        <v>18.3</v>
      </c>
      <c r="P82" s="111"/>
      <c r="Q82" s="111"/>
      <c r="R82" s="111"/>
      <c r="S82" s="111"/>
      <c r="T82" s="111"/>
      <c r="U82" s="114" t="str">
        <f t="shared" si="7"/>
        <v/>
      </c>
      <c r="V82" s="115">
        <f t="shared" si="9"/>
        <v>18</v>
      </c>
      <c r="W82" s="115"/>
      <c r="X82" s="115"/>
      <c r="Y82" s="116" t="str">
        <f t="shared" si="10"/>
        <v/>
      </c>
    </row>
    <row r="83" spans="1:25" ht="25.8">
      <c r="A83" s="109">
        <v>69</v>
      </c>
      <c r="B83" s="110" t="s">
        <v>210</v>
      </c>
      <c r="C83" s="110" t="s">
        <v>211</v>
      </c>
      <c r="D83" s="111">
        <v>13</v>
      </c>
      <c r="E83" s="111">
        <v>19</v>
      </c>
      <c r="F83" s="111"/>
      <c r="G83" s="112">
        <f t="shared" si="11"/>
        <v>5.333333333333333</v>
      </c>
      <c r="H83" s="111">
        <v>2.5</v>
      </c>
      <c r="I83" s="111">
        <v>2</v>
      </c>
      <c r="J83" s="112">
        <f t="shared" si="12"/>
        <v>2.25</v>
      </c>
      <c r="K83" s="111">
        <v>9</v>
      </c>
      <c r="L83" s="111"/>
      <c r="M83" s="111"/>
      <c r="N83" s="112">
        <f t="shared" si="13"/>
        <v>9</v>
      </c>
      <c r="O83" s="113">
        <f t="shared" si="8"/>
        <v>16.600000000000001</v>
      </c>
      <c r="P83" s="111">
        <v>20</v>
      </c>
      <c r="Q83" s="111">
        <v>11</v>
      </c>
      <c r="R83" s="111"/>
      <c r="S83" s="111">
        <v>14</v>
      </c>
      <c r="T83" s="111"/>
      <c r="U83" s="114">
        <f t="shared" si="7"/>
        <v>45</v>
      </c>
      <c r="V83" s="115">
        <f t="shared" si="9"/>
        <v>62</v>
      </c>
      <c r="W83" s="115"/>
      <c r="X83" s="115"/>
      <c r="Y83" s="116" t="str">
        <f t="shared" si="10"/>
        <v>B</v>
      </c>
    </row>
    <row r="84" spans="1:25" ht="25.8">
      <c r="A84" s="109">
        <v>70</v>
      </c>
      <c r="B84" s="110" t="s">
        <v>212</v>
      </c>
      <c r="C84" s="110" t="s">
        <v>350</v>
      </c>
      <c r="D84" s="111">
        <v>11</v>
      </c>
      <c r="E84" s="111">
        <v>12</v>
      </c>
      <c r="F84" s="111"/>
      <c r="G84" s="112">
        <f t="shared" si="11"/>
        <v>3.833333333333333</v>
      </c>
      <c r="H84" s="111">
        <v>4</v>
      </c>
      <c r="I84" s="111">
        <v>4</v>
      </c>
      <c r="J84" s="112">
        <f t="shared" si="12"/>
        <v>4</v>
      </c>
      <c r="K84" s="111">
        <v>10</v>
      </c>
      <c r="L84" s="111"/>
      <c r="M84" s="111"/>
      <c r="N84" s="112">
        <f t="shared" si="13"/>
        <v>10</v>
      </c>
      <c r="O84" s="113">
        <f t="shared" si="8"/>
        <v>17.8</v>
      </c>
      <c r="P84" s="111">
        <v>21</v>
      </c>
      <c r="Q84" s="111"/>
      <c r="R84" s="111">
        <v>8</v>
      </c>
      <c r="S84" s="111"/>
      <c r="T84" s="111">
        <v>15</v>
      </c>
      <c r="U84" s="114">
        <f t="shared" si="7"/>
        <v>44</v>
      </c>
      <c r="V84" s="115">
        <f t="shared" si="9"/>
        <v>62</v>
      </c>
      <c r="W84" s="115"/>
      <c r="X84" s="115"/>
      <c r="Y84" s="116" t="str">
        <f t="shared" si="10"/>
        <v>B</v>
      </c>
    </row>
    <row r="85" spans="1:25" ht="25.8">
      <c r="A85" s="109">
        <v>71</v>
      </c>
      <c r="B85" s="110" t="s">
        <v>214</v>
      </c>
      <c r="C85" s="110" t="s">
        <v>215</v>
      </c>
      <c r="D85" s="111">
        <v>6</v>
      </c>
      <c r="E85" s="111">
        <v>7</v>
      </c>
      <c r="F85" s="111"/>
      <c r="G85" s="112">
        <f t="shared" si="11"/>
        <v>2.166666666666667</v>
      </c>
      <c r="H85" s="111">
        <v>3.5</v>
      </c>
      <c r="I85" s="111">
        <v>3.5</v>
      </c>
      <c r="J85" s="112">
        <f t="shared" si="12"/>
        <v>3.5</v>
      </c>
      <c r="K85" s="111">
        <v>12</v>
      </c>
      <c r="L85" s="111"/>
      <c r="M85" s="111"/>
      <c r="N85" s="112">
        <f t="shared" si="13"/>
        <v>12</v>
      </c>
      <c r="O85" s="113">
        <f t="shared" si="8"/>
        <v>17.7</v>
      </c>
      <c r="P85" s="111">
        <v>13</v>
      </c>
      <c r="Q85" s="111"/>
      <c r="R85" s="111">
        <v>12</v>
      </c>
      <c r="S85" s="111">
        <v>14</v>
      </c>
      <c r="T85" s="111"/>
      <c r="U85" s="114">
        <f t="shared" si="7"/>
        <v>39</v>
      </c>
      <c r="V85" s="115">
        <f t="shared" si="9"/>
        <v>57</v>
      </c>
      <c r="W85" s="115"/>
      <c r="X85" s="115"/>
      <c r="Y85" s="116" t="str">
        <f t="shared" si="10"/>
        <v>C</v>
      </c>
    </row>
    <row r="86" spans="1:25" ht="25.8">
      <c r="A86" s="109">
        <v>72</v>
      </c>
      <c r="B86" s="110" t="s">
        <v>216</v>
      </c>
      <c r="C86" s="110" t="s">
        <v>217</v>
      </c>
      <c r="D86" s="111">
        <v>6</v>
      </c>
      <c r="E86" s="111">
        <v>10</v>
      </c>
      <c r="F86" s="111"/>
      <c r="G86" s="112">
        <f t="shared" si="11"/>
        <v>2.6666666666666665</v>
      </c>
      <c r="H86" s="111">
        <v>4</v>
      </c>
      <c r="I86" s="111">
        <v>4</v>
      </c>
      <c r="J86" s="112">
        <f t="shared" si="12"/>
        <v>4</v>
      </c>
      <c r="K86" s="111">
        <v>10</v>
      </c>
      <c r="L86" s="111"/>
      <c r="M86" s="111"/>
      <c r="N86" s="112">
        <f t="shared" si="13"/>
        <v>10</v>
      </c>
      <c r="O86" s="113">
        <f t="shared" si="8"/>
        <v>16.7</v>
      </c>
      <c r="P86" s="111">
        <v>9</v>
      </c>
      <c r="Q86" s="111">
        <v>13</v>
      </c>
      <c r="R86" s="111"/>
      <c r="S86" s="111"/>
      <c r="T86" s="111">
        <v>13</v>
      </c>
      <c r="U86" s="114">
        <f t="shared" si="7"/>
        <v>35</v>
      </c>
      <c r="V86" s="115">
        <f t="shared" si="9"/>
        <v>52</v>
      </c>
      <c r="W86" s="115"/>
      <c r="X86" s="115"/>
      <c r="Y86" s="116" t="str">
        <f t="shared" si="10"/>
        <v>C</v>
      </c>
    </row>
    <row r="87" spans="1:25" ht="25.8">
      <c r="A87" s="109">
        <v>73</v>
      </c>
      <c r="B87" s="110" t="s">
        <v>218</v>
      </c>
      <c r="C87" s="110" t="s">
        <v>219</v>
      </c>
      <c r="D87" s="111">
        <v>18</v>
      </c>
      <c r="E87" s="111">
        <v>16</v>
      </c>
      <c r="F87" s="111"/>
      <c r="G87" s="112">
        <f t="shared" si="11"/>
        <v>5.6666666666666661</v>
      </c>
      <c r="H87" s="111">
        <v>3.5</v>
      </c>
      <c r="I87" s="111">
        <v>3</v>
      </c>
      <c r="J87" s="112">
        <f t="shared" si="12"/>
        <v>3.2499999999999996</v>
      </c>
      <c r="K87" s="111">
        <v>13</v>
      </c>
      <c r="L87" s="111"/>
      <c r="M87" s="111"/>
      <c r="N87" s="112">
        <f t="shared" si="13"/>
        <v>13</v>
      </c>
      <c r="O87" s="113">
        <f t="shared" si="8"/>
        <v>21.9</v>
      </c>
      <c r="P87" s="111">
        <v>15</v>
      </c>
      <c r="Q87" s="111"/>
      <c r="R87" s="111">
        <v>4</v>
      </c>
      <c r="S87" s="111"/>
      <c r="T87" s="111">
        <v>12</v>
      </c>
      <c r="U87" s="114">
        <f t="shared" si="7"/>
        <v>31</v>
      </c>
      <c r="V87" s="115">
        <f t="shared" si="9"/>
        <v>53</v>
      </c>
      <c r="W87" s="115"/>
      <c r="X87" s="115"/>
      <c r="Y87" s="116" t="str">
        <f t="shared" si="10"/>
        <v>C</v>
      </c>
    </row>
    <row r="88" spans="1:25" ht="25.8">
      <c r="A88" s="109">
        <v>74</v>
      </c>
      <c r="B88" s="110" t="s">
        <v>220</v>
      </c>
      <c r="C88" s="110" t="s">
        <v>221</v>
      </c>
      <c r="D88" s="111">
        <v>19</v>
      </c>
      <c r="E88" s="111">
        <v>17</v>
      </c>
      <c r="F88" s="111"/>
      <c r="G88" s="112">
        <f t="shared" si="11"/>
        <v>6</v>
      </c>
      <c r="H88" s="111">
        <v>4</v>
      </c>
      <c r="I88" s="111">
        <v>4</v>
      </c>
      <c r="J88" s="112">
        <f t="shared" si="12"/>
        <v>4</v>
      </c>
      <c r="K88" s="111">
        <v>10</v>
      </c>
      <c r="L88" s="111"/>
      <c r="M88" s="111"/>
      <c r="N88" s="112">
        <f t="shared" si="13"/>
        <v>10</v>
      </c>
      <c r="O88" s="113">
        <f t="shared" si="8"/>
        <v>20</v>
      </c>
      <c r="P88" s="111">
        <v>24</v>
      </c>
      <c r="Q88" s="111"/>
      <c r="R88" s="111">
        <v>17</v>
      </c>
      <c r="S88" s="111">
        <v>11</v>
      </c>
      <c r="T88" s="111"/>
      <c r="U88" s="114">
        <f t="shared" si="7"/>
        <v>52</v>
      </c>
      <c r="V88" s="115">
        <f t="shared" si="9"/>
        <v>72</v>
      </c>
      <c r="W88" s="115"/>
      <c r="X88" s="115"/>
      <c r="Y88" s="116" t="str">
        <f t="shared" si="10"/>
        <v>A</v>
      </c>
    </row>
    <row r="89" spans="1:25" ht="25.8">
      <c r="A89" s="109">
        <v>75</v>
      </c>
      <c r="B89" s="110" t="s">
        <v>222</v>
      </c>
      <c r="C89" s="110" t="s">
        <v>223</v>
      </c>
      <c r="D89" s="111">
        <v>10</v>
      </c>
      <c r="E89" s="111">
        <v>13</v>
      </c>
      <c r="F89" s="111"/>
      <c r="G89" s="112">
        <f t="shared" si="11"/>
        <v>3.833333333333333</v>
      </c>
      <c r="H89" s="111">
        <v>4</v>
      </c>
      <c r="I89" s="111">
        <v>5</v>
      </c>
      <c r="J89" s="112">
        <f t="shared" si="12"/>
        <v>4.5</v>
      </c>
      <c r="K89" s="111">
        <v>10</v>
      </c>
      <c r="L89" s="111"/>
      <c r="M89" s="111"/>
      <c r="N89" s="112">
        <f t="shared" si="13"/>
        <v>10</v>
      </c>
      <c r="O89" s="113">
        <f t="shared" si="8"/>
        <v>18.3</v>
      </c>
      <c r="P89" s="111"/>
      <c r="Q89" s="111"/>
      <c r="R89" s="111"/>
      <c r="S89" s="111"/>
      <c r="T89" s="111"/>
      <c r="U89" s="114" t="str">
        <f t="shared" si="7"/>
        <v/>
      </c>
      <c r="V89" s="115">
        <f t="shared" si="9"/>
        <v>18</v>
      </c>
      <c r="W89" s="115"/>
      <c r="X89" s="115"/>
      <c r="Y89" s="116" t="str">
        <f t="shared" si="10"/>
        <v/>
      </c>
    </row>
    <row r="90" spans="1:25" ht="25.8">
      <c r="A90" s="109">
        <v>76</v>
      </c>
      <c r="B90" s="110" t="s">
        <v>224</v>
      </c>
      <c r="C90" s="110" t="s">
        <v>225</v>
      </c>
      <c r="D90" s="111">
        <v>11</v>
      </c>
      <c r="E90" s="111">
        <v>14</v>
      </c>
      <c r="F90" s="111"/>
      <c r="G90" s="112">
        <f t="shared" si="11"/>
        <v>4.1666666666666661</v>
      </c>
      <c r="H90" s="111">
        <v>3.5</v>
      </c>
      <c r="I90" s="111">
        <v>3.5</v>
      </c>
      <c r="J90" s="112">
        <f t="shared" si="12"/>
        <v>3.5</v>
      </c>
      <c r="K90" s="111">
        <v>8</v>
      </c>
      <c r="L90" s="111"/>
      <c r="M90" s="111"/>
      <c r="N90" s="112">
        <f t="shared" si="13"/>
        <v>8</v>
      </c>
      <c r="O90" s="113">
        <f t="shared" si="8"/>
        <v>15.7</v>
      </c>
      <c r="P90" s="111">
        <v>21</v>
      </c>
      <c r="Q90" s="111"/>
      <c r="R90" s="111"/>
      <c r="S90" s="111"/>
      <c r="T90" s="111">
        <v>14</v>
      </c>
      <c r="U90" s="114">
        <f t="shared" si="7"/>
        <v>35</v>
      </c>
      <c r="V90" s="115">
        <f t="shared" si="9"/>
        <v>51</v>
      </c>
      <c r="W90" s="115"/>
      <c r="X90" s="115"/>
      <c r="Y90" s="116" t="str">
        <f t="shared" si="10"/>
        <v>C</v>
      </c>
    </row>
    <row r="91" spans="1:25" ht="25.8">
      <c r="A91" s="109">
        <v>77</v>
      </c>
      <c r="B91" s="110" t="s">
        <v>226</v>
      </c>
      <c r="C91" s="110" t="s">
        <v>227</v>
      </c>
      <c r="D91" s="111">
        <v>18.5</v>
      </c>
      <c r="E91" s="111">
        <v>12</v>
      </c>
      <c r="F91" s="111"/>
      <c r="G91" s="112">
        <f t="shared" si="11"/>
        <v>5.083333333333333</v>
      </c>
      <c r="H91" s="111">
        <v>4</v>
      </c>
      <c r="I91" s="111">
        <v>5</v>
      </c>
      <c r="J91" s="112">
        <f t="shared" si="12"/>
        <v>4.5</v>
      </c>
      <c r="K91" s="111">
        <v>10</v>
      </c>
      <c r="L91" s="111"/>
      <c r="M91" s="111"/>
      <c r="N91" s="112">
        <f t="shared" si="13"/>
        <v>10</v>
      </c>
      <c r="O91" s="113">
        <f t="shared" si="8"/>
        <v>19.600000000000001</v>
      </c>
      <c r="P91" s="111">
        <v>16</v>
      </c>
      <c r="Q91" s="111">
        <v>12</v>
      </c>
      <c r="R91" s="111"/>
      <c r="S91" s="111">
        <v>19</v>
      </c>
      <c r="T91" s="111"/>
      <c r="U91" s="114">
        <f t="shared" si="7"/>
        <v>47</v>
      </c>
      <c r="V91" s="115">
        <f t="shared" si="9"/>
        <v>67</v>
      </c>
      <c r="W91" s="115"/>
      <c r="X91" s="115"/>
      <c r="Y91" s="116" t="str">
        <f t="shared" si="10"/>
        <v>B</v>
      </c>
    </row>
    <row r="92" spans="1:25" ht="25.8">
      <c r="A92" s="109">
        <v>78</v>
      </c>
      <c r="B92" s="110" t="s">
        <v>228</v>
      </c>
      <c r="C92" s="110" t="s">
        <v>229</v>
      </c>
      <c r="D92" s="111">
        <v>11</v>
      </c>
      <c r="E92" s="111">
        <v>6</v>
      </c>
      <c r="F92" s="111"/>
      <c r="G92" s="112">
        <f t="shared" si="11"/>
        <v>2.833333333333333</v>
      </c>
      <c r="H92" s="111">
        <v>3.5</v>
      </c>
      <c r="I92" s="111">
        <v>3</v>
      </c>
      <c r="J92" s="112">
        <f t="shared" si="12"/>
        <v>3.2499999999999996</v>
      </c>
      <c r="K92" s="111">
        <v>9</v>
      </c>
      <c r="L92" s="111"/>
      <c r="M92" s="111"/>
      <c r="N92" s="112">
        <f t="shared" si="13"/>
        <v>9</v>
      </c>
      <c r="O92" s="113">
        <f t="shared" si="8"/>
        <v>15.1</v>
      </c>
      <c r="P92" s="111">
        <v>20</v>
      </c>
      <c r="Q92" s="111"/>
      <c r="R92" s="111">
        <v>13</v>
      </c>
      <c r="S92" s="111"/>
      <c r="T92" s="111">
        <v>11</v>
      </c>
      <c r="U92" s="114">
        <f t="shared" si="7"/>
        <v>44</v>
      </c>
      <c r="V92" s="115">
        <f t="shared" si="9"/>
        <v>59</v>
      </c>
      <c r="W92" s="115"/>
      <c r="X92" s="115"/>
      <c r="Y92" s="116" t="str">
        <f t="shared" si="10"/>
        <v>C</v>
      </c>
    </row>
    <row r="93" spans="1:25" ht="25.8">
      <c r="A93" s="109">
        <v>79</v>
      </c>
      <c r="B93" s="110" t="s">
        <v>230</v>
      </c>
      <c r="C93" s="110" t="s">
        <v>231</v>
      </c>
      <c r="D93" s="111">
        <v>10</v>
      </c>
      <c r="E93" s="111">
        <v>16</v>
      </c>
      <c r="F93" s="111"/>
      <c r="G93" s="112">
        <f t="shared" si="11"/>
        <v>4.3333333333333339</v>
      </c>
      <c r="H93" s="111">
        <v>4</v>
      </c>
      <c r="I93" s="111">
        <v>4</v>
      </c>
      <c r="J93" s="112">
        <f t="shared" si="12"/>
        <v>4</v>
      </c>
      <c r="K93" s="111">
        <v>9</v>
      </c>
      <c r="L93" s="111"/>
      <c r="M93" s="111"/>
      <c r="N93" s="112">
        <f t="shared" si="13"/>
        <v>9</v>
      </c>
      <c r="O93" s="113">
        <f t="shared" si="8"/>
        <v>17.3</v>
      </c>
      <c r="P93" s="111">
        <v>11</v>
      </c>
      <c r="Q93" s="111"/>
      <c r="R93" s="111">
        <v>7</v>
      </c>
      <c r="S93" s="111">
        <v>12</v>
      </c>
      <c r="T93" s="111"/>
      <c r="U93" s="114">
        <f t="shared" si="7"/>
        <v>30</v>
      </c>
      <c r="V93" s="115">
        <f t="shared" si="9"/>
        <v>47</v>
      </c>
      <c r="W93" s="115"/>
      <c r="X93" s="115"/>
      <c r="Y93" s="116" t="str">
        <f t="shared" si="10"/>
        <v>D</v>
      </c>
    </row>
    <row r="94" spans="1:25" ht="25.8">
      <c r="A94" s="109">
        <v>80</v>
      </c>
      <c r="B94" s="110" t="s">
        <v>232</v>
      </c>
      <c r="C94" s="110" t="s">
        <v>233</v>
      </c>
      <c r="D94" s="111">
        <v>15</v>
      </c>
      <c r="E94" s="111">
        <v>16</v>
      </c>
      <c r="F94" s="111"/>
      <c r="G94" s="112">
        <f t="shared" si="11"/>
        <v>5.1666666666666661</v>
      </c>
      <c r="H94" s="111">
        <v>3.5</v>
      </c>
      <c r="I94" s="111">
        <v>3</v>
      </c>
      <c r="J94" s="112">
        <f t="shared" si="12"/>
        <v>3.2499999999999996</v>
      </c>
      <c r="K94" s="111">
        <v>8</v>
      </c>
      <c r="L94" s="111"/>
      <c r="M94" s="111"/>
      <c r="N94" s="112">
        <f t="shared" si="13"/>
        <v>8</v>
      </c>
      <c r="O94" s="113">
        <f t="shared" si="8"/>
        <v>16.399999999999999</v>
      </c>
      <c r="P94" s="111">
        <v>19</v>
      </c>
      <c r="Q94" s="111"/>
      <c r="R94" s="111">
        <v>12</v>
      </c>
      <c r="S94" s="111"/>
      <c r="T94" s="111">
        <v>20</v>
      </c>
      <c r="U94" s="114">
        <f t="shared" si="7"/>
        <v>51</v>
      </c>
      <c r="V94" s="115">
        <f t="shared" si="9"/>
        <v>67</v>
      </c>
      <c r="W94" s="115"/>
      <c r="X94" s="115"/>
      <c r="Y94" s="116" t="str">
        <f t="shared" si="10"/>
        <v>B</v>
      </c>
    </row>
    <row r="95" spans="1:25" ht="25.8">
      <c r="A95" s="109">
        <v>81</v>
      </c>
      <c r="B95" s="110" t="s">
        <v>234</v>
      </c>
      <c r="C95" s="110" t="s">
        <v>235</v>
      </c>
      <c r="D95" s="111">
        <v>14</v>
      </c>
      <c r="E95" s="111">
        <v>15</v>
      </c>
      <c r="F95" s="111"/>
      <c r="G95" s="112">
        <f t="shared" si="11"/>
        <v>4.833333333333333</v>
      </c>
      <c r="H95" s="111">
        <v>3</v>
      </c>
      <c r="I95" s="111">
        <v>2</v>
      </c>
      <c r="J95" s="112">
        <f t="shared" si="12"/>
        <v>2.5</v>
      </c>
      <c r="K95" s="111">
        <v>12</v>
      </c>
      <c r="L95" s="111"/>
      <c r="M95" s="111"/>
      <c r="N95" s="112">
        <f t="shared" si="13"/>
        <v>12</v>
      </c>
      <c r="O95" s="113">
        <f t="shared" si="8"/>
        <v>19.3</v>
      </c>
      <c r="P95" s="111">
        <v>21</v>
      </c>
      <c r="Q95" s="111">
        <v>4</v>
      </c>
      <c r="R95" s="111"/>
      <c r="S95" s="111">
        <v>9</v>
      </c>
      <c r="T95" s="111"/>
      <c r="U95" s="114">
        <f t="shared" si="7"/>
        <v>34</v>
      </c>
      <c r="V95" s="115">
        <f t="shared" si="9"/>
        <v>53</v>
      </c>
      <c r="W95" s="115"/>
      <c r="X95" s="115"/>
      <c r="Y95" s="116" t="str">
        <f t="shared" si="10"/>
        <v>C</v>
      </c>
    </row>
    <row r="96" spans="1:25" ht="25.8">
      <c r="A96" s="109">
        <v>82</v>
      </c>
      <c r="B96" s="110" t="s">
        <v>236</v>
      </c>
      <c r="C96" s="110" t="s">
        <v>237</v>
      </c>
      <c r="D96" s="111">
        <v>10</v>
      </c>
      <c r="E96" s="111">
        <v>13</v>
      </c>
      <c r="F96" s="111"/>
      <c r="G96" s="112">
        <f t="shared" si="11"/>
        <v>3.833333333333333</v>
      </c>
      <c r="H96" s="111">
        <v>4</v>
      </c>
      <c r="I96" s="111">
        <v>3.5</v>
      </c>
      <c r="J96" s="112">
        <f t="shared" si="12"/>
        <v>3.75</v>
      </c>
      <c r="K96" s="111">
        <v>10</v>
      </c>
      <c r="L96" s="111"/>
      <c r="M96" s="111"/>
      <c r="N96" s="112">
        <f t="shared" si="13"/>
        <v>10</v>
      </c>
      <c r="O96" s="113">
        <f t="shared" si="8"/>
        <v>17.600000000000001</v>
      </c>
      <c r="P96" s="111">
        <v>15</v>
      </c>
      <c r="Q96" s="111">
        <v>8</v>
      </c>
      <c r="R96" s="111"/>
      <c r="S96" s="111"/>
      <c r="T96" s="111">
        <v>14</v>
      </c>
      <c r="U96" s="114">
        <f t="shared" si="7"/>
        <v>37</v>
      </c>
      <c r="V96" s="115">
        <f t="shared" si="9"/>
        <v>55</v>
      </c>
      <c r="W96" s="115"/>
      <c r="X96" s="115"/>
      <c r="Y96" s="116" t="str">
        <f t="shared" si="10"/>
        <v>C</v>
      </c>
    </row>
    <row r="97" spans="1:25" ht="25.8">
      <c r="A97" s="109">
        <v>83</v>
      </c>
      <c r="B97" s="110" t="s">
        <v>240</v>
      </c>
      <c r="C97" s="110" t="s">
        <v>241</v>
      </c>
      <c r="D97" s="111">
        <v>23</v>
      </c>
      <c r="E97" s="111">
        <v>13</v>
      </c>
      <c r="F97" s="111"/>
      <c r="G97" s="112">
        <f t="shared" si="11"/>
        <v>6.0000000000000009</v>
      </c>
      <c r="H97" s="111">
        <v>3</v>
      </c>
      <c r="I97" s="111">
        <v>4</v>
      </c>
      <c r="J97" s="112">
        <f t="shared" si="12"/>
        <v>3.5</v>
      </c>
      <c r="K97" s="111">
        <v>11</v>
      </c>
      <c r="L97" s="111"/>
      <c r="M97" s="111"/>
      <c r="N97" s="112">
        <f t="shared" si="13"/>
        <v>11</v>
      </c>
      <c r="O97" s="113">
        <f t="shared" si="8"/>
        <v>20.5</v>
      </c>
      <c r="P97" s="111">
        <v>18</v>
      </c>
      <c r="Q97" s="111"/>
      <c r="R97" s="111">
        <v>9</v>
      </c>
      <c r="S97" s="111"/>
      <c r="T97" s="111">
        <v>16</v>
      </c>
      <c r="U97" s="114">
        <f t="shared" si="7"/>
        <v>43</v>
      </c>
      <c r="V97" s="115">
        <f t="shared" si="9"/>
        <v>64</v>
      </c>
      <c r="W97" s="115"/>
      <c r="X97" s="115"/>
      <c r="Y97" s="116" t="str">
        <f t="shared" si="10"/>
        <v>B</v>
      </c>
    </row>
    <row r="98" spans="1:25" ht="25.8">
      <c r="A98" s="109">
        <v>84</v>
      </c>
      <c r="B98" s="110" t="s">
        <v>242</v>
      </c>
      <c r="C98" s="110" t="s">
        <v>243</v>
      </c>
      <c r="D98" s="111">
        <v>9</v>
      </c>
      <c r="E98" s="111">
        <v>13</v>
      </c>
      <c r="F98" s="111"/>
      <c r="G98" s="112">
        <f t="shared" si="11"/>
        <v>3.666666666666667</v>
      </c>
      <c r="H98" s="111">
        <v>3.5</v>
      </c>
      <c r="I98" s="111">
        <v>3.5</v>
      </c>
      <c r="J98" s="112">
        <f t="shared" si="12"/>
        <v>3.5</v>
      </c>
      <c r="K98" s="111">
        <v>10</v>
      </c>
      <c r="L98" s="111"/>
      <c r="M98" s="111"/>
      <c r="N98" s="112">
        <f t="shared" si="13"/>
        <v>10</v>
      </c>
      <c r="O98" s="113">
        <f t="shared" si="8"/>
        <v>17.2</v>
      </c>
      <c r="P98" s="111">
        <v>10</v>
      </c>
      <c r="Q98" s="111"/>
      <c r="R98" s="111">
        <v>6</v>
      </c>
      <c r="S98" s="111"/>
      <c r="T98" s="111">
        <v>12</v>
      </c>
      <c r="U98" s="114">
        <f t="shared" si="7"/>
        <v>28</v>
      </c>
      <c r="V98" s="115">
        <f t="shared" si="9"/>
        <v>45</v>
      </c>
      <c r="W98" s="115"/>
      <c r="X98" s="115"/>
      <c r="Y98" s="116" t="str">
        <f t="shared" si="10"/>
        <v>D</v>
      </c>
    </row>
    <row r="99" spans="1:25" ht="25.8">
      <c r="A99" s="109">
        <v>85</v>
      </c>
      <c r="B99" s="110" t="s">
        <v>244</v>
      </c>
      <c r="C99" s="110" t="s">
        <v>245</v>
      </c>
      <c r="D99" s="111">
        <v>13</v>
      </c>
      <c r="E99" s="111">
        <v>7</v>
      </c>
      <c r="F99" s="111"/>
      <c r="G99" s="112">
        <f t="shared" si="11"/>
        <v>3.3333333333333339</v>
      </c>
      <c r="H99" s="111">
        <v>3.5</v>
      </c>
      <c r="I99" s="111">
        <v>3</v>
      </c>
      <c r="J99" s="112">
        <f t="shared" si="12"/>
        <v>3.2499999999999996</v>
      </c>
      <c r="K99" s="111">
        <v>12</v>
      </c>
      <c r="L99" s="111"/>
      <c r="M99" s="111"/>
      <c r="N99" s="112">
        <f t="shared" si="13"/>
        <v>12</v>
      </c>
      <c r="O99" s="113">
        <f t="shared" si="8"/>
        <v>18.600000000000001</v>
      </c>
      <c r="P99" s="111">
        <v>15</v>
      </c>
      <c r="Q99" s="111"/>
      <c r="R99" s="111">
        <v>2</v>
      </c>
      <c r="S99" s="111">
        <v>18</v>
      </c>
      <c r="T99" s="111"/>
      <c r="U99" s="114">
        <f t="shared" si="7"/>
        <v>35</v>
      </c>
      <c r="V99" s="115">
        <f t="shared" si="9"/>
        <v>54</v>
      </c>
      <c r="W99" s="115"/>
      <c r="X99" s="115"/>
      <c r="Y99" s="116" t="str">
        <f t="shared" si="10"/>
        <v>C</v>
      </c>
    </row>
    <row r="100" spans="1:25" ht="25.8">
      <c r="A100" s="109">
        <v>86</v>
      </c>
      <c r="B100" s="110" t="s">
        <v>246</v>
      </c>
      <c r="C100" s="110" t="s">
        <v>247</v>
      </c>
      <c r="D100" s="111">
        <v>8</v>
      </c>
      <c r="E100" s="111">
        <v>11</v>
      </c>
      <c r="F100" s="111"/>
      <c r="G100" s="112">
        <f t="shared" si="11"/>
        <v>3.1666666666666665</v>
      </c>
      <c r="H100" s="111">
        <v>3</v>
      </c>
      <c r="I100" s="111">
        <v>3.5</v>
      </c>
      <c r="J100" s="112">
        <f t="shared" si="12"/>
        <v>3.2499999999999996</v>
      </c>
      <c r="K100" s="111">
        <v>12</v>
      </c>
      <c r="L100" s="111"/>
      <c r="M100" s="111"/>
      <c r="N100" s="112">
        <f t="shared" si="13"/>
        <v>12</v>
      </c>
      <c r="O100" s="113">
        <f t="shared" si="8"/>
        <v>18.399999999999999</v>
      </c>
      <c r="P100" s="111">
        <v>23</v>
      </c>
      <c r="Q100" s="111">
        <v>9</v>
      </c>
      <c r="R100" s="111"/>
      <c r="S100" s="111">
        <v>14</v>
      </c>
      <c r="T100" s="111"/>
      <c r="U100" s="114">
        <f t="shared" si="7"/>
        <v>46</v>
      </c>
      <c r="V100" s="115">
        <f t="shared" si="9"/>
        <v>64</v>
      </c>
      <c r="W100" s="115"/>
      <c r="X100" s="115"/>
      <c r="Y100" s="116" t="str">
        <f t="shared" si="10"/>
        <v>B</v>
      </c>
    </row>
    <row r="101" spans="1:25" ht="25.8">
      <c r="A101" s="109">
        <v>87</v>
      </c>
      <c r="B101" s="110" t="s">
        <v>248</v>
      </c>
      <c r="C101" s="110" t="s">
        <v>249</v>
      </c>
      <c r="D101" s="111">
        <v>5</v>
      </c>
      <c r="E101" s="111">
        <v>16</v>
      </c>
      <c r="F101" s="111"/>
      <c r="G101" s="112">
        <f t="shared" si="11"/>
        <v>3.5</v>
      </c>
      <c r="H101" s="111">
        <v>3</v>
      </c>
      <c r="I101" s="111">
        <v>3.5</v>
      </c>
      <c r="J101" s="112">
        <f t="shared" si="12"/>
        <v>3.2499999999999996</v>
      </c>
      <c r="K101" s="111">
        <v>13</v>
      </c>
      <c r="L101" s="111"/>
      <c r="M101" s="111"/>
      <c r="N101" s="112">
        <f t="shared" si="13"/>
        <v>13</v>
      </c>
      <c r="O101" s="113">
        <f t="shared" si="8"/>
        <v>19.8</v>
      </c>
      <c r="P101" s="111">
        <v>11</v>
      </c>
      <c r="Q101" s="111"/>
      <c r="R101" s="111">
        <v>5</v>
      </c>
      <c r="S101" s="111">
        <v>11</v>
      </c>
      <c r="T101" s="111"/>
      <c r="U101" s="114">
        <f t="shared" si="7"/>
        <v>27</v>
      </c>
      <c r="V101" s="115">
        <f t="shared" si="9"/>
        <v>47</v>
      </c>
      <c r="W101" s="115"/>
      <c r="X101" s="115"/>
      <c r="Y101" s="116" t="str">
        <f t="shared" si="10"/>
        <v>D</v>
      </c>
    </row>
    <row r="102" spans="1:25" ht="25.8">
      <c r="A102" s="109">
        <v>88</v>
      </c>
      <c r="B102" s="110" t="s">
        <v>250</v>
      </c>
      <c r="C102" s="110" t="s">
        <v>251</v>
      </c>
      <c r="D102" s="111">
        <v>18</v>
      </c>
      <c r="E102" s="111">
        <v>16</v>
      </c>
      <c r="F102" s="111"/>
      <c r="G102" s="112">
        <f t="shared" si="11"/>
        <v>5.6666666666666661</v>
      </c>
      <c r="H102" s="111">
        <v>3</v>
      </c>
      <c r="I102" s="111">
        <v>3.5</v>
      </c>
      <c r="J102" s="112">
        <f t="shared" si="12"/>
        <v>3.2499999999999996</v>
      </c>
      <c r="K102" s="111">
        <v>12</v>
      </c>
      <c r="L102" s="111"/>
      <c r="M102" s="111"/>
      <c r="N102" s="112">
        <f t="shared" si="13"/>
        <v>12</v>
      </c>
      <c r="O102" s="113">
        <f t="shared" si="8"/>
        <v>20.9</v>
      </c>
      <c r="P102" s="111">
        <v>25</v>
      </c>
      <c r="Q102" s="111">
        <v>15</v>
      </c>
      <c r="R102" s="111"/>
      <c r="S102" s="111">
        <v>16</v>
      </c>
      <c r="T102" s="111"/>
      <c r="U102" s="114">
        <f t="shared" si="7"/>
        <v>56</v>
      </c>
      <c r="V102" s="115">
        <f t="shared" si="9"/>
        <v>77</v>
      </c>
      <c r="W102" s="115"/>
      <c r="X102" s="115"/>
      <c r="Y102" s="116" t="str">
        <f t="shared" si="10"/>
        <v>A</v>
      </c>
    </row>
    <row r="103" spans="1:25" ht="25.8">
      <c r="A103" s="109">
        <v>89</v>
      </c>
      <c r="B103" s="110" t="s">
        <v>252</v>
      </c>
      <c r="C103" s="110" t="s">
        <v>253</v>
      </c>
      <c r="D103" s="111">
        <v>4.5</v>
      </c>
      <c r="E103" s="111">
        <v>7</v>
      </c>
      <c r="F103" s="111"/>
      <c r="G103" s="112">
        <f t="shared" si="11"/>
        <v>1.9166666666666665</v>
      </c>
      <c r="H103" s="111">
        <v>4</v>
      </c>
      <c r="I103" s="111">
        <v>5</v>
      </c>
      <c r="J103" s="112">
        <f t="shared" si="12"/>
        <v>4.5</v>
      </c>
      <c r="K103" s="111">
        <v>9</v>
      </c>
      <c r="L103" s="111"/>
      <c r="M103" s="111"/>
      <c r="N103" s="112">
        <f t="shared" si="13"/>
        <v>9</v>
      </c>
      <c r="O103" s="113">
        <f t="shared" si="8"/>
        <v>15.4</v>
      </c>
      <c r="P103" s="111">
        <v>16</v>
      </c>
      <c r="Q103" s="111">
        <v>11</v>
      </c>
      <c r="R103" s="111"/>
      <c r="S103" s="111"/>
      <c r="T103" s="111">
        <v>4</v>
      </c>
      <c r="U103" s="114">
        <f t="shared" si="7"/>
        <v>31</v>
      </c>
      <c r="V103" s="115">
        <f t="shared" si="9"/>
        <v>46</v>
      </c>
      <c r="W103" s="115"/>
      <c r="X103" s="115"/>
      <c r="Y103" s="116" t="str">
        <f t="shared" si="10"/>
        <v>D</v>
      </c>
    </row>
    <row r="104" spans="1:25" ht="25.8">
      <c r="A104" s="109">
        <v>90</v>
      </c>
      <c r="B104" s="110" t="s">
        <v>254</v>
      </c>
      <c r="C104" s="110" t="s">
        <v>255</v>
      </c>
      <c r="D104" s="111">
        <v>13</v>
      </c>
      <c r="E104" s="111">
        <v>16</v>
      </c>
      <c r="F104" s="111"/>
      <c r="G104" s="112">
        <f t="shared" si="11"/>
        <v>4.833333333333333</v>
      </c>
      <c r="H104" s="111">
        <v>2.5</v>
      </c>
      <c r="I104" s="111">
        <v>2</v>
      </c>
      <c r="J104" s="112">
        <f t="shared" si="12"/>
        <v>2.25</v>
      </c>
      <c r="K104" s="111">
        <v>9</v>
      </c>
      <c r="L104" s="111"/>
      <c r="M104" s="111"/>
      <c r="N104" s="112">
        <f t="shared" si="13"/>
        <v>9</v>
      </c>
      <c r="O104" s="113">
        <f t="shared" si="8"/>
        <v>16.100000000000001</v>
      </c>
      <c r="P104" s="111">
        <v>20</v>
      </c>
      <c r="Q104" s="111"/>
      <c r="R104" s="111">
        <v>11</v>
      </c>
      <c r="S104" s="111">
        <v>14</v>
      </c>
      <c r="T104" s="111"/>
      <c r="U104" s="114">
        <f t="shared" si="7"/>
        <v>45</v>
      </c>
      <c r="V104" s="115">
        <f t="shared" si="9"/>
        <v>61</v>
      </c>
      <c r="W104" s="115"/>
      <c r="X104" s="115"/>
      <c r="Y104" s="116" t="str">
        <f t="shared" si="10"/>
        <v>B</v>
      </c>
    </row>
    <row r="105" spans="1:25" ht="25.8">
      <c r="A105" s="109">
        <v>91</v>
      </c>
      <c r="B105" s="110" t="s">
        <v>256</v>
      </c>
      <c r="C105" s="110" t="s">
        <v>257</v>
      </c>
      <c r="D105" s="111">
        <v>18</v>
      </c>
      <c r="E105" s="111">
        <v>12</v>
      </c>
      <c r="F105" s="111"/>
      <c r="G105" s="112">
        <f t="shared" si="11"/>
        <v>5</v>
      </c>
      <c r="H105" s="111">
        <v>4</v>
      </c>
      <c r="I105" s="111">
        <v>5</v>
      </c>
      <c r="J105" s="112">
        <f t="shared" si="12"/>
        <v>4.5</v>
      </c>
      <c r="K105" s="111">
        <v>10</v>
      </c>
      <c r="L105" s="111"/>
      <c r="M105" s="111"/>
      <c r="N105" s="112">
        <f t="shared" si="13"/>
        <v>10</v>
      </c>
      <c r="O105" s="113">
        <f t="shared" si="8"/>
        <v>19.5</v>
      </c>
      <c r="P105" s="111">
        <v>23</v>
      </c>
      <c r="Q105" s="111">
        <v>13</v>
      </c>
      <c r="R105" s="111"/>
      <c r="S105" s="111">
        <v>12</v>
      </c>
      <c r="T105" s="111"/>
      <c r="U105" s="114">
        <f t="shared" si="7"/>
        <v>48</v>
      </c>
      <c r="V105" s="115">
        <f t="shared" si="9"/>
        <v>68</v>
      </c>
      <c r="W105" s="115"/>
      <c r="X105" s="115"/>
      <c r="Y105" s="116" t="str">
        <f t="shared" si="10"/>
        <v>B</v>
      </c>
    </row>
    <row r="106" spans="1:25" ht="25.8">
      <c r="A106" s="109">
        <v>92</v>
      </c>
      <c r="B106" s="110" t="s">
        <v>258</v>
      </c>
      <c r="C106" s="110" t="s">
        <v>259</v>
      </c>
      <c r="D106" s="111">
        <v>21</v>
      </c>
      <c r="E106" s="111">
        <v>24</v>
      </c>
      <c r="F106" s="111"/>
      <c r="G106" s="112">
        <f t="shared" si="11"/>
        <v>7.5</v>
      </c>
      <c r="H106" s="111">
        <v>3.5</v>
      </c>
      <c r="I106" s="111">
        <v>3.5</v>
      </c>
      <c r="J106" s="112">
        <f t="shared" si="12"/>
        <v>3.5</v>
      </c>
      <c r="K106" s="111">
        <v>13</v>
      </c>
      <c r="L106" s="111"/>
      <c r="M106" s="111"/>
      <c r="N106" s="112">
        <f t="shared" si="13"/>
        <v>13</v>
      </c>
      <c r="O106" s="113">
        <f t="shared" si="8"/>
        <v>24</v>
      </c>
      <c r="P106" s="111">
        <v>26</v>
      </c>
      <c r="Q106" s="111"/>
      <c r="R106" s="111">
        <v>14</v>
      </c>
      <c r="S106" s="111">
        <v>10</v>
      </c>
      <c r="T106" s="111"/>
      <c r="U106" s="114">
        <f t="shared" si="7"/>
        <v>50</v>
      </c>
      <c r="V106" s="115">
        <f t="shared" si="9"/>
        <v>74</v>
      </c>
      <c r="W106" s="115"/>
      <c r="X106" s="115"/>
      <c r="Y106" s="116" t="str">
        <f t="shared" si="10"/>
        <v>A</v>
      </c>
    </row>
    <row r="107" spans="1:25" ht="25.8">
      <c r="A107" s="109">
        <v>93</v>
      </c>
      <c r="B107" s="110" t="s">
        <v>260</v>
      </c>
      <c r="C107" s="110" t="s">
        <v>261</v>
      </c>
      <c r="D107" s="111">
        <v>8</v>
      </c>
      <c r="E107" s="111">
        <v>12</v>
      </c>
      <c r="F107" s="111"/>
      <c r="G107" s="112">
        <f t="shared" si="11"/>
        <v>3.3333333333333339</v>
      </c>
      <c r="H107" s="111">
        <v>4</v>
      </c>
      <c r="I107" s="111">
        <v>4</v>
      </c>
      <c r="J107" s="112">
        <f t="shared" si="12"/>
        <v>4</v>
      </c>
      <c r="K107" s="111">
        <v>10</v>
      </c>
      <c r="L107" s="111"/>
      <c r="M107" s="111"/>
      <c r="N107" s="112">
        <f t="shared" si="13"/>
        <v>10</v>
      </c>
      <c r="O107" s="113">
        <f t="shared" si="8"/>
        <v>17.3</v>
      </c>
      <c r="P107" s="111">
        <v>14</v>
      </c>
      <c r="Q107" s="111">
        <v>10</v>
      </c>
      <c r="R107" s="111"/>
      <c r="S107" s="111">
        <v>7</v>
      </c>
      <c r="T107" s="111"/>
      <c r="U107" s="114">
        <f t="shared" si="7"/>
        <v>31</v>
      </c>
      <c r="V107" s="115">
        <f t="shared" si="9"/>
        <v>48</v>
      </c>
      <c r="W107" s="115"/>
      <c r="X107" s="115"/>
      <c r="Y107" s="116" t="str">
        <f t="shared" si="10"/>
        <v>D</v>
      </c>
    </row>
    <row r="108" spans="1:25" ht="25.8">
      <c r="A108" s="109">
        <v>94</v>
      </c>
      <c r="B108" s="110" t="s">
        <v>262</v>
      </c>
      <c r="C108" s="110" t="s">
        <v>263</v>
      </c>
      <c r="D108" s="111">
        <v>22</v>
      </c>
      <c r="E108" s="111">
        <v>17</v>
      </c>
      <c r="F108" s="111"/>
      <c r="G108" s="112">
        <f t="shared" si="11"/>
        <v>6.4999999999999991</v>
      </c>
      <c r="H108" s="111">
        <v>4</v>
      </c>
      <c r="I108" s="111">
        <v>4.5</v>
      </c>
      <c r="J108" s="112">
        <f t="shared" si="12"/>
        <v>4.25</v>
      </c>
      <c r="K108" s="111">
        <v>13</v>
      </c>
      <c r="L108" s="111"/>
      <c r="M108" s="111"/>
      <c r="N108" s="112">
        <f t="shared" si="13"/>
        <v>13</v>
      </c>
      <c r="O108" s="113">
        <f t="shared" si="8"/>
        <v>23.8</v>
      </c>
      <c r="P108" s="111">
        <v>25</v>
      </c>
      <c r="Q108" s="111"/>
      <c r="R108" s="111">
        <v>18</v>
      </c>
      <c r="S108" s="111">
        <v>15</v>
      </c>
      <c r="T108" s="111"/>
      <c r="U108" s="114">
        <f t="shared" si="7"/>
        <v>58</v>
      </c>
      <c r="V108" s="115">
        <f t="shared" si="9"/>
        <v>82</v>
      </c>
      <c r="W108" s="115"/>
      <c r="X108" s="115"/>
      <c r="Y108" s="116" t="str">
        <f t="shared" si="10"/>
        <v>A</v>
      </c>
    </row>
    <row r="109" spans="1:25" ht="25.8">
      <c r="A109" s="109">
        <v>95</v>
      </c>
      <c r="B109" s="110" t="s">
        <v>264</v>
      </c>
      <c r="C109" s="110" t="s">
        <v>265</v>
      </c>
      <c r="D109" s="111">
        <v>6</v>
      </c>
      <c r="E109" s="111">
        <v>7</v>
      </c>
      <c r="F109" s="111"/>
      <c r="G109" s="112">
        <f t="shared" si="11"/>
        <v>2.166666666666667</v>
      </c>
      <c r="H109" s="111">
        <v>3</v>
      </c>
      <c r="I109" s="111">
        <v>3.5</v>
      </c>
      <c r="J109" s="112">
        <f t="shared" si="12"/>
        <v>3.2499999999999996</v>
      </c>
      <c r="K109" s="111">
        <v>10</v>
      </c>
      <c r="L109" s="111"/>
      <c r="M109" s="111"/>
      <c r="N109" s="112">
        <f t="shared" si="13"/>
        <v>10</v>
      </c>
      <c r="O109" s="113">
        <f t="shared" si="8"/>
        <v>15.4</v>
      </c>
      <c r="P109" s="111">
        <v>12</v>
      </c>
      <c r="Q109" s="111">
        <v>8</v>
      </c>
      <c r="R109" s="111"/>
      <c r="S109" s="111"/>
      <c r="T109" s="111">
        <v>13</v>
      </c>
      <c r="U109" s="114">
        <f t="shared" si="7"/>
        <v>33</v>
      </c>
      <c r="V109" s="115">
        <f t="shared" si="9"/>
        <v>48</v>
      </c>
      <c r="W109" s="115"/>
      <c r="X109" s="115"/>
      <c r="Y109" s="116" t="str">
        <f t="shared" si="10"/>
        <v>D</v>
      </c>
    </row>
    <row r="110" spans="1:25" ht="25.8">
      <c r="A110" s="109">
        <v>96</v>
      </c>
      <c r="B110" s="110" t="s">
        <v>266</v>
      </c>
      <c r="C110" s="110" t="s">
        <v>267</v>
      </c>
      <c r="D110" s="111">
        <v>8</v>
      </c>
      <c r="E110" s="111">
        <v>13</v>
      </c>
      <c r="F110" s="111"/>
      <c r="G110" s="112">
        <f t="shared" si="11"/>
        <v>3.5</v>
      </c>
      <c r="H110" s="111">
        <v>2</v>
      </c>
      <c r="I110" s="111">
        <v>3</v>
      </c>
      <c r="J110" s="112">
        <f t="shared" si="12"/>
        <v>2.5</v>
      </c>
      <c r="K110" s="111">
        <v>9</v>
      </c>
      <c r="L110" s="111"/>
      <c r="M110" s="111"/>
      <c r="N110" s="112">
        <f t="shared" si="13"/>
        <v>9</v>
      </c>
      <c r="O110" s="113">
        <f t="shared" si="8"/>
        <v>15</v>
      </c>
      <c r="P110" s="111">
        <v>8</v>
      </c>
      <c r="Q110" s="111">
        <v>7</v>
      </c>
      <c r="R110" s="111"/>
      <c r="S110" s="111"/>
      <c r="T110" s="111">
        <v>2</v>
      </c>
      <c r="U110" s="114">
        <f t="shared" si="7"/>
        <v>17</v>
      </c>
      <c r="V110" s="115">
        <f t="shared" si="9"/>
        <v>32</v>
      </c>
      <c r="W110" s="115"/>
      <c r="X110" s="115"/>
      <c r="Y110" s="116" t="str">
        <f t="shared" si="10"/>
        <v>E</v>
      </c>
    </row>
    <row r="111" spans="1:25" ht="25.8">
      <c r="A111" s="109">
        <v>97</v>
      </c>
      <c r="B111" s="110" t="s">
        <v>268</v>
      </c>
      <c r="C111" s="110" t="s">
        <v>269</v>
      </c>
      <c r="D111" s="111">
        <v>25.5</v>
      </c>
      <c r="E111" s="111">
        <v>23</v>
      </c>
      <c r="F111" s="111"/>
      <c r="G111" s="112">
        <f t="shared" si="11"/>
        <v>8.0833333333333339</v>
      </c>
      <c r="H111" s="111">
        <v>4</v>
      </c>
      <c r="I111" s="111">
        <v>5</v>
      </c>
      <c r="J111" s="112">
        <f t="shared" si="12"/>
        <v>4.5</v>
      </c>
      <c r="K111" s="111">
        <v>11</v>
      </c>
      <c r="L111" s="111"/>
      <c r="M111" s="111"/>
      <c r="N111" s="112">
        <f t="shared" si="13"/>
        <v>11</v>
      </c>
      <c r="O111" s="113">
        <f t="shared" si="8"/>
        <v>23.6</v>
      </c>
      <c r="P111" s="111">
        <v>20</v>
      </c>
      <c r="Q111" s="111">
        <v>17</v>
      </c>
      <c r="R111" s="111"/>
      <c r="S111" s="111">
        <v>14</v>
      </c>
      <c r="T111" s="111"/>
      <c r="U111" s="114">
        <f t="shared" si="7"/>
        <v>51</v>
      </c>
      <c r="V111" s="115">
        <f t="shared" si="9"/>
        <v>75</v>
      </c>
      <c r="W111" s="115"/>
      <c r="X111" s="115"/>
      <c r="Y111" s="116" t="str">
        <f t="shared" si="10"/>
        <v>A</v>
      </c>
    </row>
    <row r="112" spans="1:25" ht="25.8">
      <c r="A112" s="109">
        <v>98</v>
      </c>
      <c r="B112" s="110" t="s">
        <v>270</v>
      </c>
      <c r="C112" s="110" t="s">
        <v>316</v>
      </c>
      <c r="D112" s="111">
        <v>17</v>
      </c>
      <c r="E112" s="111">
        <v>18</v>
      </c>
      <c r="F112" s="111"/>
      <c r="G112" s="112">
        <f t="shared" si="11"/>
        <v>5.8333333333333321</v>
      </c>
      <c r="H112" s="111">
        <v>4</v>
      </c>
      <c r="I112" s="111">
        <v>4</v>
      </c>
      <c r="J112" s="112">
        <f t="shared" si="12"/>
        <v>4</v>
      </c>
      <c r="K112" s="111">
        <v>10</v>
      </c>
      <c r="L112" s="111"/>
      <c r="M112" s="111"/>
      <c r="N112" s="112">
        <f t="shared" si="13"/>
        <v>10</v>
      </c>
      <c r="O112" s="113">
        <f t="shared" si="8"/>
        <v>19.8</v>
      </c>
      <c r="P112" s="111"/>
      <c r="Q112" s="111"/>
      <c r="R112" s="111"/>
      <c r="S112" s="111"/>
      <c r="T112" s="111"/>
      <c r="U112" s="114" t="str">
        <f t="shared" si="7"/>
        <v/>
      </c>
      <c r="V112" s="115">
        <f t="shared" si="9"/>
        <v>20</v>
      </c>
      <c r="W112" s="115"/>
      <c r="X112" s="115"/>
      <c r="Y112" s="116" t="str">
        <f t="shared" si="10"/>
        <v/>
      </c>
    </row>
    <row r="113" spans="1:25" ht="25.8">
      <c r="A113" s="109">
        <v>99</v>
      </c>
      <c r="B113" s="110" t="s">
        <v>272</v>
      </c>
      <c r="C113" s="110" t="s">
        <v>273</v>
      </c>
      <c r="D113" s="111">
        <v>12</v>
      </c>
      <c r="E113" s="111">
        <v>14</v>
      </c>
      <c r="F113" s="111"/>
      <c r="G113" s="112">
        <f t="shared" si="11"/>
        <v>4.3333333333333339</v>
      </c>
      <c r="H113" s="111">
        <v>3</v>
      </c>
      <c r="I113" s="111">
        <v>4</v>
      </c>
      <c r="J113" s="112">
        <f t="shared" si="12"/>
        <v>3.5</v>
      </c>
      <c r="K113" s="111">
        <v>8</v>
      </c>
      <c r="L113" s="111"/>
      <c r="M113" s="111"/>
      <c r="N113" s="112">
        <f t="shared" si="13"/>
        <v>8</v>
      </c>
      <c r="O113" s="113">
        <f t="shared" si="8"/>
        <v>15.8</v>
      </c>
      <c r="P113" s="111">
        <v>25</v>
      </c>
      <c r="Q113" s="111"/>
      <c r="R113" s="111">
        <v>14</v>
      </c>
      <c r="S113" s="111"/>
      <c r="T113" s="111">
        <v>14</v>
      </c>
      <c r="U113" s="114">
        <f t="shared" si="7"/>
        <v>53</v>
      </c>
      <c r="V113" s="115">
        <f t="shared" si="9"/>
        <v>69</v>
      </c>
      <c r="W113" s="115"/>
      <c r="X113" s="115"/>
      <c r="Y113" s="116" t="str">
        <f t="shared" si="10"/>
        <v>B</v>
      </c>
    </row>
    <row r="114" spans="1:25" ht="25.8">
      <c r="A114" s="109">
        <v>100</v>
      </c>
      <c r="B114" s="110" t="s">
        <v>274</v>
      </c>
      <c r="C114" s="110" t="s">
        <v>317</v>
      </c>
      <c r="D114" s="111">
        <v>15</v>
      </c>
      <c r="E114" s="111">
        <v>18</v>
      </c>
      <c r="F114" s="111"/>
      <c r="G114" s="112">
        <f t="shared" si="11"/>
        <v>5.5</v>
      </c>
      <c r="H114" s="111">
        <v>3</v>
      </c>
      <c r="I114" s="111">
        <v>4</v>
      </c>
      <c r="J114" s="112">
        <f t="shared" si="12"/>
        <v>3.5</v>
      </c>
      <c r="K114" s="111">
        <v>10</v>
      </c>
      <c r="L114" s="111"/>
      <c r="M114" s="111"/>
      <c r="N114" s="112">
        <f t="shared" si="13"/>
        <v>10</v>
      </c>
      <c r="O114" s="113">
        <f t="shared" si="8"/>
        <v>19</v>
      </c>
      <c r="P114" s="111">
        <v>10</v>
      </c>
      <c r="Q114" s="111">
        <v>9</v>
      </c>
      <c r="R114" s="111"/>
      <c r="S114" s="111">
        <v>11</v>
      </c>
      <c r="T114" s="111"/>
      <c r="U114" s="114">
        <f t="shared" si="7"/>
        <v>30</v>
      </c>
      <c r="V114" s="115">
        <f t="shared" si="9"/>
        <v>49</v>
      </c>
      <c r="W114" s="115"/>
      <c r="X114" s="115"/>
      <c r="Y114" s="116" t="str">
        <f t="shared" si="10"/>
        <v>D</v>
      </c>
    </row>
    <row r="115" spans="1:25" ht="25.8">
      <c r="A115" s="109">
        <v>101</v>
      </c>
      <c r="B115" s="110" t="s">
        <v>276</v>
      </c>
      <c r="C115" s="110" t="s">
        <v>277</v>
      </c>
      <c r="D115" s="111">
        <v>1</v>
      </c>
      <c r="E115" s="111">
        <v>10</v>
      </c>
      <c r="F115" s="111"/>
      <c r="G115" s="112">
        <f t="shared" si="11"/>
        <v>1.8333333333333333</v>
      </c>
      <c r="H115" s="111">
        <v>4</v>
      </c>
      <c r="I115" s="111">
        <v>4</v>
      </c>
      <c r="J115" s="112">
        <f t="shared" si="12"/>
        <v>4</v>
      </c>
      <c r="K115" s="111">
        <v>10</v>
      </c>
      <c r="L115" s="111"/>
      <c r="M115" s="111"/>
      <c r="N115" s="112">
        <f t="shared" si="13"/>
        <v>10</v>
      </c>
      <c r="O115" s="113">
        <f t="shared" si="8"/>
        <v>15.8</v>
      </c>
      <c r="P115" s="111">
        <v>21</v>
      </c>
      <c r="Q115" s="111"/>
      <c r="R115" s="111">
        <v>13</v>
      </c>
      <c r="S115" s="111">
        <v>14</v>
      </c>
      <c r="T115" s="111"/>
      <c r="U115" s="114">
        <f t="shared" si="7"/>
        <v>48</v>
      </c>
      <c r="V115" s="115">
        <f t="shared" si="9"/>
        <v>64</v>
      </c>
      <c r="W115" s="115"/>
      <c r="X115" s="115"/>
      <c r="Y115" s="116" t="str">
        <f t="shared" si="10"/>
        <v>B</v>
      </c>
    </row>
    <row r="116" spans="1:25" ht="25.8">
      <c r="A116" s="109">
        <v>102</v>
      </c>
      <c r="B116" s="110" t="s">
        <v>318</v>
      </c>
      <c r="C116" s="110" t="s">
        <v>351</v>
      </c>
      <c r="D116" s="111">
        <v>21.5</v>
      </c>
      <c r="E116" s="111">
        <v>18</v>
      </c>
      <c r="F116" s="111"/>
      <c r="G116" s="112">
        <f t="shared" si="11"/>
        <v>6.583333333333333</v>
      </c>
      <c r="H116" s="111">
        <v>4</v>
      </c>
      <c r="I116" s="111">
        <v>3</v>
      </c>
      <c r="J116" s="112">
        <f t="shared" si="12"/>
        <v>3.5</v>
      </c>
      <c r="K116" s="111">
        <v>12</v>
      </c>
      <c r="L116" s="111"/>
      <c r="M116" s="111"/>
      <c r="N116" s="112">
        <f t="shared" si="13"/>
        <v>12</v>
      </c>
      <c r="O116" s="113">
        <f t="shared" si="8"/>
        <v>22.1</v>
      </c>
      <c r="P116" s="111">
        <v>20</v>
      </c>
      <c r="Q116" s="111"/>
      <c r="R116" s="111">
        <v>15</v>
      </c>
      <c r="S116" s="111"/>
      <c r="T116" s="111">
        <v>20</v>
      </c>
      <c r="U116" s="114">
        <f t="shared" si="7"/>
        <v>55</v>
      </c>
      <c r="V116" s="115">
        <f t="shared" si="9"/>
        <v>77</v>
      </c>
      <c r="W116" s="115"/>
      <c r="X116" s="115"/>
      <c r="Y116" s="116" t="str">
        <f t="shared" si="10"/>
        <v>A</v>
      </c>
    </row>
    <row r="117" spans="1:25" ht="25.8">
      <c r="A117" s="109">
        <v>103</v>
      </c>
      <c r="B117" s="110" t="s">
        <v>280</v>
      </c>
      <c r="C117" s="110" t="s">
        <v>320</v>
      </c>
      <c r="D117" s="111">
        <v>7</v>
      </c>
      <c r="E117" s="111">
        <v>1</v>
      </c>
      <c r="F117" s="111"/>
      <c r="G117" s="112">
        <f t="shared" si="11"/>
        <v>1.3333333333333333</v>
      </c>
      <c r="H117" s="111">
        <v>3.5</v>
      </c>
      <c r="I117" s="111">
        <v>3.5</v>
      </c>
      <c r="J117" s="112">
        <f t="shared" si="12"/>
        <v>3.5</v>
      </c>
      <c r="K117" s="111">
        <v>9</v>
      </c>
      <c r="L117" s="111"/>
      <c r="M117" s="111"/>
      <c r="N117" s="112">
        <f t="shared" si="13"/>
        <v>9</v>
      </c>
      <c r="O117" s="113">
        <f t="shared" si="8"/>
        <v>13.8</v>
      </c>
      <c r="P117" s="111">
        <v>14</v>
      </c>
      <c r="Q117" s="111">
        <v>11</v>
      </c>
      <c r="R117" s="111"/>
      <c r="S117" s="111">
        <v>12</v>
      </c>
      <c r="T117" s="111"/>
      <c r="U117" s="114">
        <f t="shared" si="7"/>
        <v>37</v>
      </c>
      <c r="V117" s="115">
        <f t="shared" si="9"/>
        <v>51</v>
      </c>
      <c r="W117" s="115"/>
      <c r="X117" s="115"/>
      <c r="Y117" s="116" t="str">
        <f t="shared" si="10"/>
        <v>C</v>
      </c>
    </row>
    <row r="118" spans="1:25" ht="25.8">
      <c r="A118" s="109">
        <v>104</v>
      </c>
      <c r="B118" s="110" t="s">
        <v>321</v>
      </c>
      <c r="C118" s="110" t="s">
        <v>322</v>
      </c>
      <c r="D118" s="111">
        <v>17</v>
      </c>
      <c r="E118" s="111">
        <v>6</v>
      </c>
      <c r="F118" s="111"/>
      <c r="G118" s="112">
        <f t="shared" si="11"/>
        <v>3.833333333333333</v>
      </c>
      <c r="H118" s="111">
        <v>4</v>
      </c>
      <c r="I118" s="111">
        <v>3</v>
      </c>
      <c r="J118" s="112">
        <f t="shared" si="12"/>
        <v>3.5</v>
      </c>
      <c r="K118" s="111">
        <v>12</v>
      </c>
      <c r="L118" s="111"/>
      <c r="M118" s="111"/>
      <c r="N118" s="112">
        <f t="shared" si="13"/>
        <v>12</v>
      </c>
      <c r="O118" s="113">
        <f t="shared" si="8"/>
        <v>19.3</v>
      </c>
      <c r="P118" s="111">
        <v>10</v>
      </c>
      <c r="Q118" s="111"/>
      <c r="R118" s="111">
        <v>12</v>
      </c>
      <c r="S118" s="111">
        <v>8</v>
      </c>
      <c r="T118" s="111"/>
      <c r="U118" s="114">
        <f t="shared" si="7"/>
        <v>30</v>
      </c>
      <c r="V118" s="115">
        <f t="shared" si="9"/>
        <v>49</v>
      </c>
      <c r="W118" s="115"/>
      <c r="X118" s="115"/>
      <c r="Y118" s="116" t="str">
        <f t="shared" si="10"/>
        <v>D</v>
      </c>
    </row>
    <row r="119" spans="1:25" ht="25.8">
      <c r="A119" s="109">
        <v>105</v>
      </c>
      <c r="B119" s="110" t="s">
        <v>278</v>
      </c>
      <c r="C119" s="110" t="s">
        <v>279</v>
      </c>
      <c r="D119" s="111">
        <v>26</v>
      </c>
      <c r="E119" s="111">
        <v>21</v>
      </c>
      <c r="F119" s="111"/>
      <c r="G119" s="112">
        <f t="shared" si="11"/>
        <v>7.833333333333333</v>
      </c>
      <c r="H119" s="111">
        <v>3</v>
      </c>
      <c r="I119" s="111">
        <v>4</v>
      </c>
      <c r="J119" s="112">
        <f t="shared" si="12"/>
        <v>3.5</v>
      </c>
      <c r="K119" s="111">
        <v>11</v>
      </c>
      <c r="L119" s="111"/>
      <c r="M119" s="111"/>
      <c r="N119" s="112">
        <f t="shared" si="13"/>
        <v>11</v>
      </c>
      <c r="O119" s="113">
        <f t="shared" si="8"/>
        <v>22.3</v>
      </c>
      <c r="P119" s="111">
        <v>23</v>
      </c>
      <c r="Q119" s="111"/>
      <c r="R119" s="111">
        <v>9</v>
      </c>
      <c r="S119" s="111"/>
      <c r="T119" s="111">
        <v>13</v>
      </c>
      <c r="U119" s="114">
        <f t="shared" si="7"/>
        <v>45</v>
      </c>
      <c r="V119" s="115">
        <f t="shared" si="9"/>
        <v>67</v>
      </c>
      <c r="W119" s="115"/>
      <c r="X119" s="115"/>
      <c r="Y119" s="116" t="str">
        <f t="shared" si="10"/>
        <v>B</v>
      </c>
    </row>
    <row r="120" spans="1:25" ht="25.8">
      <c r="A120" s="109"/>
      <c r="B120" s="153"/>
      <c r="C120" s="153"/>
      <c r="D120" s="111"/>
      <c r="E120" s="111"/>
      <c r="F120" s="111"/>
      <c r="G120" s="112">
        <f t="shared" si="11"/>
        <v>0</v>
      </c>
      <c r="H120" s="111"/>
      <c r="I120" s="111"/>
      <c r="J120" s="112">
        <f t="shared" si="12"/>
        <v>0</v>
      </c>
      <c r="K120" s="111"/>
      <c r="L120" s="111"/>
      <c r="M120" s="111"/>
      <c r="N120" s="112">
        <f t="shared" si="13"/>
        <v>0</v>
      </c>
      <c r="O120" s="113" t="str">
        <f t="shared" si="8"/>
        <v/>
      </c>
      <c r="P120" s="111"/>
      <c r="Q120" s="111"/>
      <c r="R120" s="111"/>
      <c r="S120" s="111"/>
      <c r="T120" s="111"/>
      <c r="U120" s="114" t="str">
        <f t="shared" si="7"/>
        <v/>
      </c>
      <c r="V120" s="115" t="str">
        <f t="shared" si="9"/>
        <v/>
      </c>
      <c r="W120" s="115"/>
      <c r="X120" s="115"/>
      <c r="Y120" s="116" t="str">
        <f t="shared" si="10"/>
        <v/>
      </c>
    </row>
    <row r="121" spans="1:25" ht="28.8">
      <c r="A121" s="118"/>
      <c r="B121" s="119"/>
      <c r="C121" s="119"/>
      <c r="D121" s="118"/>
      <c r="E121" s="320" t="s">
        <v>323</v>
      </c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118"/>
      <c r="V121" s="120"/>
      <c r="W121" s="118"/>
      <c r="X121" s="118"/>
      <c r="Y121" s="118"/>
    </row>
    <row r="122" spans="1:25" ht="15.6">
      <c r="A122" s="118"/>
      <c r="B122" s="121"/>
      <c r="C122" s="122"/>
      <c r="D122" s="317" t="s">
        <v>300</v>
      </c>
      <c r="E122" s="317"/>
      <c r="F122" s="123" t="s">
        <v>324</v>
      </c>
      <c r="G122" s="124" t="s">
        <v>325</v>
      </c>
      <c r="H122" s="125" t="s">
        <v>326</v>
      </c>
      <c r="I122" s="126" t="s">
        <v>327</v>
      </c>
      <c r="J122" s="126" t="s">
        <v>328</v>
      </c>
      <c r="K122" s="127"/>
      <c r="L122" s="128"/>
      <c r="M122" s="128"/>
      <c r="N122" s="128"/>
      <c r="O122" s="322" t="s">
        <v>329</v>
      </c>
      <c r="P122" s="322"/>
      <c r="Q122" s="323" t="s">
        <v>330</v>
      </c>
      <c r="R122" s="323"/>
      <c r="S122" s="324" t="s">
        <v>331</v>
      </c>
      <c r="T122" s="324"/>
      <c r="U122" s="118"/>
      <c r="V122" s="120"/>
      <c r="W122" s="118"/>
      <c r="X122" s="118"/>
      <c r="Y122" s="118"/>
    </row>
    <row r="123" spans="1:25" ht="31.2">
      <c r="A123" s="118"/>
      <c r="B123" s="129"/>
      <c r="C123" s="118"/>
      <c r="D123" s="318" t="s">
        <v>332</v>
      </c>
      <c r="E123" s="318"/>
      <c r="F123" s="130">
        <f>COUNTIF($Y$15:$Y120,F$122)</f>
        <v>25</v>
      </c>
      <c r="G123" s="130">
        <f>COUNTIF($Y$15:$Y120,G$122)</f>
        <v>31</v>
      </c>
      <c r="H123" s="131">
        <f>COUNTIF($Y$15:$Y120,H$122)</f>
        <v>26</v>
      </c>
      <c r="I123" s="132">
        <f>COUNTIF($Y$15:$Y120,I$122)</f>
        <v>15</v>
      </c>
      <c r="J123" s="132">
        <f>COUNTIF($Y$15:$Y120,J$122)</f>
        <v>1</v>
      </c>
      <c r="K123" s="127"/>
      <c r="L123" s="128"/>
      <c r="M123" s="128"/>
      <c r="N123" s="128"/>
      <c r="O123" s="133" t="s">
        <v>333</v>
      </c>
      <c r="P123" s="124" t="s">
        <v>334</v>
      </c>
      <c r="Q123" s="134" t="s">
        <v>335</v>
      </c>
      <c r="R123" s="135" t="s">
        <v>336</v>
      </c>
      <c r="S123" s="319" t="s">
        <v>337</v>
      </c>
      <c r="T123" s="319"/>
      <c r="U123" s="118"/>
      <c r="V123" s="120"/>
      <c r="W123" s="118"/>
      <c r="X123" s="118"/>
      <c r="Y123" s="118"/>
    </row>
    <row r="124" spans="1:25" ht="25.2">
      <c r="A124" s="118"/>
      <c r="B124" s="129"/>
      <c r="C124" s="118"/>
      <c r="D124" s="318" t="s">
        <v>338</v>
      </c>
      <c r="E124" s="318"/>
      <c r="F124" s="130"/>
      <c r="G124" s="130"/>
      <c r="H124" s="131"/>
      <c r="I124" s="132"/>
      <c r="J124" s="132"/>
      <c r="K124" s="127"/>
      <c r="L124" s="314" t="s">
        <v>339</v>
      </c>
      <c r="M124" s="314"/>
      <c r="N124" s="136" t="s">
        <v>332</v>
      </c>
      <c r="O124" s="137">
        <f>IF(SUM($O$15:$O120)&gt;0,AVERAGE($O$15:$O120),0)</f>
        <v>18.698095238095227</v>
      </c>
      <c r="P124" s="137">
        <f t="shared" ref="P124" si="14">$O124/30*100</f>
        <v>62.326984126984087</v>
      </c>
      <c r="Q124" s="137">
        <f>IF(SUM($U$15:$U120)&gt;0,AVERAGE($U$15:$U120),0)</f>
        <v>42.571428571428569</v>
      </c>
      <c r="R124" s="138">
        <f t="shared" ref="R124" si="15">$Q124/70*100</f>
        <v>60.816326530612244</v>
      </c>
      <c r="S124" s="315">
        <f>IF(SUM($V$15:$V120)&gt;0,AVERAGE($V$15:$V120),0)</f>
        <v>58.466666666666669</v>
      </c>
      <c r="T124" s="315"/>
      <c r="U124" s="118"/>
      <c r="V124" s="120"/>
      <c r="W124" s="118"/>
      <c r="X124" s="118"/>
      <c r="Y124" s="118"/>
    </row>
    <row r="125" spans="1:25" ht="21">
      <c r="A125" s="118"/>
      <c r="B125" s="129"/>
      <c r="C125" s="129"/>
      <c r="D125" s="139"/>
      <c r="E125" s="140"/>
      <c r="F125" s="140"/>
      <c r="G125" s="140"/>
      <c r="H125" s="128"/>
      <c r="I125" s="128"/>
      <c r="J125" s="128"/>
      <c r="K125" s="127"/>
      <c r="L125" s="314"/>
      <c r="M125" s="314"/>
      <c r="N125" s="136" t="s">
        <v>340</v>
      </c>
      <c r="O125" s="137"/>
      <c r="P125" s="137"/>
      <c r="Q125" s="141"/>
      <c r="R125" s="138"/>
      <c r="S125" s="315"/>
      <c r="T125" s="315"/>
      <c r="U125" s="118"/>
      <c r="V125" s="120"/>
      <c r="W125" s="118"/>
      <c r="X125" s="118"/>
      <c r="Y125" s="118"/>
    </row>
    <row r="126" spans="1:25" ht="21">
      <c r="A126" s="118"/>
      <c r="B126" s="129"/>
      <c r="C126" s="118"/>
      <c r="D126" s="142"/>
      <c r="E126" s="143"/>
      <c r="F126" s="144" t="s">
        <v>341</v>
      </c>
      <c r="G126" s="144" t="s">
        <v>342</v>
      </c>
      <c r="H126" s="140"/>
      <c r="I126" s="140"/>
      <c r="J126" s="128"/>
      <c r="K126" s="127"/>
      <c r="L126" s="314" t="s">
        <v>343</v>
      </c>
      <c r="M126" s="314"/>
      <c r="N126" s="136" t="s">
        <v>332</v>
      </c>
      <c r="O126" s="145">
        <f>MIN($O$15:$O120)</f>
        <v>12.3</v>
      </c>
      <c r="P126" s="137">
        <f>$O126/30*100</f>
        <v>41</v>
      </c>
      <c r="Q126" s="146">
        <f>MIN($U$15:$U120)</f>
        <v>17</v>
      </c>
      <c r="R126" s="138">
        <f>$Q126/70*100</f>
        <v>24.285714285714285</v>
      </c>
      <c r="S126" s="315">
        <f>MIN($V$15:$V120)</f>
        <v>14</v>
      </c>
      <c r="T126" s="315"/>
      <c r="U126" s="118"/>
      <c r="V126" s="120"/>
      <c r="W126" s="118"/>
      <c r="X126" s="118"/>
      <c r="Y126" s="118"/>
    </row>
    <row r="127" spans="1:25" ht="25.2">
      <c r="A127" s="118"/>
      <c r="B127" s="129"/>
      <c r="C127" s="118"/>
      <c r="D127" s="317" t="s">
        <v>4</v>
      </c>
      <c r="E127" s="317"/>
      <c r="F127" s="147">
        <f>COUNTIF($V$15:$V$120,"&gt;=40")</f>
        <v>97</v>
      </c>
      <c r="G127" s="147"/>
      <c r="H127" s="140"/>
      <c r="I127" s="140"/>
      <c r="J127" s="128"/>
      <c r="K127" s="127"/>
      <c r="L127" s="314"/>
      <c r="M127" s="314"/>
      <c r="N127" s="136" t="s">
        <v>340</v>
      </c>
      <c r="O127" s="137"/>
      <c r="P127" s="137"/>
      <c r="Q127" s="148"/>
      <c r="R127" s="148"/>
      <c r="S127" s="316"/>
      <c r="T127" s="316"/>
      <c r="U127" s="118"/>
      <c r="V127" s="120"/>
      <c r="W127" s="118"/>
      <c r="X127" s="118"/>
      <c r="Y127" s="118"/>
    </row>
    <row r="128" spans="1:25" ht="25.2">
      <c r="A128" s="118"/>
      <c r="B128" s="129"/>
      <c r="C128" s="118"/>
      <c r="D128" s="317" t="s">
        <v>344</v>
      </c>
      <c r="E128" s="317"/>
      <c r="F128" s="147">
        <f>COUNTIF($Y$15:$Y120,"E")</f>
        <v>1</v>
      </c>
      <c r="G128" s="147"/>
      <c r="H128" s="140"/>
      <c r="I128" s="140"/>
      <c r="J128" s="128"/>
      <c r="K128" s="149"/>
      <c r="L128" s="314" t="s">
        <v>345</v>
      </c>
      <c r="M128" s="314"/>
      <c r="N128" s="136" t="s">
        <v>332</v>
      </c>
      <c r="O128" s="137">
        <f>MAX($O$15:$O120)</f>
        <v>24</v>
      </c>
      <c r="P128" s="137">
        <f>$O128/30*100</f>
        <v>80</v>
      </c>
      <c r="Q128" s="137">
        <f>MAX($U$15:$U120)</f>
        <v>61</v>
      </c>
      <c r="R128" s="138">
        <f>$Q128/70*100</f>
        <v>87.142857142857139</v>
      </c>
      <c r="S128" s="315">
        <f>MAX($V$15:$V120)</f>
        <v>84</v>
      </c>
      <c r="T128" s="315"/>
      <c r="U128" s="118"/>
      <c r="V128" s="120"/>
      <c r="W128" s="118"/>
      <c r="X128" s="118"/>
      <c r="Y128" s="118"/>
    </row>
    <row r="129" spans="1:25" ht="25.2">
      <c r="A129" s="118"/>
      <c r="B129" s="118"/>
      <c r="C129" s="150"/>
      <c r="D129" s="318" t="s">
        <v>346</v>
      </c>
      <c r="E129" s="318"/>
      <c r="F129" s="147">
        <f>COUNTA($B$15:$B120)-SUM(F123:J123)</f>
        <v>7</v>
      </c>
      <c r="G129" s="147"/>
      <c r="H129" s="140"/>
      <c r="I129" s="140"/>
      <c r="J129" s="140"/>
      <c r="K129" s="140"/>
      <c r="L129" s="314"/>
      <c r="M129" s="314"/>
      <c r="N129" s="136" t="s">
        <v>340</v>
      </c>
      <c r="O129" s="137"/>
      <c r="P129" s="137"/>
      <c r="Q129" s="141"/>
      <c r="R129" s="138"/>
      <c r="S129" s="315"/>
      <c r="T129" s="315"/>
      <c r="U129" s="118"/>
      <c r="V129" s="120"/>
      <c r="W129" s="118"/>
      <c r="X129" s="118"/>
      <c r="Y129" s="118"/>
    </row>
    <row r="130" spans="1:25" ht="25.2">
      <c r="A130" s="118"/>
      <c r="B130" s="118"/>
      <c r="C130" s="150"/>
      <c r="D130" s="314" t="s">
        <v>33</v>
      </c>
      <c r="E130" s="314"/>
      <c r="F130" s="147">
        <f>SUM($F127:$F129)</f>
        <v>105</v>
      </c>
      <c r="G130" s="147"/>
      <c r="H130" s="140"/>
      <c r="I130" s="140"/>
      <c r="J130" s="140"/>
      <c r="K130" s="140"/>
      <c r="L130" s="314" t="s">
        <v>347</v>
      </c>
      <c r="M130" s="314"/>
      <c r="N130" s="136" t="s">
        <v>332</v>
      </c>
      <c r="O130" s="145">
        <f>IF(SUM($O$15:$O120)&gt;0,STDEV($O$15:$O120),0)</f>
        <v>2.5062606589983889</v>
      </c>
      <c r="P130" s="137">
        <f>$O130/30*100</f>
        <v>8.354202196661296</v>
      </c>
      <c r="Q130" s="146">
        <f>IF(SUM($U$15:$U120),STDEV($U$15:$U120),0)</f>
        <v>9.6249246884187087</v>
      </c>
      <c r="R130" s="138">
        <f>$Q130/70*100</f>
        <v>13.749892412026727</v>
      </c>
      <c r="S130" s="315">
        <f>IF(SUM($V$15:$V120)&gt;0,STDEV($V$15:$V120),0)</f>
        <v>15.17720118788165</v>
      </c>
      <c r="T130" s="315"/>
      <c r="U130" s="118"/>
      <c r="V130" s="120"/>
      <c r="W130" s="118"/>
      <c r="X130" s="118"/>
      <c r="Y130" s="118"/>
    </row>
    <row r="131" spans="1:25" ht="21">
      <c r="A131" s="118"/>
      <c r="B131" s="118"/>
      <c r="C131" s="150"/>
      <c r="D131" s="140"/>
      <c r="E131" s="140"/>
      <c r="F131" s="140"/>
      <c r="G131" s="151"/>
      <c r="H131" s="140"/>
      <c r="I131" s="140"/>
      <c r="J131" s="140"/>
      <c r="K131" s="140"/>
      <c r="L131" s="314"/>
      <c r="M131" s="314"/>
      <c r="N131" s="136" t="s">
        <v>340</v>
      </c>
      <c r="O131" s="137"/>
      <c r="P131" s="137"/>
      <c r="Q131" s="148"/>
      <c r="R131" s="148"/>
      <c r="S131" s="316"/>
      <c r="T131" s="316"/>
      <c r="U131" s="118"/>
      <c r="V131" s="120"/>
      <c r="W131" s="118"/>
      <c r="X131" s="118"/>
      <c r="Y131" s="118"/>
    </row>
  </sheetData>
  <mergeCells count="43">
    <mergeCell ref="A6:Y6"/>
    <mergeCell ref="A7:Y7"/>
    <mergeCell ref="A8:Y8"/>
    <mergeCell ref="A9:Y9"/>
    <mergeCell ref="E10:F10"/>
    <mergeCell ref="G10:H10"/>
    <mergeCell ref="N10:O10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S124:T124"/>
    <mergeCell ref="S125:T125"/>
    <mergeCell ref="O12:O14"/>
    <mergeCell ref="P12:U12"/>
    <mergeCell ref="V12:V14"/>
    <mergeCell ref="S122:T122"/>
    <mergeCell ref="S123:T123"/>
    <mergeCell ref="E121:T121"/>
    <mergeCell ref="O122:P122"/>
    <mergeCell ref="Q122:R122"/>
    <mergeCell ref="D123:E123"/>
    <mergeCell ref="D124:E124"/>
    <mergeCell ref="L124:M125"/>
    <mergeCell ref="D122:E122"/>
    <mergeCell ref="D130:E130"/>
    <mergeCell ref="L130:M131"/>
    <mergeCell ref="S130:T130"/>
    <mergeCell ref="S131:T131"/>
    <mergeCell ref="L126:M127"/>
    <mergeCell ref="S126:T126"/>
    <mergeCell ref="D127:E127"/>
    <mergeCell ref="S127:T127"/>
    <mergeCell ref="D128:E128"/>
    <mergeCell ref="L128:M129"/>
    <mergeCell ref="S128:T128"/>
    <mergeCell ref="D129:E129"/>
    <mergeCell ref="S129:T129"/>
  </mergeCells>
  <conditionalFormatting sqref="B30 B31:C32">
    <cfRule type="expression" dxfId="16" priority="1" stopIfTrue="1">
      <formula>"$V17&lt;40"</formula>
    </cfRule>
  </conditionalFormatting>
  <conditionalFormatting sqref="B15:C28 A15:A120 V15:Y120 B119:C120">
    <cfRule type="expression" dxfId="15" priority="3" stopIfTrue="1">
      <formula>"$V17&lt;40"</formula>
    </cfRule>
  </conditionalFormatting>
  <conditionalFormatting sqref="D15:N120">
    <cfRule type="cellIs" dxfId="14" priority="2" stopIfTrue="1" operator="equal">
      <formula>0</formula>
    </cfRule>
  </conditionalFormatting>
  <conditionalFormatting sqref="P15:T120">
    <cfRule type="expression" dxfId="13" priority="4" stopIfTrue="1">
      <formula>($U15="")</formula>
    </cfRule>
  </conditionalFormatting>
  <dataValidations count="4">
    <dataValidation type="decimal" allowBlank="1" showInputMessage="1" showErrorMessage="1" sqref="D15:U120" xr:uid="{00000000-0002-0000-03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20" xr:uid="{00000000-0002-0000-03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4:T131" xr:uid="{00000000-0002-0000-03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24:P131" xr:uid="{00000000-0002-0000-03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6"/>
  <sheetViews>
    <sheetView topLeftCell="A77" zoomScale="59" zoomScaleNormal="59" workbookViewId="0">
      <selection activeCell="C90" sqref="C90"/>
    </sheetView>
  </sheetViews>
  <sheetFormatPr defaultRowHeight="12.6"/>
  <cols>
    <col min="3" max="3" width="62" customWidth="1"/>
  </cols>
  <sheetData>
    <row r="1" spans="1:25">
      <c r="G1" s="92"/>
      <c r="V1" s="93"/>
    </row>
    <row r="2" spans="1:25">
      <c r="G2" s="92"/>
      <c r="V2" s="93"/>
    </row>
    <row r="3" spans="1:25">
      <c r="G3" s="92"/>
      <c r="V3" s="93"/>
    </row>
    <row r="4" spans="1:25">
      <c r="G4" s="92"/>
      <c r="V4" s="93"/>
    </row>
    <row r="5" spans="1:25">
      <c r="G5" s="92"/>
      <c r="V5" s="93"/>
    </row>
    <row r="6" spans="1:25" ht="30">
      <c r="A6" s="331" t="s">
        <v>282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</row>
    <row r="7" spans="1:25" ht="22.8">
      <c r="A7" s="332" t="s">
        <v>283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</row>
    <row r="8" spans="1:25" ht="22.8">
      <c r="A8" s="332" t="s">
        <v>353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</row>
    <row r="9" spans="1:25" ht="22.8">
      <c r="A9" s="333" t="s">
        <v>285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</row>
    <row r="10" spans="1:25" ht="22.8">
      <c r="A10" s="95"/>
      <c r="B10" s="95"/>
      <c r="C10" s="95"/>
      <c r="D10" s="95"/>
      <c r="E10" s="334" t="s">
        <v>286</v>
      </c>
      <c r="F10" s="334"/>
      <c r="G10" s="335" t="s">
        <v>354</v>
      </c>
      <c r="H10" s="335"/>
      <c r="I10" s="335"/>
      <c r="J10" s="335"/>
      <c r="K10" s="335"/>
      <c r="L10" s="335"/>
      <c r="M10" s="97"/>
      <c r="N10" s="334" t="s">
        <v>287</v>
      </c>
      <c r="O10" s="334"/>
      <c r="P10" s="333" t="s">
        <v>58</v>
      </c>
      <c r="Q10" s="333"/>
      <c r="R10" s="333"/>
      <c r="S10" s="333"/>
      <c r="T10" s="94"/>
      <c r="U10" s="94"/>
      <c r="V10" s="94"/>
      <c r="W10" s="95"/>
      <c r="X10" s="95"/>
      <c r="Y10" s="95"/>
    </row>
    <row r="11" spans="1:25" ht="15.6">
      <c r="A11" s="95"/>
      <c r="B11" s="95"/>
      <c r="C11" s="95"/>
      <c r="D11" s="95"/>
      <c r="E11" s="95"/>
      <c r="F11" s="95"/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9"/>
      <c r="W11" s="95"/>
      <c r="X11" s="95"/>
      <c r="Y11" s="95"/>
    </row>
    <row r="12" spans="1:25" ht="17.399999999999999">
      <c r="A12" s="336" t="s">
        <v>289</v>
      </c>
      <c r="B12" s="326" t="s">
        <v>290</v>
      </c>
      <c r="C12" s="326" t="s">
        <v>291</v>
      </c>
      <c r="D12" s="327" t="s">
        <v>292</v>
      </c>
      <c r="E12" s="327"/>
      <c r="F12" s="327"/>
      <c r="G12" s="327"/>
      <c r="H12" s="328" t="s">
        <v>293</v>
      </c>
      <c r="I12" s="328"/>
      <c r="J12" s="328"/>
      <c r="K12" s="328" t="s">
        <v>294</v>
      </c>
      <c r="L12" s="328"/>
      <c r="M12" s="328"/>
      <c r="N12" s="328"/>
      <c r="O12" s="329" t="s">
        <v>295</v>
      </c>
      <c r="P12" s="328" t="s">
        <v>296</v>
      </c>
      <c r="Q12" s="328"/>
      <c r="R12" s="328"/>
      <c r="S12" s="328"/>
      <c r="T12" s="328"/>
      <c r="U12" s="328"/>
      <c r="V12" s="330" t="s">
        <v>297</v>
      </c>
      <c r="W12" s="325" t="s">
        <v>298</v>
      </c>
      <c r="X12" s="325" t="s">
        <v>299</v>
      </c>
      <c r="Y12" s="325" t="s">
        <v>300</v>
      </c>
    </row>
    <row r="13" spans="1:25" ht="99.6">
      <c r="A13" s="336"/>
      <c r="B13" s="326"/>
      <c r="C13" s="326"/>
      <c r="D13" s="103" t="s">
        <v>301</v>
      </c>
      <c r="E13" s="103" t="s">
        <v>302</v>
      </c>
      <c r="F13" s="103" t="s">
        <v>303</v>
      </c>
      <c r="G13" s="101" t="s">
        <v>33</v>
      </c>
      <c r="H13" s="104" t="s">
        <v>304</v>
      </c>
      <c r="I13" s="104" t="s">
        <v>305</v>
      </c>
      <c r="J13" s="102" t="s">
        <v>33</v>
      </c>
      <c r="K13" s="104" t="s">
        <v>306</v>
      </c>
      <c r="L13" s="104" t="s">
        <v>307</v>
      </c>
      <c r="M13" s="104" t="s">
        <v>308</v>
      </c>
      <c r="N13" s="104" t="s">
        <v>309</v>
      </c>
      <c r="O13" s="329"/>
      <c r="P13" s="104" t="s">
        <v>310</v>
      </c>
      <c r="Q13" s="104" t="s">
        <v>311</v>
      </c>
      <c r="R13" s="104" t="s">
        <v>312</v>
      </c>
      <c r="S13" s="104" t="s">
        <v>313</v>
      </c>
      <c r="T13" s="104" t="s">
        <v>314</v>
      </c>
      <c r="U13" s="104" t="s">
        <v>315</v>
      </c>
      <c r="V13" s="330"/>
      <c r="W13" s="325"/>
      <c r="X13" s="325"/>
      <c r="Y13" s="325"/>
    </row>
    <row r="14" spans="1:25" ht="21">
      <c r="A14" s="336"/>
      <c r="B14" s="326"/>
      <c r="C14" s="326"/>
      <c r="D14" s="105">
        <v>30</v>
      </c>
      <c r="E14" s="105">
        <v>20</v>
      </c>
      <c r="F14" s="105">
        <v>20</v>
      </c>
      <c r="G14" s="106">
        <v>10</v>
      </c>
      <c r="H14" s="105">
        <v>10</v>
      </c>
      <c r="I14" s="105">
        <v>10</v>
      </c>
      <c r="J14" s="107">
        <v>5</v>
      </c>
      <c r="K14" s="105">
        <v>15</v>
      </c>
      <c r="L14" s="105">
        <v>15</v>
      </c>
      <c r="M14" s="105">
        <v>15</v>
      </c>
      <c r="N14" s="107">
        <v>15</v>
      </c>
      <c r="O14" s="329"/>
      <c r="P14" s="100">
        <v>30</v>
      </c>
      <c r="Q14" s="100">
        <v>20</v>
      </c>
      <c r="R14" s="100">
        <v>20</v>
      </c>
      <c r="S14" s="100">
        <v>20</v>
      </c>
      <c r="T14" s="100">
        <v>20</v>
      </c>
      <c r="U14" s="108">
        <v>70</v>
      </c>
      <c r="V14" s="330"/>
      <c r="W14" s="325"/>
      <c r="X14" s="325"/>
      <c r="Y14" s="325"/>
    </row>
    <row r="15" spans="1:25" ht="25.8">
      <c r="A15" s="109">
        <v>1</v>
      </c>
      <c r="B15" s="110" t="s">
        <v>70</v>
      </c>
      <c r="C15" s="110" t="s">
        <v>71</v>
      </c>
      <c r="D15" s="111">
        <v>23</v>
      </c>
      <c r="E15" s="111">
        <v>10</v>
      </c>
      <c r="F15" s="111">
        <v>9</v>
      </c>
      <c r="G15" s="112">
        <f>IF(COUNTA($D15:$F15)&gt;0,SUM($D15/$D$14,$E15/$E$14,$F15/$F$14)*$G$14/COUNTA($D15:$F15),0)</f>
        <v>5.7222222222222214</v>
      </c>
      <c r="H15" s="111">
        <v>7.5</v>
      </c>
      <c r="I15" s="111">
        <v>8</v>
      </c>
      <c r="J15" s="112">
        <f>IF(COUNTA($H15:$I15)&gt;0,SUM($H15/$H$14,$I15/$I$14)*$J$14/COUNTA($H15:$I15),0)</f>
        <v>3.875</v>
      </c>
      <c r="K15" s="111">
        <v>10</v>
      </c>
      <c r="L15" s="111">
        <v>11</v>
      </c>
      <c r="M15" s="111"/>
      <c r="N15" s="112">
        <f>IF(COUNTA($K15:$M15)&gt;0,SUM($K15/$K$14,$L15/$L$14,$M15/$M$14)*$N$14/COUNTA($K15:$M15),0)</f>
        <v>10.5</v>
      </c>
      <c r="O15" s="113">
        <f t="shared" ref="O15:O79" si="0">IF(ROUNDDOWN(SUM($G15,$J15,$N15,0.05),1)&gt;0,ROUNDDOWN(SUM($G15,$J15,$N15,0.05),1),"")</f>
        <v>20.100000000000001</v>
      </c>
      <c r="P15" s="111">
        <v>17</v>
      </c>
      <c r="Q15" s="111"/>
      <c r="R15" s="111">
        <v>7</v>
      </c>
      <c r="S15" s="111">
        <v>12</v>
      </c>
      <c r="T15" s="111"/>
      <c r="U15" s="114">
        <f>IF(OR(COUNTIF($P15:$T15,"&gt;0")=0,COUNTA($P$14)=0),"",(IF(COUNTA($Q15:$T15)&lt;=2,SUM($P15:$T15),IF(COUNTA($Q15:$T15)=3,SUM($P15:$T15)-MIN($Q15:$T15),SUM($P15:$T15)-MIN($Q15:$T15)-SMALL($Q15:$T15,2))))*7/(SUM($P$14:$R$14)/10))</f>
        <v>36</v>
      </c>
      <c r="V15" s="115">
        <f>IF(ROUNDDOWN(SUM($O15,$U15,0.5),0)&gt;0,ROUNDDOWN(SUM($O15,$U15,0.5),0),"")</f>
        <v>56</v>
      </c>
      <c r="W15" s="115"/>
      <c r="X15" s="115"/>
      <c r="Y15" s="116" t="str">
        <f>IF(AND(N15&lt;$N$14/2,COUNTIF($P15:$T15,"&gt;0")&gt;0),"FAIL LABS",IF(OR($U15=0,$U15=""),"",IF($V15&gt;=70,"A",IF($V15&gt;=60,"B",IF($V15&gt;=50,"C",IF($V15&gt;=40,"D","E"))))))</f>
        <v>C</v>
      </c>
    </row>
    <row r="16" spans="1:25" ht="25.8">
      <c r="A16" s="109">
        <v>2</v>
      </c>
      <c r="B16" s="110" t="s">
        <v>72</v>
      </c>
      <c r="C16" s="110" t="s">
        <v>73</v>
      </c>
      <c r="D16" s="111">
        <v>21</v>
      </c>
      <c r="E16" s="111">
        <v>7</v>
      </c>
      <c r="F16" s="111">
        <v>7</v>
      </c>
      <c r="G16" s="112">
        <f t="shared" ref="G16:G80" si="1">IF(COUNTA($D16:$F16)&gt;0,SUM($D16/$D$14,$E16/$E$14,$F16/$F$14)*$G$14/COUNTA($D16:$F16),0)</f>
        <v>4.666666666666667</v>
      </c>
      <c r="H16" s="111">
        <v>8</v>
      </c>
      <c r="I16" s="111">
        <v>7.5</v>
      </c>
      <c r="J16" s="112">
        <f t="shared" ref="J16:J80" si="2">IF(COUNTA($H16:$I16)&gt;0,SUM($H16/$H$14,$I16/$I$14)*$J$14/COUNTA($H16:$I16),0)</f>
        <v>3.875</v>
      </c>
      <c r="K16" s="111">
        <v>9</v>
      </c>
      <c r="L16" s="111">
        <v>11</v>
      </c>
      <c r="M16" s="111"/>
      <c r="N16" s="112">
        <f t="shared" ref="N16:N80" si="3">IF(COUNTA($K16:$M16)&gt;0,SUM($K16/$K$14,$L16/$L$14,$M16/$M$14)*$N$14/COUNTA($K16:$M16),0)</f>
        <v>10</v>
      </c>
      <c r="O16" s="113">
        <f t="shared" si="0"/>
        <v>18.5</v>
      </c>
      <c r="P16" s="111">
        <v>10</v>
      </c>
      <c r="Q16" s="111">
        <v>13</v>
      </c>
      <c r="R16" s="111"/>
      <c r="S16" s="111">
        <v>10.5</v>
      </c>
      <c r="T16" s="111"/>
      <c r="U16" s="114">
        <f t="shared" ref="U16:U80" si="4">IF(OR(COUNTIF($P16:$T16,"&gt;0")=0,COUNTA($P$14)=0),"",(IF(COUNTA($Q16:$T16)&lt;=2,SUM($P16:$T16),IF(COUNTA($Q16:$T16)=3,SUM($P16:$T16)-MIN($Q16:$T16),SUM($P16:$T16)-MIN($Q16:$T16)-SMALL($Q16:$T16,2))))*7/(SUM($P$14:$R$14)/10))</f>
        <v>33.5</v>
      </c>
      <c r="V16" s="115">
        <f t="shared" ref="V16:V80" si="5">IF(ROUNDDOWN(SUM($O16,$U16,0.5),0)&gt;0,ROUNDDOWN(SUM($O16,$U16,0.5),0),"")</f>
        <v>52</v>
      </c>
      <c r="W16" s="115"/>
      <c r="X16" s="115"/>
      <c r="Y16" s="116" t="str">
        <f t="shared" ref="Y16:Y80" si="6">IF(AND(N16&lt;$N$14/2,COUNTIF($P16:$T16,"&gt;0")&gt;0),"FAIL LABS",IF(OR($U16=0,$U16=""),"",IF($V16&gt;=70,"A",IF($V16&gt;=60,"B",IF($V16&gt;=50,"C",IF($V16&gt;=40,"D","E"))))))</f>
        <v>C</v>
      </c>
    </row>
    <row r="17" spans="1:25" ht="25.8">
      <c r="A17" s="109">
        <v>3</v>
      </c>
      <c r="B17" s="110" t="s">
        <v>74</v>
      </c>
      <c r="C17" s="110" t="s">
        <v>75</v>
      </c>
      <c r="D17" s="111">
        <v>21</v>
      </c>
      <c r="E17" s="111">
        <v>11</v>
      </c>
      <c r="F17" s="111">
        <v>7</v>
      </c>
      <c r="G17" s="112">
        <f t="shared" si="1"/>
        <v>5.333333333333333</v>
      </c>
      <c r="H17" s="111">
        <v>7.5</v>
      </c>
      <c r="I17" s="111">
        <v>8</v>
      </c>
      <c r="J17" s="112">
        <f t="shared" si="2"/>
        <v>3.875</v>
      </c>
      <c r="K17" s="111">
        <v>12</v>
      </c>
      <c r="L17" s="111">
        <v>10.5</v>
      </c>
      <c r="M17" s="111"/>
      <c r="N17" s="112">
        <f t="shared" si="3"/>
        <v>11.25</v>
      </c>
      <c r="O17" s="113">
        <f t="shared" si="0"/>
        <v>20.5</v>
      </c>
      <c r="P17" s="111">
        <v>14</v>
      </c>
      <c r="Q17" s="111">
        <v>13</v>
      </c>
      <c r="R17" s="111"/>
      <c r="S17" s="111">
        <v>11.5</v>
      </c>
      <c r="T17" s="111"/>
      <c r="U17" s="114">
        <f t="shared" si="4"/>
        <v>38.5</v>
      </c>
      <c r="V17" s="115">
        <f t="shared" si="5"/>
        <v>59</v>
      </c>
      <c r="W17" s="115"/>
      <c r="X17" s="115"/>
      <c r="Y17" s="116" t="str">
        <f t="shared" si="6"/>
        <v>C</v>
      </c>
    </row>
    <row r="18" spans="1:25" ht="25.8">
      <c r="A18" s="109">
        <v>4</v>
      </c>
      <c r="B18" s="110" t="s">
        <v>76</v>
      </c>
      <c r="C18" s="110" t="s">
        <v>77</v>
      </c>
      <c r="D18" s="111">
        <v>20</v>
      </c>
      <c r="E18" s="111">
        <v>17</v>
      </c>
      <c r="F18" s="111">
        <v>9</v>
      </c>
      <c r="G18" s="112">
        <f t="shared" si="1"/>
        <v>6.5555555555555545</v>
      </c>
      <c r="H18" s="111">
        <v>7.5</v>
      </c>
      <c r="I18" s="111">
        <v>8</v>
      </c>
      <c r="J18" s="112">
        <f t="shared" si="2"/>
        <v>3.875</v>
      </c>
      <c r="K18" s="111">
        <v>10</v>
      </c>
      <c r="L18" s="111">
        <v>11</v>
      </c>
      <c r="M18" s="111"/>
      <c r="N18" s="112">
        <f t="shared" si="3"/>
        <v>10.5</v>
      </c>
      <c r="O18" s="113">
        <f t="shared" si="0"/>
        <v>20.9</v>
      </c>
      <c r="P18" s="111">
        <v>15</v>
      </c>
      <c r="Q18" s="111"/>
      <c r="R18" s="111">
        <v>14</v>
      </c>
      <c r="S18" s="111">
        <v>14</v>
      </c>
      <c r="T18" s="111"/>
      <c r="U18" s="114">
        <f t="shared" si="4"/>
        <v>43</v>
      </c>
      <c r="V18" s="115">
        <f t="shared" si="5"/>
        <v>64</v>
      </c>
      <c r="W18" s="115"/>
      <c r="X18" s="115"/>
      <c r="Y18" s="116" t="str">
        <f t="shared" si="6"/>
        <v>B</v>
      </c>
    </row>
    <row r="19" spans="1:25" ht="25.8">
      <c r="A19" s="109">
        <v>5</v>
      </c>
      <c r="B19" s="110" t="s">
        <v>78</v>
      </c>
      <c r="C19" s="110" t="s">
        <v>79</v>
      </c>
      <c r="D19" s="111">
        <v>19</v>
      </c>
      <c r="E19" s="111">
        <v>14</v>
      </c>
      <c r="F19" s="111">
        <v>16</v>
      </c>
      <c r="G19" s="112">
        <f t="shared" si="1"/>
        <v>7.1111111111111107</v>
      </c>
      <c r="H19" s="111">
        <v>7.5</v>
      </c>
      <c r="I19" s="111">
        <v>8</v>
      </c>
      <c r="J19" s="112">
        <f t="shared" si="2"/>
        <v>3.875</v>
      </c>
      <c r="K19" s="111">
        <v>10</v>
      </c>
      <c r="L19" s="111">
        <v>11</v>
      </c>
      <c r="M19" s="111"/>
      <c r="N19" s="112">
        <f t="shared" si="3"/>
        <v>10.5</v>
      </c>
      <c r="O19" s="113">
        <f t="shared" si="0"/>
        <v>21.5</v>
      </c>
      <c r="P19" s="111">
        <v>24</v>
      </c>
      <c r="Q19" s="111">
        <v>14</v>
      </c>
      <c r="R19" s="111"/>
      <c r="S19" s="111">
        <v>12.5</v>
      </c>
      <c r="T19" s="111"/>
      <c r="U19" s="114">
        <f t="shared" si="4"/>
        <v>50.5</v>
      </c>
      <c r="V19" s="115">
        <f t="shared" si="5"/>
        <v>72</v>
      </c>
      <c r="W19" s="115"/>
      <c r="X19" s="115"/>
      <c r="Y19" s="116" t="str">
        <f t="shared" si="6"/>
        <v>A</v>
      </c>
    </row>
    <row r="20" spans="1:25" ht="25.8">
      <c r="A20" s="109">
        <v>6</v>
      </c>
      <c r="B20" s="110" t="s">
        <v>80</v>
      </c>
      <c r="C20" s="110" t="s">
        <v>81</v>
      </c>
      <c r="D20" s="111">
        <v>23</v>
      </c>
      <c r="E20" s="111">
        <v>4</v>
      </c>
      <c r="F20" s="111">
        <v>10</v>
      </c>
      <c r="G20" s="112">
        <f t="shared" si="1"/>
        <v>4.8888888888888893</v>
      </c>
      <c r="H20" s="111">
        <v>7.5</v>
      </c>
      <c r="I20" s="111">
        <v>8</v>
      </c>
      <c r="J20" s="112">
        <f t="shared" si="2"/>
        <v>3.875</v>
      </c>
      <c r="K20" s="111">
        <v>10.5</v>
      </c>
      <c r="L20" s="111">
        <v>10</v>
      </c>
      <c r="M20" s="111"/>
      <c r="N20" s="112">
        <f t="shared" si="3"/>
        <v>10.25</v>
      </c>
      <c r="O20" s="113">
        <f t="shared" si="0"/>
        <v>19</v>
      </c>
      <c r="P20" s="111">
        <v>16</v>
      </c>
      <c r="Q20" s="111"/>
      <c r="R20" s="111">
        <v>9</v>
      </c>
      <c r="S20" s="111">
        <v>17</v>
      </c>
      <c r="T20" s="111"/>
      <c r="U20" s="114">
        <f t="shared" si="4"/>
        <v>42</v>
      </c>
      <c r="V20" s="115">
        <f t="shared" si="5"/>
        <v>61</v>
      </c>
      <c r="W20" s="115"/>
      <c r="X20" s="115"/>
      <c r="Y20" s="116" t="str">
        <f t="shared" si="6"/>
        <v>B</v>
      </c>
    </row>
    <row r="21" spans="1:25" ht="25.8">
      <c r="A21" s="109">
        <v>7</v>
      </c>
      <c r="B21" s="110" t="s">
        <v>82</v>
      </c>
      <c r="C21" s="110" t="s">
        <v>83</v>
      </c>
      <c r="D21" s="111">
        <v>20</v>
      </c>
      <c r="E21" s="111">
        <v>10</v>
      </c>
      <c r="F21" s="111">
        <v>9</v>
      </c>
      <c r="G21" s="112">
        <f t="shared" si="1"/>
        <v>5.3888888888888884</v>
      </c>
      <c r="H21" s="111">
        <v>7.5</v>
      </c>
      <c r="I21" s="111">
        <v>8</v>
      </c>
      <c r="J21" s="112">
        <f t="shared" si="2"/>
        <v>3.875</v>
      </c>
      <c r="K21" s="111">
        <v>10</v>
      </c>
      <c r="L21" s="111">
        <v>11</v>
      </c>
      <c r="M21" s="111"/>
      <c r="N21" s="112">
        <f t="shared" si="3"/>
        <v>10.5</v>
      </c>
      <c r="O21" s="113">
        <f t="shared" si="0"/>
        <v>19.8</v>
      </c>
      <c r="P21" s="111">
        <v>10.5</v>
      </c>
      <c r="Q21" s="111"/>
      <c r="R21" s="111">
        <v>9</v>
      </c>
      <c r="S21" s="111">
        <v>11</v>
      </c>
      <c r="T21" s="111"/>
      <c r="U21" s="114">
        <f t="shared" si="4"/>
        <v>30.5</v>
      </c>
      <c r="V21" s="115">
        <f t="shared" si="5"/>
        <v>50</v>
      </c>
      <c r="W21" s="115"/>
      <c r="X21" s="115"/>
      <c r="Y21" s="116" t="str">
        <f t="shared" si="6"/>
        <v>C</v>
      </c>
    </row>
    <row r="22" spans="1:25" ht="25.8">
      <c r="A22" s="109">
        <v>8</v>
      </c>
      <c r="B22" s="110" t="s">
        <v>84</v>
      </c>
      <c r="C22" s="110" t="s">
        <v>85</v>
      </c>
      <c r="D22" s="111">
        <v>19</v>
      </c>
      <c r="E22" s="111">
        <v>4</v>
      </c>
      <c r="F22" s="111">
        <v>11</v>
      </c>
      <c r="G22" s="112">
        <f t="shared" si="1"/>
        <v>4.6111111111111107</v>
      </c>
      <c r="H22" s="111">
        <v>8</v>
      </c>
      <c r="I22" s="111">
        <v>7.5</v>
      </c>
      <c r="J22" s="112">
        <f t="shared" si="2"/>
        <v>3.875</v>
      </c>
      <c r="K22" s="111">
        <v>13</v>
      </c>
      <c r="L22" s="111">
        <v>11</v>
      </c>
      <c r="M22" s="111"/>
      <c r="N22" s="112">
        <f t="shared" si="3"/>
        <v>12</v>
      </c>
      <c r="O22" s="113">
        <f t="shared" si="0"/>
        <v>20.5</v>
      </c>
      <c r="P22" s="111">
        <v>7</v>
      </c>
      <c r="Q22" s="111"/>
      <c r="R22" s="111">
        <v>10</v>
      </c>
      <c r="S22" s="111">
        <v>2</v>
      </c>
      <c r="T22" s="111"/>
      <c r="U22" s="114">
        <f t="shared" si="4"/>
        <v>19</v>
      </c>
      <c r="V22" s="115">
        <f t="shared" si="5"/>
        <v>40</v>
      </c>
      <c r="W22" s="115"/>
      <c r="X22" s="115"/>
      <c r="Y22" s="116" t="str">
        <f t="shared" si="6"/>
        <v>D</v>
      </c>
    </row>
    <row r="23" spans="1:25" ht="25.8">
      <c r="A23" s="109">
        <v>9</v>
      </c>
      <c r="B23" s="110" t="s">
        <v>86</v>
      </c>
      <c r="C23" s="110" t="s">
        <v>87</v>
      </c>
      <c r="D23" s="111">
        <v>27</v>
      </c>
      <c r="E23" s="111">
        <v>14</v>
      </c>
      <c r="F23" s="111">
        <v>10</v>
      </c>
      <c r="G23" s="112">
        <f t="shared" si="1"/>
        <v>7</v>
      </c>
      <c r="H23" s="111">
        <v>7.5</v>
      </c>
      <c r="I23" s="111">
        <v>7.5</v>
      </c>
      <c r="J23" s="112">
        <f t="shared" si="2"/>
        <v>3.75</v>
      </c>
      <c r="K23" s="111">
        <v>11</v>
      </c>
      <c r="L23" s="111">
        <v>11</v>
      </c>
      <c r="M23" s="111"/>
      <c r="N23" s="112">
        <f t="shared" si="3"/>
        <v>11</v>
      </c>
      <c r="O23" s="113">
        <f t="shared" si="0"/>
        <v>21.8</v>
      </c>
      <c r="P23" s="111">
        <v>14</v>
      </c>
      <c r="Q23" s="111"/>
      <c r="R23" s="111">
        <v>14</v>
      </c>
      <c r="S23" s="111">
        <v>19</v>
      </c>
      <c r="T23" s="111"/>
      <c r="U23" s="114">
        <f t="shared" si="4"/>
        <v>47</v>
      </c>
      <c r="V23" s="115">
        <f t="shared" si="5"/>
        <v>69</v>
      </c>
      <c r="W23" s="115"/>
      <c r="X23" s="115"/>
      <c r="Y23" s="116" t="str">
        <f t="shared" si="6"/>
        <v>B</v>
      </c>
    </row>
    <row r="24" spans="1:25" ht="25.8">
      <c r="A24" s="109">
        <v>10</v>
      </c>
      <c r="B24" s="110" t="s">
        <v>88</v>
      </c>
      <c r="C24" s="110" t="s">
        <v>89</v>
      </c>
      <c r="D24" s="111">
        <v>23</v>
      </c>
      <c r="E24" s="111">
        <v>15</v>
      </c>
      <c r="F24" s="111">
        <v>10</v>
      </c>
      <c r="G24" s="112">
        <f t="shared" si="1"/>
        <v>6.7222222222222214</v>
      </c>
      <c r="H24" s="111">
        <v>7</v>
      </c>
      <c r="I24" s="111">
        <v>7.5</v>
      </c>
      <c r="J24" s="112">
        <f t="shared" si="2"/>
        <v>3.625</v>
      </c>
      <c r="K24" s="111">
        <v>9.5</v>
      </c>
      <c r="L24" s="111">
        <v>10</v>
      </c>
      <c r="M24" s="111"/>
      <c r="N24" s="112">
        <f t="shared" si="3"/>
        <v>9.7499999999999982</v>
      </c>
      <c r="O24" s="113">
        <f t="shared" si="0"/>
        <v>20.100000000000001</v>
      </c>
      <c r="P24" s="111">
        <v>17</v>
      </c>
      <c r="Q24" s="111"/>
      <c r="R24" s="111">
        <v>8</v>
      </c>
      <c r="S24" s="111">
        <v>11</v>
      </c>
      <c r="T24" s="111"/>
      <c r="U24" s="114">
        <f t="shared" si="4"/>
        <v>36</v>
      </c>
      <c r="V24" s="115">
        <f t="shared" si="5"/>
        <v>56</v>
      </c>
      <c r="W24" s="115"/>
      <c r="X24" s="115"/>
      <c r="Y24" s="116" t="str">
        <f t="shared" si="6"/>
        <v>C</v>
      </c>
    </row>
    <row r="25" spans="1:25" ht="25.8">
      <c r="A25" s="109">
        <v>11</v>
      </c>
      <c r="B25" s="110" t="s">
        <v>90</v>
      </c>
      <c r="C25" s="110" t="s">
        <v>91</v>
      </c>
      <c r="D25" s="111">
        <v>20</v>
      </c>
      <c r="E25" s="111">
        <v>12</v>
      </c>
      <c r="F25" s="111">
        <v>13</v>
      </c>
      <c r="G25" s="112">
        <f t="shared" si="1"/>
        <v>6.3888888888888884</v>
      </c>
      <c r="H25" s="111">
        <v>7.5</v>
      </c>
      <c r="I25" s="111">
        <v>7.5</v>
      </c>
      <c r="J25" s="112">
        <f t="shared" si="2"/>
        <v>3.75</v>
      </c>
      <c r="K25" s="111">
        <v>11</v>
      </c>
      <c r="L25" s="111">
        <v>11</v>
      </c>
      <c r="M25" s="111"/>
      <c r="N25" s="112">
        <f t="shared" si="3"/>
        <v>11</v>
      </c>
      <c r="O25" s="113">
        <f t="shared" si="0"/>
        <v>21.1</v>
      </c>
      <c r="P25" s="111">
        <v>14</v>
      </c>
      <c r="Q25" s="111"/>
      <c r="R25" s="111">
        <v>14</v>
      </c>
      <c r="S25" s="111">
        <v>20</v>
      </c>
      <c r="T25" s="111"/>
      <c r="U25" s="114">
        <f t="shared" si="4"/>
        <v>48</v>
      </c>
      <c r="V25" s="115">
        <f t="shared" si="5"/>
        <v>69</v>
      </c>
      <c r="W25" s="115"/>
      <c r="X25" s="115"/>
      <c r="Y25" s="116" t="str">
        <f t="shared" si="6"/>
        <v>B</v>
      </c>
    </row>
    <row r="26" spans="1:25" ht="25.8">
      <c r="A26" s="109">
        <v>12</v>
      </c>
      <c r="B26" s="110" t="s">
        <v>92</v>
      </c>
      <c r="C26" s="110" t="s">
        <v>93</v>
      </c>
      <c r="D26" s="111">
        <v>23</v>
      </c>
      <c r="E26" s="111">
        <v>17</v>
      </c>
      <c r="F26" s="111">
        <v>15</v>
      </c>
      <c r="G26" s="112">
        <f t="shared" si="1"/>
        <v>7.8888888888888893</v>
      </c>
      <c r="H26" s="111">
        <v>7.5</v>
      </c>
      <c r="I26" s="111">
        <v>8</v>
      </c>
      <c r="J26" s="112">
        <f t="shared" si="2"/>
        <v>3.875</v>
      </c>
      <c r="K26" s="111">
        <v>14</v>
      </c>
      <c r="L26" s="111">
        <v>13</v>
      </c>
      <c r="M26" s="111"/>
      <c r="N26" s="112">
        <f t="shared" si="3"/>
        <v>13.5</v>
      </c>
      <c r="O26" s="113">
        <f t="shared" si="0"/>
        <v>25.3</v>
      </c>
      <c r="P26" s="111">
        <v>25</v>
      </c>
      <c r="Q26" s="111"/>
      <c r="R26" s="111">
        <v>15</v>
      </c>
      <c r="S26" s="111">
        <v>17</v>
      </c>
      <c r="T26" s="111"/>
      <c r="U26" s="114">
        <f t="shared" si="4"/>
        <v>57</v>
      </c>
      <c r="V26" s="115">
        <f t="shared" si="5"/>
        <v>82</v>
      </c>
      <c r="W26" s="115"/>
      <c r="X26" s="115"/>
      <c r="Y26" s="116" t="str">
        <f t="shared" si="6"/>
        <v>A</v>
      </c>
    </row>
    <row r="27" spans="1:25" ht="25.8">
      <c r="A27" s="109">
        <v>13</v>
      </c>
      <c r="B27" s="110" t="s">
        <v>94</v>
      </c>
      <c r="C27" s="110" t="s">
        <v>95</v>
      </c>
      <c r="D27" s="111">
        <v>22</v>
      </c>
      <c r="E27" s="111">
        <v>13</v>
      </c>
      <c r="F27" s="111">
        <v>9</v>
      </c>
      <c r="G27" s="112">
        <f t="shared" si="1"/>
        <v>6.1111111111111107</v>
      </c>
      <c r="H27" s="111">
        <v>7.5</v>
      </c>
      <c r="I27" s="111">
        <v>8</v>
      </c>
      <c r="J27" s="112">
        <f t="shared" si="2"/>
        <v>3.875</v>
      </c>
      <c r="K27" s="111">
        <v>14</v>
      </c>
      <c r="L27" s="111">
        <v>13</v>
      </c>
      <c r="M27" s="111"/>
      <c r="N27" s="112">
        <f t="shared" si="3"/>
        <v>13.5</v>
      </c>
      <c r="O27" s="113">
        <f t="shared" si="0"/>
        <v>23.5</v>
      </c>
      <c r="P27" s="111">
        <v>7</v>
      </c>
      <c r="Q27" s="111"/>
      <c r="R27" s="111">
        <v>9</v>
      </c>
      <c r="S27" s="111">
        <v>18</v>
      </c>
      <c r="T27" s="111"/>
      <c r="U27" s="114">
        <f t="shared" si="4"/>
        <v>34</v>
      </c>
      <c r="V27" s="115">
        <f t="shared" si="5"/>
        <v>58</v>
      </c>
      <c r="W27" s="115"/>
      <c r="X27" s="115"/>
      <c r="Y27" s="116" t="str">
        <f t="shared" si="6"/>
        <v>C</v>
      </c>
    </row>
    <row r="28" spans="1:25" ht="25.8">
      <c r="A28" s="109">
        <v>14</v>
      </c>
      <c r="B28" s="110" t="s">
        <v>96</v>
      </c>
      <c r="C28" s="110" t="s">
        <v>97</v>
      </c>
      <c r="D28" s="111">
        <v>23</v>
      </c>
      <c r="E28" s="111">
        <v>9</v>
      </c>
      <c r="F28" s="111">
        <v>14</v>
      </c>
      <c r="G28" s="112">
        <f t="shared" si="1"/>
        <v>6.3888888888888893</v>
      </c>
      <c r="H28" s="111">
        <v>7.5</v>
      </c>
      <c r="I28" s="111">
        <v>8</v>
      </c>
      <c r="J28" s="112">
        <f t="shared" si="2"/>
        <v>3.875</v>
      </c>
      <c r="K28" s="111">
        <v>14</v>
      </c>
      <c r="L28" s="111">
        <v>13</v>
      </c>
      <c r="M28" s="111"/>
      <c r="N28" s="112">
        <f t="shared" si="3"/>
        <v>13.5</v>
      </c>
      <c r="O28" s="113">
        <f t="shared" si="0"/>
        <v>23.8</v>
      </c>
      <c r="P28" s="111">
        <v>26</v>
      </c>
      <c r="Q28" s="111"/>
      <c r="R28" s="111">
        <v>17</v>
      </c>
      <c r="S28" s="111">
        <v>16</v>
      </c>
      <c r="T28" s="111"/>
      <c r="U28" s="114">
        <f t="shared" si="4"/>
        <v>59</v>
      </c>
      <c r="V28" s="115">
        <f t="shared" si="5"/>
        <v>83</v>
      </c>
      <c r="W28" s="115"/>
      <c r="X28" s="115"/>
      <c r="Y28" s="116" t="str">
        <f t="shared" si="6"/>
        <v>A</v>
      </c>
    </row>
    <row r="29" spans="1:25" ht="25.8">
      <c r="A29" s="109">
        <v>15</v>
      </c>
      <c r="B29" s="110" t="s">
        <v>98</v>
      </c>
      <c r="C29" s="110" t="s">
        <v>99</v>
      </c>
      <c r="D29" s="111">
        <v>23</v>
      </c>
      <c r="E29" s="111">
        <v>9</v>
      </c>
      <c r="F29" s="111">
        <v>10</v>
      </c>
      <c r="G29" s="112">
        <f t="shared" si="1"/>
        <v>5.7222222222222223</v>
      </c>
      <c r="H29" s="111">
        <v>7</v>
      </c>
      <c r="I29" s="111">
        <v>7.5</v>
      </c>
      <c r="J29" s="112">
        <f t="shared" si="2"/>
        <v>3.625</v>
      </c>
      <c r="K29" s="111">
        <v>13</v>
      </c>
      <c r="L29" s="111">
        <v>11</v>
      </c>
      <c r="M29" s="111"/>
      <c r="N29" s="112">
        <f t="shared" si="3"/>
        <v>12</v>
      </c>
      <c r="O29" s="113">
        <f t="shared" si="0"/>
        <v>21.3</v>
      </c>
      <c r="P29" s="111">
        <v>17</v>
      </c>
      <c r="Q29" s="111"/>
      <c r="R29" s="111">
        <v>10</v>
      </c>
      <c r="S29" s="111">
        <v>14</v>
      </c>
      <c r="T29" s="111"/>
      <c r="U29" s="114">
        <f t="shared" si="4"/>
        <v>41</v>
      </c>
      <c r="V29" s="115">
        <f t="shared" si="5"/>
        <v>62</v>
      </c>
      <c r="W29" s="115"/>
      <c r="X29" s="115"/>
      <c r="Y29" s="116" t="str">
        <f t="shared" si="6"/>
        <v>B</v>
      </c>
    </row>
    <row r="30" spans="1:25" ht="25.8">
      <c r="A30" s="109">
        <v>16</v>
      </c>
      <c r="B30" s="110" t="s">
        <v>100</v>
      </c>
      <c r="C30" s="110" t="s">
        <v>101</v>
      </c>
      <c r="D30" s="111">
        <v>22</v>
      </c>
      <c r="E30" s="111">
        <v>14</v>
      </c>
      <c r="F30" s="111">
        <v>11</v>
      </c>
      <c r="G30" s="112">
        <f t="shared" si="1"/>
        <v>6.6111111111111107</v>
      </c>
      <c r="H30" s="111">
        <v>7.5</v>
      </c>
      <c r="I30" s="111">
        <v>8</v>
      </c>
      <c r="J30" s="112">
        <f t="shared" si="2"/>
        <v>3.875</v>
      </c>
      <c r="K30" s="111">
        <v>10.5</v>
      </c>
      <c r="L30" s="111">
        <v>10</v>
      </c>
      <c r="M30" s="111"/>
      <c r="N30" s="112">
        <f t="shared" si="3"/>
        <v>10.25</v>
      </c>
      <c r="O30" s="113">
        <f t="shared" si="0"/>
        <v>20.7</v>
      </c>
      <c r="P30" s="111">
        <v>17</v>
      </c>
      <c r="Q30" s="111"/>
      <c r="R30" s="111">
        <v>16</v>
      </c>
      <c r="S30" s="111">
        <v>17</v>
      </c>
      <c r="T30" s="111"/>
      <c r="U30" s="114">
        <f t="shared" si="4"/>
        <v>50</v>
      </c>
      <c r="V30" s="115">
        <f t="shared" si="5"/>
        <v>71</v>
      </c>
      <c r="W30" s="115"/>
      <c r="X30" s="115"/>
      <c r="Y30" s="116" t="str">
        <f t="shared" si="6"/>
        <v>A</v>
      </c>
    </row>
    <row r="31" spans="1:25" ht="25.8">
      <c r="A31" s="109">
        <v>17</v>
      </c>
      <c r="B31" s="110" t="s">
        <v>102</v>
      </c>
      <c r="C31" s="110" t="s">
        <v>103</v>
      </c>
      <c r="D31" s="111">
        <v>20</v>
      </c>
      <c r="E31" s="111">
        <v>10</v>
      </c>
      <c r="F31" s="111">
        <v>0</v>
      </c>
      <c r="G31" s="112">
        <f t="shared" si="1"/>
        <v>3.888888888888888</v>
      </c>
      <c r="H31" s="111">
        <v>0</v>
      </c>
      <c r="I31" s="111">
        <v>0</v>
      </c>
      <c r="J31" s="112">
        <f t="shared" si="2"/>
        <v>0</v>
      </c>
      <c r="K31" s="111">
        <v>12</v>
      </c>
      <c r="L31" s="111">
        <v>11</v>
      </c>
      <c r="M31" s="111"/>
      <c r="N31" s="112">
        <f t="shared" si="3"/>
        <v>11.5</v>
      </c>
      <c r="O31" s="113">
        <f t="shared" si="0"/>
        <v>15.4</v>
      </c>
      <c r="P31" s="111">
        <v>16</v>
      </c>
      <c r="Q31" s="111"/>
      <c r="R31" s="111">
        <v>12</v>
      </c>
      <c r="S31" s="111">
        <v>11</v>
      </c>
      <c r="T31" s="111"/>
      <c r="U31" s="114">
        <f t="shared" si="4"/>
        <v>39</v>
      </c>
      <c r="V31" s="115">
        <f t="shared" si="5"/>
        <v>54</v>
      </c>
      <c r="W31" s="115"/>
      <c r="X31" s="115"/>
      <c r="Y31" s="116" t="str">
        <f t="shared" si="6"/>
        <v>C</v>
      </c>
    </row>
    <row r="32" spans="1:25" ht="25.8">
      <c r="A32" s="109">
        <v>18</v>
      </c>
      <c r="B32" s="110" t="s">
        <v>104</v>
      </c>
      <c r="C32" s="110" t="s">
        <v>105</v>
      </c>
      <c r="D32" s="111">
        <v>19</v>
      </c>
      <c r="E32" s="111">
        <v>7</v>
      </c>
      <c r="F32" s="111">
        <v>11</v>
      </c>
      <c r="G32" s="112">
        <f t="shared" si="1"/>
        <v>5.1111111111111107</v>
      </c>
      <c r="H32" s="111">
        <v>8</v>
      </c>
      <c r="I32" s="111">
        <v>8</v>
      </c>
      <c r="J32" s="112">
        <f t="shared" si="2"/>
        <v>4</v>
      </c>
      <c r="K32" s="111">
        <v>10.5</v>
      </c>
      <c r="L32" s="111">
        <v>10</v>
      </c>
      <c r="M32" s="111"/>
      <c r="N32" s="112">
        <f t="shared" si="3"/>
        <v>10.25</v>
      </c>
      <c r="O32" s="113">
        <f t="shared" si="0"/>
        <v>19.399999999999999</v>
      </c>
      <c r="P32" s="111">
        <v>8.5</v>
      </c>
      <c r="Q32" s="111"/>
      <c r="R32" s="111">
        <v>8</v>
      </c>
      <c r="S32" s="111">
        <v>14.5</v>
      </c>
      <c r="T32" s="111"/>
      <c r="U32" s="114">
        <f t="shared" si="4"/>
        <v>31</v>
      </c>
      <c r="V32" s="115">
        <f t="shared" si="5"/>
        <v>50</v>
      </c>
      <c r="W32" s="115"/>
      <c r="X32" s="115"/>
      <c r="Y32" s="116" t="str">
        <f t="shared" si="6"/>
        <v>C</v>
      </c>
    </row>
    <row r="33" spans="1:25" ht="25.8">
      <c r="A33" s="109">
        <v>19</v>
      </c>
      <c r="B33" s="110" t="s">
        <v>106</v>
      </c>
      <c r="C33" s="110" t="s">
        <v>107</v>
      </c>
      <c r="D33" s="111">
        <v>20</v>
      </c>
      <c r="E33" s="111">
        <v>10</v>
      </c>
      <c r="F33" s="111">
        <v>4</v>
      </c>
      <c r="G33" s="112">
        <f t="shared" si="1"/>
        <v>4.5555555555555545</v>
      </c>
      <c r="H33" s="111">
        <v>0</v>
      </c>
      <c r="I33" s="111">
        <v>0</v>
      </c>
      <c r="J33" s="112">
        <f t="shared" si="2"/>
        <v>0</v>
      </c>
      <c r="K33" s="111">
        <v>10.5</v>
      </c>
      <c r="L33" s="111">
        <v>10</v>
      </c>
      <c r="M33" s="111"/>
      <c r="N33" s="112">
        <f t="shared" si="3"/>
        <v>10.25</v>
      </c>
      <c r="O33" s="113">
        <f t="shared" si="0"/>
        <v>14.8</v>
      </c>
      <c r="P33" s="111"/>
      <c r="Q33" s="111"/>
      <c r="R33" s="111"/>
      <c r="S33" s="111"/>
      <c r="T33" s="111"/>
      <c r="U33" s="114" t="str">
        <f t="shared" si="4"/>
        <v/>
      </c>
      <c r="V33" s="115">
        <f t="shared" si="5"/>
        <v>15</v>
      </c>
      <c r="W33" s="115"/>
      <c r="X33" s="115"/>
      <c r="Y33" s="116" t="str">
        <f t="shared" si="6"/>
        <v/>
      </c>
    </row>
    <row r="34" spans="1:25" ht="25.8">
      <c r="A34" s="109">
        <v>20</v>
      </c>
      <c r="B34" s="110" t="s">
        <v>108</v>
      </c>
      <c r="C34" s="110" t="s">
        <v>109</v>
      </c>
      <c r="D34" s="111">
        <v>22</v>
      </c>
      <c r="E34" s="111">
        <v>11</v>
      </c>
      <c r="F34" s="111">
        <v>3</v>
      </c>
      <c r="G34" s="112">
        <f t="shared" si="1"/>
        <v>4.7777777777777777</v>
      </c>
      <c r="H34" s="111">
        <v>8</v>
      </c>
      <c r="I34" s="111">
        <v>8</v>
      </c>
      <c r="J34" s="112">
        <f t="shared" si="2"/>
        <v>4</v>
      </c>
      <c r="K34" s="111">
        <v>10</v>
      </c>
      <c r="L34" s="111">
        <v>10</v>
      </c>
      <c r="M34" s="111"/>
      <c r="N34" s="112">
        <f t="shared" si="3"/>
        <v>10</v>
      </c>
      <c r="O34" s="113">
        <f t="shared" si="0"/>
        <v>18.8</v>
      </c>
      <c r="P34" s="111"/>
      <c r="Q34" s="111"/>
      <c r="R34" s="111"/>
      <c r="S34" s="111"/>
      <c r="T34" s="111"/>
      <c r="U34" s="114" t="str">
        <f t="shared" si="4"/>
        <v/>
      </c>
      <c r="V34" s="115">
        <f t="shared" si="5"/>
        <v>19</v>
      </c>
      <c r="W34" s="115"/>
      <c r="X34" s="115"/>
      <c r="Y34" s="116" t="str">
        <f t="shared" si="6"/>
        <v/>
      </c>
    </row>
    <row r="35" spans="1:25" ht="25.8">
      <c r="A35" s="109">
        <v>21</v>
      </c>
      <c r="B35" s="110" t="s">
        <v>110</v>
      </c>
      <c r="C35" s="110" t="s">
        <v>111</v>
      </c>
      <c r="D35" s="111">
        <v>25</v>
      </c>
      <c r="E35" s="111">
        <v>10</v>
      </c>
      <c r="F35" s="111">
        <v>1</v>
      </c>
      <c r="G35" s="112">
        <f t="shared" si="1"/>
        <v>4.6111111111111116</v>
      </c>
      <c r="H35" s="111">
        <v>7.5</v>
      </c>
      <c r="I35" s="111">
        <v>9</v>
      </c>
      <c r="J35" s="112">
        <f t="shared" si="2"/>
        <v>4.125</v>
      </c>
      <c r="K35" s="111">
        <v>12</v>
      </c>
      <c r="L35" s="111">
        <v>10.5</v>
      </c>
      <c r="M35" s="111"/>
      <c r="N35" s="112">
        <f t="shared" si="3"/>
        <v>11.25</v>
      </c>
      <c r="O35" s="113">
        <f t="shared" si="0"/>
        <v>20</v>
      </c>
      <c r="P35" s="111">
        <v>16</v>
      </c>
      <c r="Q35" s="111"/>
      <c r="R35" s="111">
        <v>11</v>
      </c>
      <c r="S35" s="111">
        <v>16</v>
      </c>
      <c r="T35" s="111"/>
      <c r="U35" s="114">
        <f t="shared" si="4"/>
        <v>43</v>
      </c>
      <c r="V35" s="115">
        <f t="shared" si="5"/>
        <v>63</v>
      </c>
      <c r="W35" s="115"/>
      <c r="X35" s="115"/>
      <c r="Y35" s="116" t="str">
        <f t="shared" si="6"/>
        <v>B</v>
      </c>
    </row>
    <row r="36" spans="1:25" ht="25.8">
      <c r="A36" s="109">
        <v>22</v>
      </c>
      <c r="B36" s="110" t="s">
        <v>355</v>
      </c>
      <c r="C36" s="110" t="s">
        <v>356</v>
      </c>
      <c r="D36" s="111"/>
      <c r="E36" s="111"/>
      <c r="F36" s="111"/>
      <c r="G36" s="112">
        <f t="shared" si="1"/>
        <v>0</v>
      </c>
      <c r="H36" s="111"/>
      <c r="I36" s="111"/>
      <c r="J36" s="112">
        <f t="shared" si="2"/>
        <v>0</v>
      </c>
      <c r="K36" s="111"/>
      <c r="L36" s="111"/>
      <c r="M36" s="111"/>
      <c r="N36" s="112">
        <f t="shared" si="3"/>
        <v>0</v>
      </c>
      <c r="O36" s="113" t="str">
        <f t="shared" si="0"/>
        <v/>
      </c>
      <c r="P36" s="111"/>
      <c r="Q36" s="111"/>
      <c r="R36" s="111"/>
      <c r="S36" s="111"/>
      <c r="T36" s="111"/>
      <c r="U36" s="114" t="str">
        <f t="shared" si="4"/>
        <v/>
      </c>
      <c r="V36" s="115" t="str">
        <f t="shared" si="5"/>
        <v/>
      </c>
      <c r="W36" s="115"/>
      <c r="X36" s="115"/>
      <c r="Y36" s="116" t="str">
        <f t="shared" si="6"/>
        <v/>
      </c>
    </row>
    <row r="37" spans="1:25" ht="25.8">
      <c r="A37" s="109">
        <v>23</v>
      </c>
      <c r="B37" s="110" t="s">
        <v>112</v>
      </c>
      <c r="C37" s="110" t="s">
        <v>113</v>
      </c>
      <c r="D37" s="111">
        <v>23</v>
      </c>
      <c r="E37" s="111">
        <v>13</v>
      </c>
      <c r="F37" s="111">
        <v>10</v>
      </c>
      <c r="G37" s="112">
        <f t="shared" si="1"/>
        <v>6.3888888888888893</v>
      </c>
      <c r="H37" s="111">
        <v>7.5</v>
      </c>
      <c r="I37" s="111">
        <v>8</v>
      </c>
      <c r="J37" s="112">
        <f t="shared" si="2"/>
        <v>3.875</v>
      </c>
      <c r="K37" s="111">
        <v>14</v>
      </c>
      <c r="L37" s="111">
        <v>13</v>
      </c>
      <c r="M37" s="111"/>
      <c r="N37" s="112">
        <f t="shared" si="3"/>
        <v>13.5</v>
      </c>
      <c r="O37" s="113">
        <f t="shared" si="0"/>
        <v>23.8</v>
      </c>
      <c r="P37" s="111">
        <v>18</v>
      </c>
      <c r="Q37" s="111"/>
      <c r="R37" s="111">
        <v>14</v>
      </c>
      <c r="S37" s="111">
        <v>13</v>
      </c>
      <c r="T37" s="111"/>
      <c r="U37" s="114">
        <f t="shared" si="4"/>
        <v>45</v>
      </c>
      <c r="V37" s="115">
        <f t="shared" si="5"/>
        <v>69</v>
      </c>
      <c r="W37" s="115"/>
      <c r="X37" s="115"/>
      <c r="Y37" s="116" t="str">
        <f t="shared" si="6"/>
        <v>B</v>
      </c>
    </row>
    <row r="38" spans="1:25" ht="25.8">
      <c r="A38" s="109">
        <v>24</v>
      </c>
      <c r="B38" s="110" t="s">
        <v>114</v>
      </c>
      <c r="C38" s="110" t="s">
        <v>115</v>
      </c>
      <c r="D38" s="111">
        <v>24</v>
      </c>
      <c r="E38" s="111">
        <v>12</v>
      </c>
      <c r="F38" s="111">
        <v>14</v>
      </c>
      <c r="G38" s="112">
        <f t="shared" si="1"/>
        <v>6.9999999999999991</v>
      </c>
      <c r="H38" s="111">
        <v>7.5</v>
      </c>
      <c r="I38" s="111">
        <v>8</v>
      </c>
      <c r="J38" s="112">
        <f t="shared" si="2"/>
        <v>3.875</v>
      </c>
      <c r="K38" s="111">
        <v>14</v>
      </c>
      <c r="L38" s="111">
        <v>13</v>
      </c>
      <c r="M38" s="111"/>
      <c r="N38" s="112">
        <f t="shared" si="3"/>
        <v>13.5</v>
      </c>
      <c r="O38" s="113">
        <f t="shared" si="0"/>
        <v>24.4</v>
      </c>
      <c r="P38" s="111">
        <v>15</v>
      </c>
      <c r="Q38" s="111"/>
      <c r="R38" s="111">
        <v>8</v>
      </c>
      <c r="S38" s="111">
        <v>14</v>
      </c>
      <c r="T38" s="111"/>
      <c r="U38" s="114">
        <f t="shared" si="4"/>
        <v>37</v>
      </c>
      <c r="V38" s="115">
        <f t="shared" si="5"/>
        <v>61</v>
      </c>
      <c r="W38" s="115"/>
      <c r="X38" s="115"/>
      <c r="Y38" s="116" t="str">
        <f t="shared" si="6"/>
        <v>B</v>
      </c>
    </row>
    <row r="39" spans="1:25" ht="25.8">
      <c r="A39" s="109">
        <v>25</v>
      </c>
      <c r="B39" s="110" t="s">
        <v>116</v>
      </c>
      <c r="C39" s="110" t="s">
        <v>117</v>
      </c>
      <c r="D39" s="111">
        <v>12</v>
      </c>
      <c r="E39" s="111">
        <v>9</v>
      </c>
      <c r="F39" s="111">
        <v>13</v>
      </c>
      <c r="G39" s="112">
        <f t="shared" si="1"/>
        <v>5</v>
      </c>
      <c r="H39" s="111">
        <v>8</v>
      </c>
      <c r="I39" s="111">
        <v>8</v>
      </c>
      <c r="J39" s="112">
        <f t="shared" si="2"/>
        <v>4</v>
      </c>
      <c r="K39" s="111">
        <v>10.5</v>
      </c>
      <c r="L39" s="111">
        <v>10</v>
      </c>
      <c r="M39" s="111"/>
      <c r="N39" s="112">
        <f t="shared" si="3"/>
        <v>10.25</v>
      </c>
      <c r="O39" s="113">
        <f t="shared" si="0"/>
        <v>19.3</v>
      </c>
      <c r="P39" s="111">
        <v>5</v>
      </c>
      <c r="Q39" s="111"/>
      <c r="R39" s="111">
        <v>6</v>
      </c>
      <c r="S39" s="111">
        <v>10</v>
      </c>
      <c r="T39" s="111"/>
      <c r="U39" s="114">
        <f t="shared" si="4"/>
        <v>21</v>
      </c>
      <c r="V39" s="115">
        <f t="shared" si="5"/>
        <v>40</v>
      </c>
      <c r="W39" s="115"/>
      <c r="X39" s="115"/>
      <c r="Y39" s="116" t="str">
        <f t="shared" si="6"/>
        <v>D</v>
      </c>
    </row>
    <row r="40" spans="1:25" ht="25.8">
      <c r="A40" s="109">
        <v>26</v>
      </c>
      <c r="B40" s="110" t="s">
        <v>118</v>
      </c>
      <c r="C40" s="110" t="s">
        <v>119</v>
      </c>
      <c r="D40" s="111">
        <v>17</v>
      </c>
      <c r="E40" s="111">
        <v>5</v>
      </c>
      <c r="F40" s="111">
        <v>8</v>
      </c>
      <c r="G40" s="112">
        <f t="shared" si="1"/>
        <v>4.0555555555555562</v>
      </c>
      <c r="H40" s="111">
        <v>7.5</v>
      </c>
      <c r="I40" s="111">
        <v>9</v>
      </c>
      <c r="J40" s="112">
        <f t="shared" si="2"/>
        <v>4.125</v>
      </c>
      <c r="K40" s="111">
        <v>14</v>
      </c>
      <c r="L40" s="111">
        <v>13</v>
      </c>
      <c r="M40" s="111"/>
      <c r="N40" s="112">
        <f t="shared" si="3"/>
        <v>13.5</v>
      </c>
      <c r="O40" s="113">
        <f t="shared" si="0"/>
        <v>21.7</v>
      </c>
      <c r="P40" s="111">
        <v>14</v>
      </c>
      <c r="Q40" s="111"/>
      <c r="R40" s="111">
        <v>17</v>
      </c>
      <c r="S40" s="111">
        <v>15</v>
      </c>
      <c r="T40" s="111"/>
      <c r="U40" s="114">
        <f t="shared" si="4"/>
        <v>46</v>
      </c>
      <c r="V40" s="115">
        <f t="shared" si="5"/>
        <v>68</v>
      </c>
      <c r="W40" s="115"/>
      <c r="X40" s="115"/>
      <c r="Y40" s="116" t="str">
        <f t="shared" si="6"/>
        <v>B</v>
      </c>
    </row>
    <row r="41" spans="1:25" ht="25.8">
      <c r="A41" s="109">
        <v>27</v>
      </c>
      <c r="B41" s="110" t="s">
        <v>120</v>
      </c>
      <c r="C41" s="110" t="s">
        <v>121</v>
      </c>
      <c r="D41" s="111">
        <v>22</v>
      </c>
      <c r="E41" s="111">
        <v>13</v>
      </c>
      <c r="F41" s="111">
        <v>11</v>
      </c>
      <c r="G41" s="112">
        <f t="shared" si="1"/>
        <v>6.4444444444444438</v>
      </c>
      <c r="H41" s="111">
        <v>7.5</v>
      </c>
      <c r="I41" s="111">
        <v>8</v>
      </c>
      <c r="J41" s="112">
        <f t="shared" si="2"/>
        <v>3.875</v>
      </c>
      <c r="K41" s="111">
        <v>12</v>
      </c>
      <c r="L41" s="111">
        <v>10.5</v>
      </c>
      <c r="M41" s="111"/>
      <c r="N41" s="112">
        <f t="shared" si="3"/>
        <v>11.25</v>
      </c>
      <c r="O41" s="113">
        <f t="shared" si="0"/>
        <v>21.6</v>
      </c>
      <c r="P41" s="111">
        <v>21</v>
      </c>
      <c r="Q41" s="111"/>
      <c r="R41" s="111">
        <v>11</v>
      </c>
      <c r="S41" s="111">
        <v>8</v>
      </c>
      <c r="T41" s="111"/>
      <c r="U41" s="114">
        <f t="shared" si="4"/>
        <v>40</v>
      </c>
      <c r="V41" s="115">
        <f t="shared" si="5"/>
        <v>62</v>
      </c>
      <c r="W41" s="115"/>
      <c r="X41" s="115"/>
      <c r="Y41" s="116" t="str">
        <f t="shared" si="6"/>
        <v>B</v>
      </c>
    </row>
    <row r="42" spans="1:25" ht="25.8">
      <c r="A42" s="109">
        <v>28</v>
      </c>
      <c r="B42" s="110" t="s">
        <v>122</v>
      </c>
      <c r="C42" s="110" t="s">
        <v>123</v>
      </c>
      <c r="D42" s="111">
        <v>27</v>
      </c>
      <c r="E42" s="111">
        <v>10</v>
      </c>
      <c r="F42" s="111">
        <v>4</v>
      </c>
      <c r="G42" s="112">
        <f t="shared" si="1"/>
        <v>5.333333333333333</v>
      </c>
      <c r="H42" s="111">
        <v>7.5</v>
      </c>
      <c r="I42" s="111">
        <v>7.5</v>
      </c>
      <c r="J42" s="112">
        <f t="shared" si="2"/>
        <v>3.75</v>
      </c>
      <c r="K42" s="111">
        <v>13</v>
      </c>
      <c r="L42" s="111">
        <v>12</v>
      </c>
      <c r="M42" s="111"/>
      <c r="N42" s="112">
        <f t="shared" si="3"/>
        <v>12.5</v>
      </c>
      <c r="O42" s="113">
        <f t="shared" si="0"/>
        <v>21.6</v>
      </c>
      <c r="P42" s="111">
        <v>4</v>
      </c>
      <c r="Q42" s="111"/>
      <c r="R42" s="111">
        <v>8</v>
      </c>
      <c r="S42" s="111">
        <v>16</v>
      </c>
      <c r="T42" s="111"/>
      <c r="U42" s="114">
        <f t="shared" si="4"/>
        <v>28</v>
      </c>
      <c r="V42" s="115">
        <f t="shared" si="5"/>
        <v>50</v>
      </c>
      <c r="W42" s="115"/>
      <c r="X42" s="115"/>
      <c r="Y42" s="116" t="str">
        <f t="shared" si="6"/>
        <v>C</v>
      </c>
    </row>
    <row r="43" spans="1:25" ht="25.8">
      <c r="A43" s="109">
        <v>29</v>
      </c>
      <c r="B43" s="110" t="s">
        <v>357</v>
      </c>
      <c r="C43" s="110" t="s">
        <v>358</v>
      </c>
      <c r="D43" s="111"/>
      <c r="E43" s="111"/>
      <c r="F43" s="111"/>
      <c r="G43" s="112">
        <f t="shared" si="1"/>
        <v>0</v>
      </c>
      <c r="H43" s="111"/>
      <c r="I43" s="111"/>
      <c r="J43" s="112">
        <f t="shared" si="2"/>
        <v>0</v>
      </c>
      <c r="K43" s="111"/>
      <c r="L43" s="111"/>
      <c r="M43" s="111"/>
      <c r="N43" s="112">
        <f t="shared" si="3"/>
        <v>0</v>
      </c>
      <c r="O43" s="113" t="str">
        <f t="shared" si="0"/>
        <v/>
      </c>
      <c r="P43" s="111"/>
      <c r="Q43" s="111"/>
      <c r="R43" s="111"/>
      <c r="S43" s="111"/>
      <c r="T43" s="111"/>
      <c r="U43" s="114" t="str">
        <f t="shared" si="4"/>
        <v/>
      </c>
      <c r="V43" s="115" t="str">
        <f t="shared" si="5"/>
        <v/>
      </c>
      <c r="W43" s="115"/>
      <c r="X43" s="115"/>
      <c r="Y43" s="116" t="str">
        <f t="shared" si="6"/>
        <v/>
      </c>
    </row>
    <row r="44" spans="1:25" ht="25.8">
      <c r="A44" s="109">
        <v>30</v>
      </c>
      <c r="B44" s="110" t="s">
        <v>124</v>
      </c>
      <c r="C44" s="110" t="s">
        <v>125</v>
      </c>
      <c r="D44" s="111">
        <v>23</v>
      </c>
      <c r="E44" s="111">
        <v>10</v>
      </c>
      <c r="F44" s="111">
        <v>11</v>
      </c>
      <c r="G44" s="112">
        <f t="shared" si="1"/>
        <v>6.0555555555555562</v>
      </c>
      <c r="H44" s="111">
        <v>7.5</v>
      </c>
      <c r="I44" s="111">
        <v>7.5</v>
      </c>
      <c r="J44" s="112">
        <f t="shared" si="2"/>
        <v>3.75</v>
      </c>
      <c r="K44" s="111">
        <v>11</v>
      </c>
      <c r="L44" s="111">
        <v>11</v>
      </c>
      <c r="M44" s="111"/>
      <c r="N44" s="112">
        <f t="shared" si="3"/>
        <v>11</v>
      </c>
      <c r="O44" s="113">
        <f t="shared" si="0"/>
        <v>20.8</v>
      </c>
      <c r="P44" s="111">
        <v>11</v>
      </c>
      <c r="Q44" s="111"/>
      <c r="R44" s="111">
        <v>9</v>
      </c>
      <c r="S44" s="111">
        <v>16</v>
      </c>
      <c r="T44" s="111"/>
      <c r="U44" s="114">
        <f t="shared" si="4"/>
        <v>36</v>
      </c>
      <c r="V44" s="115">
        <f t="shared" si="5"/>
        <v>57</v>
      </c>
      <c r="W44" s="115"/>
      <c r="X44" s="115"/>
      <c r="Y44" s="116" t="str">
        <f t="shared" si="6"/>
        <v>C</v>
      </c>
    </row>
    <row r="45" spans="1:25" ht="25.8">
      <c r="A45" s="109">
        <v>31</v>
      </c>
      <c r="B45" s="110" t="s">
        <v>126</v>
      </c>
      <c r="C45" s="110" t="s">
        <v>127</v>
      </c>
      <c r="D45" s="111">
        <v>21</v>
      </c>
      <c r="E45" s="111">
        <v>9</v>
      </c>
      <c r="F45" s="111">
        <v>11</v>
      </c>
      <c r="G45" s="112">
        <f t="shared" si="1"/>
        <v>5.666666666666667</v>
      </c>
      <c r="H45" s="111">
        <v>7.5</v>
      </c>
      <c r="I45" s="111">
        <v>7.5</v>
      </c>
      <c r="J45" s="112">
        <f t="shared" si="2"/>
        <v>3.75</v>
      </c>
      <c r="K45" s="111">
        <v>11</v>
      </c>
      <c r="L45" s="111">
        <v>11</v>
      </c>
      <c r="M45" s="111"/>
      <c r="N45" s="112">
        <f t="shared" si="3"/>
        <v>11</v>
      </c>
      <c r="O45" s="113">
        <f t="shared" si="0"/>
        <v>20.399999999999999</v>
      </c>
      <c r="P45" s="111">
        <v>16</v>
      </c>
      <c r="Q45" s="111"/>
      <c r="R45" s="111">
        <v>10</v>
      </c>
      <c r="S45" s="111">
        <v>11</v>
      </c>
      <c r="T45" s="111"/>
      <c r="U45" s="114">
        <f t="shared" si="4"/>
        <v>37</v>
      </c>
      <c r="V45" s="115">
        <f t="shared" si="5"/>
        <v>57</v>
      </c>
      <c r="W45" s="115"/>
      <c r="X45" s="115"/>
      <c r="Y45" s="116" t="str">
        <f t="shared" si="6"/>
        <v>C</v>
      </c>
    </row>
    <row r="46" spans="1:25" ht="25.8">
      <c r="A46" s="109">
        <v>32</v>
      </c>
      <c r="B46" s="110" t="s">
        <v>128</v>
      </c>
      <c r="C46" s="110" t="s">
        <v>129</v>
      </c>
      <c r="D46" s="111">
        <v>25</v>
      </c>
      <c r="E46" s="111">
        <v>12</v>
      </c>
      <c r="F46" s="111">
        <v>12</v>
      </c>
      <c r="G46" s="112">
        <f t="shared" si="1"/>
        <v>6.7777777777777777</v>
      </c>
      <c r="H46" s="111">
        <v>7.5</v>
      </c>
      <c r="I46" s="111">
        <v>7.5</v>
      </c>
      <c r="J46" s="112">
        <f t="shared" si="2"/>
        <v>3.75</v>
      </c>
      <c r="K46" s="111">
        <v>11</v>
      </c>
      <c r="L46" s="111">
        <v>11</v>
      </c>
      <c r="M46" s="111"/>
      <c r="N46" s="112">
        <f t="shared" si="3"/>
        <v>11</v>
      </c>
      <c r="O46" s="113">
        <f t="shared" si="0"/>
        <v>21.5</v>
      </c>
      <c r="P46" s="111">
        <v>22</v>
      </c>
      <c r="Q46" s="111"/>
      <c r="R46" s="111">
        <v>12</v>
      </c>
      <c r="S46" s="111">
        <v>13</v>
      </c>
      <c r="T46" s="111"/>
      <c r="U46" s="114">
        <f t="shared" si="4"/>
        <v>47</v>
      </c>
      <c r="V46" s="115">
        <f t="shared" si="5"/>
        <v>69</v>
      </c>
      <c r="W46" s="115"/>
      <c r="X46" s="115"/>
      <c r="Y46" s="116" t="str">
        <f t="shared" si="6"/>
        <v>B</v>
      </c>
    </row>
    <row r="47" spans="1:25" ht="25.8">
      <c r="A47" s="109">
        <v>33</v>
      </c>
      <c r="B47" s="110" t="s">
        <v>130</v>
      </c>
      <c r="C47" s="110" t="s">
        <v>131</v>
      </c>
      <c r="D47" s="111">
        <v>20</v>
      </c>
      <c r="E47" s="111">
        <v>6</v>
      </c>
      <c r="F47" s="111">
        <v>3</v>
      </c>
      <c r="G47" s="112">
        <f t="shared" si="1"/>
        <v>3.7222222222222214</v>
      </c>
      <c r="H47" s="111">
        <v>7.5</v>
      </c>
      <c r="I47" s="111">
        <v>8</v>
      </c>
      <c r="J47" s="112">
        <f t="shared" si="2"/>
        <v>3.875</v>
      </c>
      <c r="K47" s="111">
        <v>9.5</v>
      </c>
      <c r="L47" s="111">
        <v>10</v>
      </c>
      <c r="M47" s="111"/>
      <c r="N47" s="112">
        <f t="shared" si="3"/>
        <v>9.7499999999999982</v>
      </c>
      <c r="O47" s="113">
        <f t="shared" si="0"/>
        <v>17.3</v>
      </c>
      <c r="P47" s="111">
        <v>9</v>
      </c>
      <c r="Q47" s="111"/>
      <c r="R47" s="111">
        <v>7</v>
      </c>
      <c r="S47" s="111">
        <v>9</v>
      </c>
      <c r="T47" s="111"/>
      <c r="U47" s="114">
        <f t="shared" si="4"/>
        <v>25</v>
      </c>
      <c r="V47" s="115">
        <f t="shared" si="5"/>
        <v>42</v>
      </c>
      <c r="W47" s="115"/>
      <c r="X47" s="115"/>
      <c r="Y47" s="116" t="str">
        <f t="shared" si="6"/>
        <v>D</v>
      </c>
    </row>
    <row r="48" spans="1:25" ht="25.8">
      <c r="A48" s="109">
        <v>34</v>
      </c>
      <c r="B48" s="110" t="s">
        <v>132</v>
      </c>
      <c r="C48" s="110" t="s">
        <v>133</v>
      </c>
      <c r="D48" s="111">
        <v>20</v>
      </c>
      <c r="E48" s="111">
        <v>11</v>
      </c>
      <c r="F48" s="111">
        <v>10</v>
      </c>
      <c r="G48" s="112">
        <f t="shared" si="1"/>
        <v>5.7222222222222223</v>
      </c>
      <c r="H48" s="111">
        <v>8</v>
      </c>
      <c r="I48" s="111">
        <v>7.5</v>
      </c>
      <c r="J48" s="112">
        <f t="shared" si="2"/>
        <v>3.875</v>
      </c>
      <c r="K48" s="111">
        <v>12</v>
      </c>
      <c r="L48" s="111">
        <v>10</v>
      </c>
      <c r="M48" s="111"/>
      <c r="N48" s="112">
        <f t="shared" si="3"/>
        <v>11</v>
      </c>
      <c r="O48" s="113">
        <f t="shared" si="0"/>
        <v>20.6</v>
      </c>
      <c r="P48" s="111">
        <v>12</v>
      </c>
      <c r="Q48" s="111"/>
      <c r="R48" s="111">
        <v>8</v>
      </c>
      <c r="S48" s="111">
        <v>11.5</v>
      </c>
      <c r="T48" s="111"/>
      <c r="U48" s="114">
        <f t="shared" si="4"/>
        <v>31.5</v>
      </c>
      <c r="V48" s="115">
        <f t="shared" si="5"/>
        <v>52</v>
      </c>
      <c r="W48" s="115"/>
      <c r="X48" s="115"/>
      <c r="Y48" s="116" t="str">
        <f t="shared" si="6"/>
        <v>C</v>
      </c>
    </row>
    <row r="49" spans="1:25" ht="25.8">
      <c r="A49" s="109">
        <v>35</v>
      </c>
      <c r="B49" s="110" t="s">
        <v>134</v>
      </c>
      <c r="C49" s="110" t="s">
        <v>135</v>
      </c>
      <c r="D49" s="111">
        <v>20</v>
      </c>
      <c r="E49" s="111">
        <v>12</v>
      </c>
      <c r="F49" s="111">
        <v>11</v>
      </c>
      <c r="G49" s="112">
        <f t="shared" si="1"/>
        <v>6.0555555555555562</v>
      </c>
      <c r="H49" s="111">
        <v>7.5</v>
      </c>
      <c r="I49" s="111">
        <v>8</v>
      </c>
      <c r="J49" s="112">
        <f t="shared" si="2"/>
        <v>3.875</v>
      </c>
      <c r="K49" s="111">
        <v>10</v>
      </c>
      <c r="L49" s="111">
        <v>11</v>
      </c>
      <c r="M49" s="111"/>
      <c r="N49" s="112">
        <f t="shared" si="3"/>
        <v>10.5</v>
      </c>
      <c r="O49" s="113">
        <f t="shared" si="0"/>
        <v>20.399999999999999</v>
      </c>
      <c r="P49" s="111">
        <v>14</v>
      </c>
      <c r="Q49" s="111"/>
      <c r="R49" s="111">
        <v>6</v>
      </c>
      <c r="S49" s="111">
        <v>16</v>
      </c>
      <c r="T49" s="111"/>
      <c r="U49" s="114">
        <f t="shared" si="4"/>
        <v>36</v>
      </c>
      <c r="V49" s="115">
        <f t="shared" si="5"/>
        <v>56</v>
      </c>
      <c r="W49" s="115"/>
      <c r="X49" s="115"/>
      <c r="Y49" s="116" t="str">
        <f t="shared" si="6"/>
        <v>C</v>
      </c>
    </row>
    <row r="50" spans="1:25" ht="25.8">
      <c r="A50" s="109">
        <v>36</v>
      </c>
      <c r="B50" s="110" t="s">
        <v>136</v>
      </c>
      <c r="C50" s="110" t="s">
        <v>137</v>
      </c>
      <c r="D50" s="111">
        <v>22</v>
      </c>
      <c r="E50" s="111">
        <v>10</v>
      </c>
      <c r="F50" s="111">
        <v>7</v>
      </c>
      <c r="G50" s="112">
        <f t="shared" si="1"/>
        <v>5.2777777777777786</v>
      </c>
      <c r="H50" s="111">
        <v>8</v>
      </c>
      <c r="I50" s="111">
        <v>8</v>
      </c>
      <c r="J50" s="112">
        <f t="shared" si="2"/>
        <v>4</v>
      </c>
      <c r="K50" s="111">
        <v>10</v>
      </c>
      <c r="L50" s="111">
        <v>10</v>
      </c>
      <c r="M50" s="111"/>
      <c r="N50" s="112">
        <f t="shared" si="3"/>
        <v>10</v>
      </c>
      <c r="O50" s="113">
        <f t="shared" si="0"/>
        <v>19.3</v>
      </c>
      <c r="P50" s="111">
        <v>7</v>
      </c>
      <c r="Q50" s="111"/>
      <c r="R50" s="111">
        <v>6</v>
      </c>
      <c r="S50" s="111">
        <v>11</v>
      </c>
      <c r="T50" s="111"/>
      <c r="U50" s="114">
        <f t="shared" si="4"/>
        <v>24</v>
      </c>
      <c r="V50" s="115">
        <f t="shared" si="5"/>
        <v>43</v>
      </c>
      <c r="W50" s="115"/>
      <c r="X50" s="115"/>
      <c r="Y50" s="116" t="str">
        <f t="shared" si="6"/>
        <v>D</v>
      </c>
    </row>
    <row r="51" spans="1:25" ht="25.8">
      <c r="A51" s="109">
        <v>37</v>
      </c>
      <c r="B51" s="110" t="s">
        <v>359</v>
      </c>
      <c r="C51" s="110" t="s">
        <v>360</v>
      </c>
      <c r="D51" s="111"/>
      <c r="E51" s="111"/>
      <c r="F51" s="111"/>
      <c r="G51" s="112">
        <f t="shared" si="1"/>
        <v>0</v>
      </c>
      <c r="H51" s="111"/>
      <c r="I51" s="111"/>
      <c r="J51" s="112">
        <f t="shared" si="2"/>
        <v>0</v>
      </c>
      <c r="K51" s="111"/>
      <c r="L51" s="111"/>
      <c r="M51" s="111"/>
      <c r="N51" s="112">
        <f t="shared" si="3"/>
        <v>0</v>
      </c>
      <c r="O51" s="113" t="str">
        <f t="shared" si="0"/>
        <v/>
      </c>
      <c r="P51" s="111"/>
      <c r="Q51" s="111"/>
      <c r="R51" s="111"/>
      <c r="S51" s="111"/>
      <c r="T51" s="111"/>
      <c r="U51" s="114" t="str">
        <f t="shared" si="4"/>
        <v/>
      </c>
      <c r="V51" s="115" t="str">
        <f t="shared" si="5"/>
        <v/>
      </c>
      <c r="W51" s="115"/>
      <c r="X51" s="115"/>
      <c r="Y51" s="116" t="str">
        <f t="shared" si="6"/>
        <v/>
      </c>
    </row>
    <row r="52" spans="1:25" ht="25.8">
      <c r="A52" s="109">
        <v>38</v>
      </c>
      <c r="B52" s="110" t="s">
        <v>138</v>
      </c>
      <c r="C52" s="110" t="s">
        <v>139</v>
      </c>
      <c r="D52" s="111">
        <v>22</v>
      </c>
      <c r="E52" s="111">
        <v>2</v>
      </c>
      <c r="F52" s="111">
        <v>3</v>
      </c>
      <c r="G52" s="112">
        <f t="shared" si="1"/>
        <v>3.2777777777777772</v>
      </c>
      <c r="H52" s="111">
        <v>7.5</v>
      </c>
      <c r="I52" s="111">
        <v>8</v>
      </c>
      <c r="J52" s="112">
        <f t="shared" si="2"/>
        <v>3.875</v>
      </c>
      <c r="K52" s="111">
        <v>10</v>
      </c>
      <c r="L52" s="111">
        <v>11</v>
      </c>
      <c r="M52" s="111"/>
      <c r="N52" s="112">
        <f t="shared" si="3"/>
        <v>10.5</v>
      </c>
      <c r="O52" s="113">
        <f t="shared" si="0"/>
        <v>17.7</v>
      </c>
      <c r="P52" s="111">
        <v>13</v>
      </c>
      <c r="Q52" s="111"/>
      <c r="R52" s="111">
        <v>12</v>
      </c>
      <c r="S52" s="111">
        <v>14</v>
      </c>
      <c r="T52" s="111"/>
      <c r="U52" s="114">
        <f t="shared" si="4"/>
        <v>39</v>
      </c>
      <c r="V52" s="115">
        <f t="shared" si="5"/>
        <v>57</v>
      </c>
      <c r="W52" s="115"/>
      <c r="X52" s="115"/>
      <c r="Y52" s="116" t="str">
        <f t="shared" si="6"/>
        <v>C</v>
      </c>
    </row>
    <row r="53" spans="1:25" ht="25.8">
      <c r="A53" s="109">
        <v>39</v>
      </c>
      <c r="B53" s="110" t="s">
        <v>140</v>
      </c>
      <c r="C53" s="110" t="s">
        <v>141</v>
      </c>
      <c r="D53" s="111">
        <v>25</v>
      </c>
      <c r="E53" s="111">
        <v>15</v>
      </c>
      <c r="F53" s="111">
        <v>14</v>
      </c>
      <c r="G53" s="112">
        <f t="shared" si="1"/>
        <v>7.6111111111111107</v>
      </c>
      <c r="H53" s="111">
        <v>7.5</v>
      </c>
      <c r="I53" s="111">
        <v>8</v>
      </c>
      <c r="J53" s="112">
        <f t="shared" si="2"/>
        <v>3.875</v>
      </c>
      <c r="K53" s="111">
        <v>9.5</v>
      </c>
      <c r="L53" s="111">
        <v>10</v>
      </c>
      <c r="M53" s="111"/>
      <c r="N53" s="112">
        <f t="shared" si="3"/>
        <v>9.7499999999999982</v>
      </c>
      <c r="O53" s="113">
        <f t="shared" si="0"/>
        <v>21.2</v>
      </c>
      <c r="P53" s="111"/>
      <c r="Q53" s="111"/>
      <c r="R53" s="111"/>
      <c r="S53" s="111"/>
      <c r="T53" s="111"/>
      <c r="U53" s="114" t="str">
        <f t="shared" si="4"/>
        <v/>
      </c>
      <c r="V53" s="115">
        <f t="shared" si="5"/>
        <v>21</v>
      </c>
      <c r="W53" s="115"/>
      <c r="X53" s="115"/>
      <c r="Y53" s="116" t="str">
        <f t="shared" si="6"/>
        <v/>
      </c>
    </row>
    <row r="54" spans="1:25" ht="25.8">
      <c r="A54" s="109">
        <v>40</v>
      </c>
      <c r="B54" s="110" t="s">
        <v>142</v>
      </c>
      <c r="C54" s="110" t="s">
        <v>143</v>
      </c>
      <c r="D54" s="111">
        <v>25</v>
      </c>
      <c r="E54" s="111">
        <v>12</v>
      </c>
      <c r="F54" s="111">
        <v>6</v>
      </c>
      <c r="G54" s="112">
        <f t="shared" si="1"/>
        <v>5.7777777777777786</v>
      </c>
      <c r="H54" s="111">
        <v>8</v>
      </c>
      <c r="I54" s="111">
        <v>7.5</v>
      </c>
      <c r="J54" s="112">
        <f t="shared" si="2"/>
        <v>3.875</v>
      </c>
      <c r="K54" s="111">
        <v>12</v>
      </c>
      <c r="L54" s="111">
        <v>10</v>
      </c>
      <c r="M54" s="111"/>
      <c r="N54" s="112">
        <f t="shared" si="3"/>
        <v>11</v>
      </c>
      <c r="O54" s="113">
        <f t="shared" si="0"/>
        <v>20.7</v>
      </c>
      <c r="P54" s="111">
        <v>4</v>
      </c>
      <c r="Q54" s="111"/>
      <c r="R54" s="111">
        <v>7</v>
      </c>
      <c r="S54" s="111">
        <v>9</v>
      </c>
      <c r="T54" s="111"/>
      <c r="U54" s="114">
        <f t="shared" si="4"/>
        <v>20</v>
      </c>
      <c r="V54" s="115">
        <f t="shared" si="5"/>
        <v>41</v>
      </c>
      <c r="W54" s="115"/>
      <c r="X54" s="115"/>
      <c r="Y54" s="116" t="str">
        <f t="shared" si="6"/>
        <v>D</v>
      </c>
    </row>
    <row r="55" spans="1:25" ht="25.8">
      <c r="A55" s="109">
        <v>41</v>
      </c>
      <c r="B55" s="110" t="s">
        <v>144</v>
      </c>
      <c r="C55" s="110" t="s">
        <v>361</v>
      </c>
      <c r="D55" s="111">
        <v>26</v>
      </c>
      <c r="E55" s="111">
        <v>14</v>
      </c>
      <c r="F55" s="111">
        <v>12</v>
      </c>
      <c r="G55" s="112">
        <f t="shared" si="1"/>
        <v>7.2222222222222214</v>
      </c>
      <c r="H55" s="111">
        <v>8</v>
      </c>
      <c r="I55" s="111">
        <v>7.5</v>
      </c>
      <c r="J55" s="112">
        <f t="shared" si="2"/>
        <v>3.875</v>
      </c>
      <c r="K55" s="111">
        <v>9.5</v>
      </c>
      <c r="L55" s="111">
        <v>10</v>
      </c>
      <c r="M55" s="111"/>
      <c r="N55" s="112">
        <f t="shared" si="3"/>
        <v>9.7499999999999982</v>
      </c>
      <c r="O55" s="113">
        <f t="shared" si="0"/>
        <v>20.8</v>
      </c>
      <c r="P55" s="111">
        <v>3</v>
      </c>
      <c r="Q55" s="111"/>
      <c r="R55" s="111">
        <v>13</v>
      </c>
      <c r="S55" s="111">
        <v>12</v>
      </c>
      <c r="T55" s="111"/>
      <c r="U55" s="114">
        <f t="shared" si="4"/>
        <v>28</v>
      </c>
      <c r="V55" s="115">
        <f t="shared" si="5"/>
        <v>49</v>
      </c>
      <c r="W55" s="115"/>
      <c r="X55" s="115"/>
      <c r="Y55" s="116" t="str">
        <f t="shared" si="6"/>
        <v>D</v>
      </c>
    </row>
    <row r="56" spans="1:25" ht="25.8">
      <c r="A56" s="109">
        <v>42</v>
      </c>
      <c r="B56" s="110" t="s">
        <v>146</v>
      </c>
      <c r="C56" s="110" t="s">
        <v>147</v>
      </c>
      <c r="D56" s="111">
        <v>22</v>
      </c>
      <c r="E56" s="111">
        <v>14</v>
      </c>
      <c r="F56" s="111">
        <v>10</v>
      </c>
      <c r="G56" s="112">
        <f t="shared" si="1"/>
        <v>6.4444444444444438</v>
      </c>
      <c r="H56" s="111">
        <v>7</v>
      </c>
      <c r="I56" s="111">
        <v>7.5</v>
      </c>
      <c r="J56" s="112">
        <f t="shared" si="2"/>
        <v>3.625</v>
      </c>
      <c r="K56" s="111">
        <v>13</v>
      </c>
      <c r="L56" s="111">
        <v>11</v>
      </c>
      <c r="M56" s="111"/>
      <c r="N56" s="112">
        <f t="shared" si="3"/>
        <v>12</v>
      </c>
      <c r="O56" s="113">
        <f t="shared" si="0"/>
        <v>22.1</v>
      </c>
      <c r="P56" s="111">
        <v>16</v>
      </c>
      <c r="Q56" s="111"/>
      <c r="R56" s="111">
        <v>13</v>
      </c>
      <c r="S56" s="111">
        <v>14</v>
      </c>
      <c r="T56" s="111"/>
      <c r="U56" s="114">
        <f t="shared" si="4"/>
        <v>43</v>
      </c>
      <c r="V56" s="115">
        <f t="shared" si="5"/>
        <v>65</v>
      </c>
      <c r="W56" s="115"/>
      <c r="X56" s="115"/>
      <c r="Y56" s="116" t="str">
        <f t="shared" si="6"/>
        <v>B</v>
      </c>
    </row>
    <row r="57" spans="1:25" ht="25.8">
      <c r="A57" s="109">
        <v>43</v>
      </c>
      <c r="B57" s="110" t="s">
        <v>148</v>
      </c>
      <c r="C57" s="110" t="s">
        <v>149</v>
      </c>
      <c r="D57" s="111">
        <v>25</v>
      </c>
      <c r="E57" s="111">
        <v>10</v>
      </c>
      <c r="F57" s="111">
        <v>13</v>
      </c>
      <c r="G57" s="112">
        <f t="shared" si="1"/>
        <v>6.6111111111111116</v>
      </c>
      <c r="H57" s="111">
        <v>8</v>
      </c>
      <c r="I57" s="111">
        <v>8</v>
      </c>
      <c r="J57" s="112">
        <f t="shared" si="2"/>
        <v>4</v>
      </c>
      <c r="K57" s="111">
        <v>10</v>
      </c>
      <c r="L57" s="111">
        <v>10</v>
      </c>
      <c r="M57" s="111"/>
      <c r="N57" s="112">
        <f t="shared" si="3"/>
        <v>10</v>
      </c>
      <c r="O57" s="113">
        <f t="shared" si="0"/>
        <v>20.6</v>
      </c>
      <c r="P57" s="111">
        <v>20</v>
      </c>
      <c r="Q57" s="111">
        <v>15</v>
      </c>
      <c r="R57" s="111"/>
      <c r="S57" s="111">
        <v>18.5</v>
      </c>
      <c r="T57" s="111"/>
      <c r="U57" s="114">
        <f t="shared" si="4"/>
        <v>53.5</v>
      </c>
      <c r="V57" s="115">
        <f t="shared" si="5"/>
        <v>74</v>
      </c>
      <c r="W57" s="115"/>
      <c r="X57" s="115"/>
      <c r="Y57" s="116" t="str">
        <f t="shared" si="6"/>
        <v>A</v>
      </c>
    </row>
    <row r="58" spans="1:25" ht="25.8">
      <c r="A58" s="109">
        <v>44</v>
      </c>
      <c r="B58" s="110" t="s">
        <v>150</v>
      </c>
      <c r="C58" s="110" t="s">
        <v>151</v>
      </c>
      <c r="D58" s="111">
        <v>23</v>
      </c>
      <c r="E58" s="111">
        <v>6</v>
      </c>
      <c r="F58" s="111">
        <v>7</v>
      </c>
      <c r="G58" s="112">
        <f t="shared" si="1"/>
        <v>4.7222222222222214</v>
      </c>
      <c r="H58" s="111">
        <v>7.5</v>
      </c>
      <c r="I58" s="111">
        <v>8</v>
      </c>
      <c r="J58" s="112">
        <f t="shared" si="2"/>
        <v>3.875</v>
      </c>
      <c r="K58" s="111">
        <v>10</v>
      </c>
      <c r="L58" s="111">
        <v>11</v>
      </c>
      <c r="M58" s="111"/>
      <c r="N58" s="112">
        <f t="shared" si="3"/>
        <v>10.5</v>
      </c>
      <c r="O58" s="113">
        <f t="shared" si="0"/>
        <v>19.100000000000001</v>
      </c>
      <c r="P58" s="111"/>
      <c r="Q58" s="111"/>
      <c r="R58" s="111"/>
      <c r="S58" s="111"/>
      <c r="T58" s="111"/>
      <c r="U58" s="114" t="str">
        <f t="shared" si="4"/>
        <v/>
      </c>
      <c r="V58" s="115">
        <f t="shared" si="5"/>
        <v>19</v>
      </c>
      <c r="W58" s="115"/>
      <c r="X58" s="115"/>
      <c r="Y58" s="116" t="str">
        <f t="shared" si="6"/>
        <v/>
      </c>
    </row>
    <row r="59" spans="1:25" ht="25.8">
      <c r="A59" s="109">
        <v>45</v>
      </c>
      <c r="B59" s="110" t="s">
        <v>152</v>
      </c>
      <c r="C59" s="110" t="s">
        <v>153</v>
      </c>
      <c r="D59" s="111">
        <v>21</v>
      </c>
      <c r="E59" s="111">
        <v>13</v>
      </c>
      <c r="F59" s="111">
        <v>15</v>
      </c>
      <c r="G59" s="112">
        <f t="shared" si="1"/>
        <v>7</v>
      </c>
      <c r="H59" s="111">
        <v>7.5</v>
      </c>
      <c r="I59" s="111">
        <v>8</v>
      </c>
      <c r="J59" s="112">
        <f t="shared" si="2"/>
        <v>3.875</v>
      </c>
      <c r="K59" s="111">
        <v>10</v>
      </c>
      <c r="L59" s="111">
        <v>11</v>
      </c>
      <c r="M59" s="111"/>
      <c r="N59" s="112">
        <f t="shared" si="3"/>
        <v>10.5</v>
      </c>
      <c r="O59" s="113">
        <f t="shared" si="0"/>
        <v>21.4</v>
      </c>
      <c r="P59" s="111">
        <v>21</v>
      </c>
      <c r="Q59" s="111"/>
      <c r="R59" s="111">
        <v>12</v>
      </c>
      <c r="S59" s="111">
        <v>18</v>
      </c>
      <c r="T59" s="111"/>
      <c r="U59" s="114">
        <f t="shared" si="4"/>
        <v>51</v>
      </c>
      <c r="V59" s="115">
        <f t="shared" si="5"/>
        <v>72</v>
      </c>
      <c r="W59" s="115"/>
      <c r="X59" s="115"/>
      <c r="Y59" s="116" t="str">
        <f t="shared" si="6"/>
        <v>A</v>
      </c>
    </row>
    <row r="60" spans="1:25" ht="25.8">
      <c r="A60" s="109">
        <v>46</v>
      </c>
      <c r="B60" s="110" t="s">
        <v>154</v>
      </c>
      <c r="C60" s="110" t="s">
        <v>155</v>
      </c>
      <c r="D60" s="111">
        <v>24</v>
      </c>
      <c r="E60" s="111">
        <v>9</v>
      </c>
      <c r="F60" s="111">
        <v>7</v>
      </c>
      <c r="G60" s="112">
        <f t="shared" si="1"/>
        <v>5.333333333333333</v>
      </c>
      <c r="H60" s="111">
        <v>7.5</v>
      </c>
      <c r="I60" s="111">
        <v>8</v>
      </c>
      <c r="J60" s="112">
        <f t="shared" si="2"/>
        <v>3.875</v>
      </c>
      <c r="K60" s="111">
        <v>14</v>
      </c>
      <c r="L60" s="111">
        <v>13</v>
      </c>
      <c r="M60" s="111"/>
      <c r="N60" s="112">
        <f t="shared" si="3"/>
        <v>13.5</v>
      </c>
      <c r="O60" s="113">
        <f t="shared" si="0"/>
        <v>22.7</v>
      </c>
      <c r="P60" s="111">
        <v>17</v>
      </c>
      <c r="Q60" s="111"/>
      <c r="R60" s="111">
        <v>13</v>
      </c>
      <c r="S60" s="111">
        <v>20</v>
      </c>
      <c r="T60" s="111"/>
      <c r="U60" s="114">
        <f t="shared" si="4"/>
        <v>50</v>
      </c>
      <c r="V60" s="115">
        <f t="shared" si="5"/>
        <v>73</v>
      </c>
      <c r="W60" s="115"/>
      <c r="X60" s="115"/>
      <c r="Y60" s="116" t="str">
        <f t="shared" si="6"/>
        <v>A</v>
      </c>
    </row>
    <row r="61" spans="1:25" ht="25.8">
      <c r="A61" s="109">
        <v>47</v>
      </c>
      <c r="B61" s="110" t="s">
        <v>156</v>
      </c>
      <c r="C61" s="110" t="s">
        <v>157</v>
      </c>
      <c r="D61" s="111">
        <v>22</v>
      </c>
      <c r="E61" s="111">
        <v>12</v>
      </c>
      <c r="F61" s="111">
        <v>11</v>
      </c>
      <c r="G61" s="112">
        <f t="shared" si="1"/>
        <v>6.2777777777777777</v>
      </c>
      <c r="H61" s="111">
        <v>7.5</v>
      </c>
      <c r="I61" s="111">
        <v>9</v>
      </c>
      <c r="J61" s="112">
        <f t="shared" si="2"/>
        <v>4.125</v>
      </c>
      <c r="K61" s="111">
        <v>10</v>
      </c>
      <c r="L61" s="111">
        <v>11</v>
      </c>
      <c r="M61" s="111"/>
      <c r="N61" s="112">
        <f t="shared" si="3"/>
        <v>10.5</v>
      </c>
      <c r="O61" s="113">
        <f t="shared" si="0"/>
        <v>20.9</v>
      </c>
      <c r="P61" s="111">
        <v>4</v>
      </c>
      <c r="Q61" s="111"/>
      <c r="R61" s="111">
        <v>10</v>
      </c>
      <c r="S61" s="111">
        <v>15</v>
      </c>
      <c r="T61" s="111"/>
      <c r="U61" s="114">
        <f t="shared" si="4"/>
        <v>29</v>
      </c>
      <c r="V61" s="115">
        <f t="shared" si="5"/>
        <v>50</v>
      </c>
      <c r="W61" s="115"/>
      <c r="X61" s="115"/>
      <c r="Y61" s="116" t="str">
        <f t="shared" si="6"/>
        <v>C</v>
      </c>
    </row>
    <row r="62" spans="1:25" ht="25.8">
      <c r="A62" s="109">
        <v>48</v>
      </c>
      <c r="B62" s="110" t="s">
        <v>362</v>
      </c>
      <c r="C62" s="110" t="s">
        <v>363</v>
      </c>
      <c r="D62" s="111"/>
      <c r="E62" s="111"/>
      <c r="F62" s="111"/>
      <c r="G62" s="112">
        <f t="shared" si="1"/>
        <v>0</v>
      </c>
      <c r="H62" s="111"/>
      <c r="I62" s="111"/>
      <c r="J62" s="112">
        <f t="shared" si="2"/>
        <v>0</v>
      </c>
      <c r="K62" s="111"/>
      <c r="L62" s="111"/>
      <c r="M62" s="111"/>
      <c r="N62" s="112">
        <f t="shared" si="3"/>
        <v>0</v>
      </c>
      <c r="O62" s="113" t="str">
        <f t="shared" si="0"/>
        <v/>
      </c>
      <c r="P62" s="111"/>
      <c r="Q62" s="111"/>
      <c r="R62" s="111"/>
      <c r="S62" s="111"/>
      <c r="T62" s="111"/>
      <c r="U62" s="114" t="str">
        <f t="shared" si="4"/>
        <v/>
      </c>
      <c r="V62" s="115" t="str">
        <f t="shared" si="5"/>
        <v/>
      </c>
      <c r="W62" s="115"/>
      <c r="X62" s="115"/>
      <c r="Y62" s="116" t="str">
        <f t="shared" si="6"/>
        <v/>
      </c>
    </row>
    <row r="63" spans="1:25" ht="25.8">
      <c r="A63" s="109">
        <v>49</v>
      </c>
      <c r="B63" s="110" t="s">
        <v>158</v>
      </c>
      <c r="C63" s="110" t="s">
        <v>159</v>
      </c>
      <c r="D63" s="111">
        <v>19</v>
      </c>
      <c r="E63" s="111">
        <v>5</v>
      </c>
      <c r="F63" s="111">
        <v>4</v>
      </c>
      <c r="G63" s="112">
        <f t="shared" si="1"/>
        <v>3.6111111111111107</v>
      </c>
      <c r="H63" s="111">
        <v>7.5</v>
      </c>
      <c r="I63" s="111">
        <v>8</v>
      </c>
      <c r="J63" s="112">
        <f t="shared" si="2"/>
        <v>3.875</v>
      </c>
      <c r="K63" s="111">
        <v>10</v>
      </c>
      <c r="L63" s="111">
        <v>11</v>
      </c>
      <c r="M63" s="111"/>
      <c r="N63" s="112">
        <f t="shared" si="3"/>
        <v>10.5</v>
      </c>
      <c r="O63" s="113">
        <f t="shared" si="0"/>
        <v>18</v>
      </c>
      <c r="P63" s="111">
        <v>16</v>
      </c>
      <c r="Q63" s="111"/>
      <c r="R63" s="111">
        <v>7</v>
      </c>
      <c r="S63" s="111">
        <v>13</v>
      </c>
      <c r="T63" s="111"/>
      <c r="U63" s="114">
        <f t="shared" si="4"/>
        <v>36</v>
      </c>
      <c r="V63" s="115">
        <f t="shared" si="5"/>
        <v>54</v>
      </c>
      <c r="W63" s="115"/>
      <c r="X63" s="115"/>
      <c r="Y63" s="116" t="str">
        <f t="shared" si="6"/>
        <v>C</v>
      </c>
    </row>
    <row r="64" spans="1:25" ht="25.8">
      <c r="A64" s="109">
        <v>50</v>
      </c>
      <c r="B64" s="110" t="s">
        <v>160</v>
      </c>
      <c r="C64" s="110" t="s">
        <v>161</v>
      </c>
      <c r="D64" s="111">
        <v>20</v>
      </c>
      <c r="E64" s="111">
        <v>13</v>
      </c>
      <c r="F64" s="111">
        <v>15</v>
      </c>
      <c r="G64" s="112">
        <f t="shared" si="1"/>
        <v>6.8888888888888884</v>
      </c>
      <c r="H64" s="111">
        <v>8</v>
      </c>
      <c r="I64" s="111">
        <v>7.5</v>
      </c>
      <c r="J64" s="112">
        <f t="shared" si="2"/>
        <v>3.875</v>
      </c>
      <c r="K64" s="111">
        <v>12</v>
      </c>
      <c r="L64" s="111">
        <v>10</v>
      </c>
      <c r="M64" s="111"/>
      <c r="N64" s="112">
        <f t="shared" si="3"/>
        <v>11</v>
      </c>
      <c r="O64" s="113">
        <f t="shared" si="0"/>
        <v>21.8</v>
      </c>
      <c r="P64" s="111">
        <v>8</v>
      </c>
      <c r="Q64" s="111"/>
      <c r="R64" s="111">
        <v>2</v>
      </c>
      <c r="S64" s="111">
        <v>8</v>
      </c>
      <c r="T64" s="111"/>
      <c r="U64" s="114">
        <f t="shared" si="4"/>
        <v>18</v>
      </c>
      <c r="V64" s="115">
        <f t="shared" si="5"/>
        <v>40</v>
      </c>
      <c r="W64" s="115"/>
      <c r="X64" s="115"/>
      <c r="Y64" s="116" t="str">
        <f t="shared" si="6"/>
        <v>D</v>
      </c>
    </row>
    <row r="65" spans="1:25" ht="25.8">
      <c r="A65" s="109">
        <v>51</v>
      </c>
      <c r="B65" s="110" t="s">
        <v>162</v>
      </c>
      <c r="C65" s="110" t="s">
        <v>163</v>
      </c>
      <c r="D65" s="111">
        <v>21</v>
      </c>
      <c r="E65" s="111">
        <v>15</v>
      </c>
      <c r="F65" s="111">
        <v>11</v>
      </c>
      <c r="G65" s="112">
        <f t="shared" si="1"/>
        <v>6.666666666666667</v>
      </c>
      <c r="H65" s="111">
        <v>8</v>
      </c>
      <c r="I65" s="111">
        <v>8</v>
      </c>
      <c r="J65" s="112">
        <f t="shared" si="2"/>
        <v>4</v>
      </c>
      <c r="K65" s="111">
        <v>10</v>
      </c>
      <c r="L65" s="111">
        <v>10</v>
      </c>
      <c r="M65" s="111"/>
      <c r="N65" s="112">
        <f t="shared" si="3"/>
        <v>10</v>
      </c>
      <c r="O65" s="113">
        <f t="shared" si="0"/>
        <v>20.7</v>
      </c>
      <c r="P65" s="111">
        <v>17</v>
      </c>
      <c r="Q65" s="111"/>
      <c r="R65" s="111">
        <v>11</v>
      </c>
      <c r="S65" s="111">
        <v>16</v>
      </c>
      <c r="T65" s="111"/>
      <c r="U65" s="114">
        <f t="shared" si="4"/>
        <v>44</v>
      </c>
      <c r="V65" s="115">
        <f t="shared" si="5"/>
        <v>65</v>
      </c>
      <c r="W65" s="115"/>
      <c r="X65" s="115"/>
      <c r="Y65" s="116" t="str">
        <f t="shared" si="6"/>
        <v>B</v>
      </c>
    </row>
    <row r="66" spans="1:25" ht="25.8">
      <c r="A66" s="109">
        <v>52</v>
      </c>
      <c r="B66" s="110" t="s">
        <v>164</v>
      </c>
      <c r="C66" s="110" t="s">
        <v>165</v>
      </c>
      <c r="D66" s="111">
        <v>23</v>
      </c>
      <c r="E66" s="111">
        <v>16</v>
      </c>
      <c r="F66" s="111">
        <v>5</v>
      </c>
      <c r="G66" s="112">
        <f t="shared" si="1"/>
        <v>6.0555555555555562</v>
      </c>
      <c r="H66" s="111">
        <v>8</v>
      </c>
      <c r="I66" s="111">
        <v>8</v>
      </c>
      <c r="J66" s="112">
        <f t="shared" si="2"/>
        <v>4</v>
      </c>
      <c r="K66" s="111">
        <v>10</v>
      </c>
      <c r="L66" s="111">
        <v>10</v>
      </c>
      <c r="M66" s="111"/>
      <c r="N66" s="112">
        <f t="shared" si="3"/>
        <v>10</v>
      </c>
      <c r="O66" s="113">
        <f t="shared" si="0"/>
        <v>20.100000000000001</v>
      </c>
      <c r="P66" s="111">
        <v>19</v>
      </c>
      <c r="Q66" s="111"/>
      <c r="R66" s="111">
        <v>6</v>
      </c>
      <c r="S66" s="111">
        <v>14</v>
      </c>
      <c r="T66" s="111"/>
      <c r="U66" s="114">
        <f t="shared" si="4"/>
        <v>39</v>
      </c>
      <c r="V66" s="115">
        <f t="shared" si="5"/>
        <v>59</v>
      </c>
      <c r="W66" s="115"/>
      <c r="X66" s="115"/>
      <c r="Y66" s="116" t="str">
        <f t="shared" si="6"/>
        <v>C</v>
      </c>
    </row>
    <row r="67" spans="1:25" ht="25.8">
      <c r="A67" s="109">
        <v>53</v>
      </c>
      <c r="B67" s="110" t="s">
        <v>166</v>
      </c>
      <c r="C67" s="110" t="s">
        <v>167</v>
      </c>
      <c r="D67" s="111">
        <v>19</v>
      </c>
      <c r="E67" s="111">
        <v>10</v>
      </c>
      <c r="F67" s="111">
        <v>7</v>
      </c>
      <c r="G67" s="112">
        <f t="shared" si="1"/>
        <v>4.9444444444444446</v>
      </c>
      <c r="H67" s="111">
        <v>7.5</v>
      </c>
      <c r="I67" s="111">
        <v>8</v>
      </c>
      <c r="J67" s="112">
        <f t="shared" si="2"/>
        <v>3.875</v>
      </c>
      <c r="K67" s="111">
        <v>13</v>
      </c>
      <c r="L67" s="111">
        <v>11</v>
      </c>
      <c r="M67" s="111"/>
      <c r="N67" s="112">
        <f t="shared" si="3"/>
        <v>12</v>
      </c>
      <c r="O67" s="113">
        <f t="shared" si="0"/>
        <v>20.8</v>
      </c>
      <c r="P67" s="111">
        <v>11</v>
      </c>
      <c r="Q67" s="111"/>
      <c r="R67" s="111">
        <v>11</v>
      </c>
      <c r="S67" s="111">
        <v>15</v>
      </c>
      <c r="T67" s="111"/>
      <c r="U67" s="114">
        <f t="shared" si="4"/>
        <v>37</v>
      </c>
      <c r="V67" s="115">
        <f t="shared" si="5"/>
        <v>58</v>
      </c>
      <c r="W67" s="115"/>
      <c r="X67" s="115"/>
      <c r="Y67" s="116" t="str">
        <f t="shared" si="6"/>
        <v>C</v>
      </c>
    </row>
    <row r="68" spans="1:25" ht="25.8">
      <c r="A68" s="109">
        <v>54</v>
      </c>
      <c r="B68" s="110" t="s">
        <v>364</v>
      </c>
      <c r="C68" s="110" t="s">
        <v>365</v>
      </c>
      <c r="D68" s="111"/>
      <c r="E68" s="111"/>
      <c r="F68" s="111"/>
      <c r="G68" s="112">
        <f t="shared" si="1"/>
        <v>0</v>
      </c>
      <c r="H68" s="111"/>
      <c r="I68" s="111"/>
      <c r="J68" s="112">
        <f t="shared" si="2"/>
        <v>0</v>
      </c>
      <c r="K68" s="111"/>
      <c r="L68" s="111"/>
      <c r="M68" s="111"/>
      <c r="N68" s="112">
        <f t="shared" si="3"/>
        <v>0</v>
      </c>
      <c r="O68" s="113" t="str">
        <f t="shared" si="0"/>
        <v/>
      </c>
      <c r="P68" s="111"/>
      <c r="Q68" s="111"/>
      <c r="R68" s="111"/>
      <c r="S68" s="111"/>
      <c r="T68" s="111"/>
      <c r="U68" s="114" t="str">
        <f t="shared" si="4"/>
        <v/>
      </c>
      <c r="V68" s="115" t="str">
        <f t="shared" si="5"/>
        <v/>
      </c>
      <c r="W68" s="115"/>
      <c r="X68" s="115"/>
      <c r="Y68" s="116" t="str">
        <f t="shared" si="6"/>
        <v/>
      </c>
    </row>
    <row r="69" spans="1:25" ht="25.8">
      <c r="A69" s="109">
        <v>55</v>
      </c>
      <c r="B69" s="110" t="s">
        <v>168</v>
      </c>
      <c r="C69" s="110" t="s">
        <v>169</v>
      </c>
      <c r="D69" s="111"/>
      <c r="E69" s="111"/>
      <c r="F69" s="111"/>
      <c r="G69" s="112">
        <f t="shared" si="1"/>
        <v>0</v>
      </c>
      <c r="H69" s="111"/>
      <c r="I69" s="111"/>
      <c r="J69" s="112">
        <f t="shared" si="2"/>
        <v>0</v>
      </c>
      <c r="K69" s="111"/>
      <c r="L69" s="111"/>
      <c r="M69" s="111"/>
      <c r="N69" s="112">
        <f t="shared" si="3"/>
        <v>0</v>
      </c>
      <c r="O69" s="113" t="str">
        <f t="shared" si="0"/>
        <v/>
      </c>
      <c r="P69" s="111"/>
      <c r="Q69" s="111"/>
      <c r="R69" s="111"/>
      <c r="S69" s="111"/>
      <c r="T69" s="111"/>
      <c r="U69" s="114" t="str">
        <f t="shared" si="4"/>
        <v/>
      </c>
      <c r="V69" s="115" t="str">
        <f t="shared" si="5"/>
        <v/>
      </c>
      <c r="W69" s="115"/>
      <c r="X69" s="115"/>
      <c r="Y69" s="116" t="str">
        <f t="shared" si="6"/>
        <v/>
      </c>
    </row>
    <row r="70" spans="1:25" ht="25.8">
      <c r="A70" s="109">
        <v>56</v>
      </c>
      <c r="B70" s="110" t="s">
        <v>170</v>
      </c>
      <c r="C70" s="110" t="s">
        <v>171</v>
      </c>
      <c r="D70" s="111">
        <v>23</v>
      </c>
      <c r="E70" s="111">
        <v>15</v>
      </c>
      <c r="F70" s="111">
        <v>15</v>
      </c>
      <c r="G70" s="112">
        <f t="shared" si="1"/>
        <v>7.5555555555555545</v>
      </c>
      <c r="H70" s="111">
        <v>7</v>
      </c>
      <c r="I70" s="111">
        <v>7.5</v>
      </c>
      <c r="J70" s="112">
        <f t="shared" si="2"/>
        <v>3.625</v>
      </c>
      <c r="K70" s="111">
        <v>10</v>
      </c>
      <c r="L70" s="111">
        <v>10</v>
      </c>
      <c r="M70" s="111"/>
      <c r="N70" s="112">
        <f t="shared" si="3"/>
        <v>10</v>
      </c>
      <c r="O70" s="113">
        <f t="shared" si="0"/>
        <v>21.2</v>
      </c>
      <c r="P70" s="111">
        <v>19</v>
      </c>
      <c r="Q70" s="111"/>
      <c r="R70" s="111">
        <v>13</v>
      </c>
      <c r="S70" s="111">
        <v>16</v>
      </c>
      <c r="T70" s="111"/>
      <c r="U70" s="114">
        <f t="shared" si="4"/>
        <v>48</v>
      </c>
      <c r="V70" s="115">
        <f t="shared" si="5"/>
        <v>69</v>
      </c>
      <c r="W70" s="115"/>
      <c r="X70" s="115"/>
      <c r="Y70" s="116" t="str">
        <f t="shared" si="6"/>
        <v>B</v>
      </c>
    </row>
    <row r="71" spans="1:25" ht="25.8">
      <c r="A71" s="109">
        <v>57</v>
      </c>
      <c r="B71" s="110" t="s">
        <v>172</v>
      </c>
      <c r="C71" s="110" t="s">
        <v>173</v>
      </c>
      <c r="D71" s="111">
        <v>22</v>
      </c>
      <c r="E71" s="111">
        <v>10</v>
      </c>
      <c r="F71" s="111">
        <v>10</v>
      </c>
      <c r="G71" s="112">
        <f t="shared" si="1"/>
        <v>5.7777777777777786</v>
      </c>
      <c r="H71" s="111">
        <v>7</v>
      </c>
      <c r="I71" s="111">
        <v>7.5</v>
      </c>
      <c r="J71" s="112">
        <f t="shared" si="2"/>
        <v>3.625</v>
      </c>
      <c r="K71" s="111">
        <v>13</v>
      </c>
      <c r="L71" s="111">
        <v>11</v>
      </c>
      <c r="M71" s="111"/>
      <c r="N71" s="112">
        <f t="shared" si="3"/>
        <v>12</v>
      </c>
      <c r="O71" s="113">
        <f t="shared" si="0"/>
        <v>21.4</v>
      </c>
      <c r="P71" s="111">
        <v>17</v>
      </c>
      <c r="Q71" s="111"/>
      <c r="R71" s="111">
        <v>8</v>
      </c>
      <c r="S71" s="111">
        <v>11</v>
      </c>
      <c r="T71" s="111"/>
      <c r="U71" s="114">
        <f t="shared" si="4"/>
        <v>36</v>
      </c>
      <c r="V71" s="115">
        <f t="shared" si="5"/>
        <v>57</v>
      </c>
      <c r="W71" s="115"/>
      <c r="X71" s="115"/>
      <c r="Y71" s="116" t="str">
        <f t="shared" si="6"/>
        <v>C</v>
      </c>
    </row>
    <row r="72" spans="1:25" ht="25.8">
      <c r="A72" s="109">
        <v>58</v>
      </c>
      <c r="B72" s="110" t="s">
        <v>174</v>
      </c>
      <c r="C72" s="110" t="s">
        <v>175</v>
      </c>
      <c r="D72" s="111">
        <v>23</v>
      </c>
      <c r="E72" s="111">
        <v>14</v>
      </c>
      <c r="F72" s="111">
        <v>14</v>
      </c>
      <c r="G72" s="112">
        <f t="shared" si="1"/>
        <v>7.2222222222222241</v>
      </c>
      <c r="H72" s="111">
        <v>7</v>
      </c>
      <c r="I72" s="111">
        <v>7.5</v>
      </c>
      <c r="J72" s="112">
        <f t="shared" si="2"/>
        <v>3.625</v>
      </c>
      <c r="K72" s="111">
        <v>13</v>
      </c>
      <c r="L72" s="111">
        <v>11</v>
      </c>
      <c r="M72" s="111"/>
      <c r="N72" s="112">
        <f t="shared" si="3"/>
        <v>12</v>
      </c>
      <c r="O72" s="113">
        <f t="shared" si="0"/>
        <v>22.8</v>
      </c>
      <c r="P72" s="111">
        <v>18</v>
      </c>
      <c r="Q72" s="111"/>
      <c r="R72" s="111">
        <v>11</v>
      </c>
      <c r="S72" s="111">
        <v>15</v>
      </c>
      <c r="T72" s="111"/>
      <c r="U72" s="114">
        <f t="shared" si="4"/>
        <v>44</v>
      </c>
      <c r="V72" s="115">
        <f t="shared" si="5"/>
        <v>67</v>
      </c>
      <c r="W72" s="115"/>
      <c r="X72" s="115"/>
      <c r="Y72" s="116" t="str">
        <f t="shared" si="6"/>
        <v>B</v>
      </c>
    </row>
    <row r="73" spans="1:25" ht="25.8">
      <c r="A73" s="109">
        <v>59</v>
      </c>
      <c r="B73" s="110" t="s">
        <v>176</v>
      </c>
      <c r="C73" s="110" t="s">
        <v>366</v>
      </c>
      <c r="D73" s="111">
        <v>23</v>
      </c>
      <c r="E73" s="111">
        <v>9</v>
      </c>
      <c r="F73" s="111">
        <v>3</v>
      </c>
      <c r="G73" s="112">
        <f t="shared" si="1"/>
        <v>4.5555555555555562</v>
      </c>
      <c r="H73" s="111">
        <v>8</v>
      </c>
      <c r="I73" s="111">
        <v>8.5</v>
      </c>
      <c r="J73" s="112">
        <f t="shared" si="2"/>
        <v>4.125</v>
      </c>
      <c r="K73" s="111">
        <v>10</v>
      </c>
      <c r="L73" s="111">
        <v>10</v>
      </c>
      <c r="M73" s="111"/>
      <c r="N73" s="112">
        <f t="shared" si="3"/>
        <v>10</v>
      </c>
      <c r="O73" s="113">
        <f t="shared" si="0"/>
        <v>18.7</v>
      </c>
      <c r="P73" s="111">
        <v>11.5</v>
      </c>
      <c r="Q73" s="111"/>
      <c r="R73" s="111">
        <v>2</v>
      </c>
      <c r="S73" s="111">
        <v>15</v>
      </c>
      <c r="T73" s="111"/>
      <c r="U73" s="114">
        <f t="shared" si="4"/>
        <v>28.5</v>
      </c>
      <c r="V73" s="115">
        <f t="shared" si="5"/>
        <v>47</v>
      </c>
      <c r="W73" s="115"/>
      <c r="X73" s="115"/>
      <c r="Y73" s="116" t="str">
        <f t="shared" si="6"/>
        <v>D</v>
      </c>
    </row>
    <row r="74" spans="1:25" ht="25.8">
      <c r="A74" s="109">
        <v>60</v>
      </c>
      <c r="B74" s="110" t="s">
        <v>178</v>
      </c>
      <c r="C74" s="110" t="s">
        <v>179</v>
      </c>
      <c r="D74" s="111">
        <v>23</v>
      </c>
      <c r="E74" s="111">
        <v>14</v>
      </c>
      <c r="F74" s="111">
        <v>10</v>
      </c>
      <c r="G74" s="112">
        <f t="shared" si="1"/>
        <v>6.5555555555555562</v>
      </c>
      <c r="H74" s="111">
        <v>8</v>
      </c>
      <c r="I74" s="111">
        <v>8</v>
      </c>
      <c r="J74" s="112">
        <f t="shared" si="2"/>
        <v>4</v>
      </c>
      <c r="K74" s="111">
        <v>10.5</v>
      </c>
      <c r="L74" s="111">
        <v>12</v>
      </c>
      <c r="M74" s="111"/>
      <c r="N74" s="112">
        <f t="shared" si="3"/>
        <v>11.25</v>
      </c>
      <c r="O74" s="113">
        <f t="shared" si="0"/>
        <v>21.8</v>
      </c>
      <c r="P74" s="111">
        <v>16</v>
      </c>
      <c r="Q74" s="111"/>
      <c r="R74" s="111">
        <v>12</v>
      </c>
      <c r="S74" s="111">
        <v>11</v>
      </c>
      <c r="T74" s="111"/>
      <c r="U74" s="114">
        <f t="shared" si="4"/>
        <v>39</v>
      </c>
      <c r="V74" s="115">
        <f t="shared" si="5"/>
        <v>61</v>
      </c>
      <c r="W74" s="115"/>
      <c r="X74" s="115"/>
      <c r="Y74" s="116" t="str">
        <f t="shared" si="6"/>
        <v>B</v>
      </c>
    </row>
    <row r="75" spans="1:25" ht="25.8">
      <c r="A75" s="109">
        <v>61</v>
      </c>
      <c r="B75" s="110" t="s">
        <v>180</v>
      </c>
      <c r="C75" s="110" t="s">
        <v>181</v>
      </c>
      <c r="D75" s="111">
        <v>23</v>
      </c>
      <c r="E75" s="111">
        <v>13</v>
      </c>
      <c r="F75" s="111">
        <v>10</v>
      </c>
      <c r="G75" s="112">
        <f t="shared" si="1"/>
        <v>6.3888888888888893</v>
      </c>
      <c r="H75" s="111">
        <v>8</v>
      </c>
      <c r="I75" s="111">
        <v>8.5</v>
      </c>
      <c r="J75" s="112">
        <f t="shared" si="2"/>
        <v>4.125</v>
      </c>
      <c r="K75" s="111">
        <v>12</v>
      </c>
      <c r="L75" s="111">
        <v>10</v>
      </c>
      <c r="M75" s="111"/>
      <c r="N75" s="112">
        <f t="shared" si="3"/>
        <v>11</v>
      </c>
      <c r="O75" s="113">
        <f t="shared" si="0"/>
        <v>21.5</v>
      </c>
      <c r="P75" s="111">
        <v>13</v>
      </c>
      <c r="Q75" s="111"/>
      <c r="R75" s="111">
        <v>5</v>
      </c>
      <c r="S75" s="111">
        <v>13</v>
      </c>
      <c r="T75" s="111"/>
      <c r="U75" s="114">
        <f t="shared" si="4"/>
        <v>31</v>
      </c>
      <c r="V75" s="115">
        <f t="shared" si="5"/>
        <v>53</v>
      </c>
      <c r="W75" s="115"/>
      <c r="X75" s="115"/>
      <c r="Y75" s="116" t="str">
        <f t="shared" si="6"/>
        <v>C</v>
      </c>
    </row>
    <row r="76" spans="1:25" ht="25.8">
      <c r="A76" s="109">
        <v>62</v>
      </c>
      <c r="B76" s="110" t="s">
        <v>367</v>
      </c>
      <c r="C76" s="110" t="s">
        <v>368</v>
      </c>
      <c r="D76" s="111"/>
      <c r="E76" s="111"/>
      <c r="F76" s="111"/>
      <c r="G76" s="112">
        <f t="shared" si="1"/>
        <v>0</v>
      </c>
      <c r="H76" s="111"/>
      <c r="I76" s="111"/>
      <c r="J76" s="112">
        <f t="shared" si="2"/>
        <v>0</v>
      </c>
      <c r="K76" s="111"/>
      <c r="L76" s="111"/>
      <c r="M76" s="111"/>
      <c r="N76" s="112">
        <f t="shared" si="3"/>
        <v>0</v>
      </c>
      <c r="O76" s="113" t="str">
        <f t="shared" si="0"/>
        <v/>
      </c>
      <c r="P76" s="111"/>
      <c r="Q76" s="111"/>
      <c r="R76" s="111"/>
      <c r="S76" s="111"/>
      <c r="T76" s="111"/>
      <c r="U76" s="114" t="str">
        <f t="shared" si="4"/>
        <v/>
      </c>
      <c r="V76" s="115" t="str">
        <f t="shared" si="5"/>
        <v/>
      </c>
      <c r="W76" s="115"/>
      <c r="X76" s="115"/>
      <c r="Y76" s="116" t="str">
        <f t="shared" si="6"/>
        <v/>
      </c>
    </row>
    <row r="77" spans="1:25" ht="25.8">
      <c r="A77" s="109">
        <v>63</v>
      </c>
      <c r="B77" s="110" t="s">
        <v>182</v>
      </c>
      <c r="C77" s="110" t="s">
        <v>183</v>
      </c>
      <c r="D77" s="111">
        <v>23</v>
      </c>
      <c r="E77" s="111">
        <v>4</v>
      </c>
      <c r="F77" s="111">
        <v>7</v>
      </c>
      <c r="G77" s="112">
        <f t="shared" si="1"/>
        <v>4.3888888888888893</v>
      </c>
      <c r="H77" s="111">
        <v>7.5</v>
      </c>
      <c r="I77" s="111">
        <v>8</v>
      </c>
      <c r="J77" s="112">
        <f t="shared" si="2"/>
        <v>3.875</v>
      </c>
      <c r="K77" s="111">
        <v>13</v>
      </c>
      <c r="L77" s="111">
        <v>12</v>
      </c>
      <c r="M77" s="111"/>
      <c r="N77" s="112">
        <f t="shared" si="3"/>
        <v>12.5</v>
      </c>
      <c r="O77" s="113">
        <f t="shared" si="0"/>
        <v>20.8</v>
      </c>
      <c r="P77" s="111">
        <v>5</v>
      </c>
      <c r="Q77" s="111">
        <v>9</v>
      </c>
      <c r="R77" s="111"/>
      <c r="S77" s="111">
        <v>14.5</v>
      </c>
      <c r="T77" s="111"/>
      <c r="U77" s="114">
        <f t="shared" si="4"/>
        <v>28.5</v>
      </c>
      <c r="V77" s="115">
        <f t="shared" si="5"/>
        <v>49</v>
      </c>
      <c r="W77" s="115"/>
      <c r="X77" s="115"/>
      <c r="Y77" s="116" t="str">
        <f t="shared" si="6"/>
        <v>D</v>
      </c>
    </row>
    <row r="78" spans="1:25" ht="25.8">
      <c r="A78" s="109">
        <v>64</v>
      </c>
      <c r="B78" s="110" t="s">
        <v>184</v>
      </c>
      <c r="C78" s="110" t="s">
        <v>185</v>
      </c>
      <c r="D78" s="111">
        <v>20</v>
      </c>
      <c r="E78" s="111">
        <v>8</v>
      </c>
      <c r="F78" s="111">
        <v>6</v>
      </c>
      <c r="G78" s="112">
        <f t="shared" si="1"/>
        <v>4.5555555555555562</v>
      </c>
      <c r="H78" s="111">
        <v>8</v>
      </c>
      <c r="I78" s="111">
        <v>8</v>
      </c>
      <c r="J78" s="112">
        <f t="shared" si="2"/>
        <v>4</v>
      </c>
      <c r="K78" s="111">
        <v>10.5</v>
      </c>
      <c r="L78" s="111">
        <v>12</v>
      </c>
      <c r="M78" s="111"/>
      <c r="N78" s="112">
        <f t="shared" si="3"/>
        <v>11.25</v>
      </c>
      <c r="O78" s="113">
        <f t="shared" si="0"/>
        <v>19.8</v>
      </c>
      <c r="P78" s="111">
        <v>9</v>
      </c>
      <c r="Q78" s="111"/>
      <c r="R78" s="111">
        <v>9</v>
      </c>
      <c r="S78" s="111">
        <v>15</v>
      </c>
      <c r="T78" s="111"/>
      <c r="U78" s="114">
        <f t="shared" si="4"/>
        <v>33</v>
      </c>
      <c r="V78" s="115">
        <f t="shared" si="5"/>
        <v>53</v>
      </c>
      <c r="W78" s="115"/>
      <c r="X78" s="115"/>
      <c r="Y78" s="116" t="str">
        <f t="shared" si="6"/>
        <v>C</v>
      </c>
    </row>
    <row r="79" spans="1:25" ht="25.8">
      <c r="A79" s="109">
        <v>65</v>
      </c>
      <c r="B79" s="110" t="s">
        <v>186</v>
      </c>
      <c r="C79" s="110" t="s">
        <v>187</v>
      </c>
      <c r="D79" s="111">
        <v>21</v>
      </c>
      <c r="E79" s="111">
        <v>5</v>
      </c>
      <c r="F79" s="111">
        <v>10</v>
      </c>
      <c r="G79" s="112">
        <f t="shared" si="1"/>
        <v>4.833333333333333</v>
      </c>
      <c r="H79" s="111">
        <v>8</v>
      </c>
      <c r="I79" s="111">
        <v>7.5</v>
      </c>
      <c r="J79" s="112">
        <f t="shared" si="2"/>
        <v>3.875</v>
      </c>
      <c r="K79" s="111">
        <v>13</v>
      </c>
      <c r="L79" s="111">
        <v>12</v>
      </c>
      <c r="M79" s="111"/>
      <c r="N79" s="112">
        <f t="shared" si="3"/>
        <v>12.5</v>
      </c>
      <c r="O79" s="113">
        <f t="shared" si="0"/>
        <v>21.2</v>
      </c>
      <c r="P79" s="111">
        <v>13</v>
      </c>
      <c r="Q79" s="111">
        <v>4</v>
      </c>
      <c r="R79" s="111"/>
      <c r="S79" s="111">
        <v>14</v>
      </c>
      <c r="T79" s="111"/>
      <c r="U79" s="114">
        <f t="shared" si="4"/>
        <v>31</v>
      </c>
      <c r="V79" s="115">
        <f t="shared" si="5"/>
        <v>52</v>
      </c>
      <c r="W79" s="115"/>
      <c r="X79" s="115"/>
      <c r="Y79" s="116" t="str">
        <f t="shared" si="6"/>
        <v>C</v>
      </c>
    </row>
    <row r="80" spans="1:25" ht="25.8">
      <c r="A80" s="109">
        <v>66</v>
      </c>
      <c r="B80" s="110" t="s">
        <v>188</v>
      </c>
      <c r="C80" s="110" t="s">
        <v>189</v>
      </c>
      <c r="D80" s="111">
        <v>20</v>
      </c>
      <c r="E80" s="111">
        <v>10</v>
      </c>
      <c r="F80" s="111">
        <v>8</v>
      </c>
      <c r="G80" s="112">
        <f t="shared" si="1"/>
        <v>5.2222222222222214</v>
      </c>
      <c r="H80" s="111">
        <v>8</v>
      </c>
      <c r="I80" s="111">
        <v>8</v>
      </c>
      <c r="J80" s="112">
        <f t="shared" si="2"/>
        <v>4</v>
      </c>
      <c r="K80" s="111">
        <v>10</v>
      </c>
      <c r="L80" s="111">
        <v>10</v>
      </c>
      <c r="M80" s="111"/>
      <c r="N80" s="112">
        <f t="shared" si="3"/>
        <v>10</v>
      </c>
      <c r="O80" s="113">
        <f t="shared" ref="O80:O135" si="7">IF(ROUNDDOWN(SUM($G80,$J80,$N80,0.05),1)&gt;0,ROUNDDOWN(SUM($G80,$J80,$N80,0.05),1),"")</f>
        <v>19.2</v>
      </c>
      <c r="P80" s="111">
        <v>14</v>
      </c>
      <c r="Q80" s="111"/>
      <c r="R80" s="111">
        <v>9</v>
      </c>
      <c r="S80" s="111">
        <v>15</v>
      </c>
      <c r="T80" s="111"/>
      <c r="U80" s="114">
        <f t="shared" si="4"/>
        <v>38</v>
      </c>
      <c r="V80" s="115">
        <f t="shared" si="5"/>
        <v>57</v>
      </c>
      <c r="W80" s="115"/>
      <c r="X80" s="115"/>
      <c r="Y80" s="116" t="str">
        <f t="shared" si="6"/>
        <v>C</v>
      </c>
    </row>
    <row r="81" spans="1:25" ht="25.8">
      <c r="A81" s="109">
        <v>67</v>
      </c>
      <c r="B81" s="110" t="s">
        <v>190</v>
      </c>
      <c r="C81" s="110" t="s">
        <v>191</v>
      </c>
      <c r="D81" s="111"/>
      <c r="E81" s="111"/>
      <c r="F81" s="111"/>
      <c r="G81" s="112">
        <f t="shared" ref="G81:G135" si="8">IF(COUNTA($D81:$F81)&gt;0,SUM($D81/$D$14,$E81/$E$14,$F81/$F$14)*$G$14/COUNTA($D81:$F81),0)</f>
        <v>0</v>
      </c>
      <c r="H81" s="111"/>
      <c r="I81" s="111"/>
      <c r="J81" s="112">
        <f t="shared" ref="J81:J135" si="9">IF(COUNTA($H81:$I81)&gt;0,SUM($H81/$H$14,$I81/$I$14)*$J$14/COUNTA($H81:$I81),0)</f>
        <v>0</v>
      </c>
      <c r="K81" s="111"/>
      <c r="L81" s="111"/>
      <c r="M81" s="111"/>
      <c r="N81" s="112">
        <f t="shared" ref="N81:N135" si="10">IF(COUNTA($K81:$M81)&gt;0,SUM($K81/$K$14,$L81/$L$14,$M81/$M$14)*$N$14/COUNTA($K81:$M81),0)</f>
        <v>0</v>
      </c>
      <c r="O81" s="113" t="str">
        <f t="shared" si="7"/>
        <v/>
      </c>
      <c r="P81" s="111"/>
      <c r="Q81" s="111"/>
      <c r="R81" s="111"/>
      <c r="S81" s="111"/>
      <c r="T81" s="111"/>
      <c r="U81" s="114" t="str">
        <f t="shared" ref="U81:U135" si="11">IF(OR(COUNTIF($P81:$T81,"&gt;0")=0,COUNTA($P$14)=0),"",(IF(COUNTA($Q81:$T81)&lt;=2,SUM($P81:$T81),IF(COUNTA($Q81:$T81)=3,SUM($P81:$T81)-MIN($Q81:$T81),SUM($P81:$T81)-MIN($Q81:$T81)-SMALL($Q81:$T81,2))))*7/(SUM($P$14:$R$14)/10))</f>
        <v/>
      </c>
      <c r="V81" s="115" t="str">
        <f t="shared" ref="V81:V135" si="12">IF(ROUNDDOWN(SUM($O81,$U81,0.5),0)&gt;0,ROUNDDOWN(SUM($O81,$U81,0.5),0),"")</f>
        <v/>
      </c>
      <c r="W81" s="115"/>
      <c r="X81" s="115"/>
      <c r="Y81" s="116" t="str">
        <f t="shared" ref="Y81:Y135" si="13">IF(AND(N81&lt;$N$14/2,COUNTIF($P81:$T81,"&gt;0")&gt;0),"FAIL LABS",IF(OR($U81=0,$U81=""),"",IF($V81&gt;=70,"A",IF($V81&gt;=60,"B",IF($V81&gt;=50,"C",IF($V81&gt;=40,"D","E"))))))</f>
        <v/>
      </c>
    </row>
    <row r="82" spans="1:25" ht="25.8">
      <c r="A82" s="109">
        <v>68</v>
      </c>
      <c r="B82" s="110" t="s">
        <v>192</v>
      </c>
      <c r="C82" s="110" t="s">
        <v>193</v>
      </c>
      <c r="D82" s="111">
        <v>18</v>
      </c>
      <c r="E82" s="111">
        <v>15</v>
      </c>
      <c r="F82" s="111">
        <v>15</v>
      </c>
      <c r="G82" s="112">
        <f t="shared" si="8"/>
        <v>7</v>
      </c>
      <c r="H82" s="111">
        <v>8</v>
      </c>
      <c r="I82" s="111">
        <v>7.5</v>
      </c>
      <c r="J82" s="112">
        <f t="shared" si="9"/>
        <v>3.875</v>
      </c>
      <c r="K82" s="111">
        <v>10</v>
      </c>
      <c r="L82" s="111">
        <v>11</v>
      </c>
      <c r="M82" s="111"/>
      <c r="N82" s="112">
        <f t="shared" si="10"/>
        <v>10.5</v>
      </c>
      <c r="O82" s="113">
        <f t="shared" si="7"/>
        <v>21.4</v>
      </c>
      <c r="P82" s="111">
        <v>18</v>
      </c>
      <c r="Q82" s="111"/>
      <c r="R82" s="111">
        <v>11</v>
      </c>
      <c r="S82" s="111">
        <v>19</v>
      </c>
      <c r="T82" s="111"/>
      <c r="U82" s="114">
        <f t="shared" si="11"/>
        <v>48</v>
      </c>
      <c r="V82" s="115">
        <f t="shared" si="12"/>
        <v>69</v>
      </c>
      <c r="W82" s="115"/>
      <c r="X82" s="115"/>
      <c r="Y82" s="116" t="str">
        <f t="shared" si="13"/>
        <v>B</v>
      </c>
    </row>
    <row r="83" spans="1:25" ht="25.8">
      <c r="A83" s="109">
        <v>69</v>
      </c>
      <c r="B83" s="110" t="s">
        <v>194</v>
      </c>
      <c r="C83" s="110" t="s">
        <v>195</v>
      </c>
      <c r="D83" s="111">
        <v>21</v>
      </c>
      <c r="E83" s="111">
        <v>10</v>
      </c>
      <c r="F83" s="111">
        <v>11</v>
      </c>
      <c r="G83" s="112">
        <f t="shared" si="8"/>
        <v>5.833333333333333</v>
      </c>
      <c r="H83" s="111">
        <v>7.5</v>
      </c>
      <c r="I83" s="111">
        <v>8</v>
      </c>
      <c r="J83" s="112">
        <f t="shared" si="9"/>
        <v>3.875</v>
      </c>
      <c r="K83" s="111">
        <v>12</v>
      </c>
      <c r="L83" s="111">
        <v>10.5</v>
      </c>
      <c r="M83" s="111"/>
      <c r="N83" s="112">
        <f t="shared" si="10"/>
        <v>11.25</v>
      </c>
      <c r="O83" s="113">
        <f t="shared" si="7"/>
        <v>21</v>
      </c>
      <c r="P83" s="111">
        <v>12</v>
      </c>
      <c r="Q83" s="111"/>
      <c r="R83" s="111">
        <v>10</v>
      </c>
      <c r="S83" s="111">
        <v>15</v>
      </c>
      <c r="T83" s="111"/>
      <c r="U83" s="114">
        <f t="shared" si="11"/>
        <v>37</v>
      </c>
      <c r="V83" s="115">
        <f t="shared" si="12"/>
        <v>58</v>
      </c>
      <c r="W83" s="115"/>
      <c r="X83" s="115"/>
      <c r="Y83" s="116" t="str">
        <f t="shared" si="13"/>
        <v>C</v>
      </c>
    </row>
    <row r="84" spans="1:25" ht="25.8">
      <c r="A84" s="109">
        <v>70</v>
      </c>
      <c r="B84" s="110" t="s">
        <v>196</v>
      </c>
      <c r="C84" s="110" t="s">
        <v>197</v>
      </c>
      <c r="D84" s="111">
        <v>21</v>
      </c>
      <c r="E84" s="111">
        <v>0</v>
      </c>
      <c r="F84" s="111">
        <v>9</v>
      </c>
      <c r="G84" s="112">
        <f t="shared" si="8"/>
        <v>3.8333333333333335</v>
      </c>
      <c r="H84" s="111">
        <v>7.5</v>
      </c>
      <c r="I84" s="111">
        <v>8</v>
      </c>
      <c r="J84" s="112">
        <f t="shared" si="9"/>
        <v>3.875</v>
      </c>
      <c r="K84" s="111">
        <v>12</v>
      </c>
      <c r="L84" s="111">
        <v>10.5</v>
      </c>
      <c r="M84" s="111"/>
      <c r="N84" s="112">
        <f t="shared" si="10"/>
        <v>11.25</v>
      </c>
      <c r="O84" s="113">
        <f t="shared" si="7"/>
        <v>19</v>
      </c>
      <c r="P84" s="111">
        <v>19</v>
      </c>
      <c r="Q84" s="111"/>
      <c r="R84" s="111">
        <v>8</v>
      </c>
      <c r="S84" s="111">
        <v>13</v>
      </c>
      <c r="T84" s="111"/>
      <c r="U84" s="114">
        <f t="shared" si="11"/>
        <v>40</v>
      </c>
      <c r="V84" s="115">
        <f t="shared" si="12"/>
        <v>59</v>
      </c>
      <c r="W84" s="115"/>
      <c r="X84" s="115"/>
      <c r="Y84" s="116" t="str">
        <f t="shared" si="13"/>
        <v>C</v>
      </c>
    </row>
    <row r="85" spans="1:25" ht="25.8">
      <c r="A85" s="109">
        <v>71</v>
      </c>
      <c r="B85" s="110" t="s">
        <v>198</v>
      </c>
      <c r="C85" s="110" t="s">
        <v>199</v>
      </c>
      <c r="D85" s="111">
        <v>20</v>
      </c>
      <c r="E85" s="111">
        <v>9</v>
      </c>
      <c r="F85" s="111">
        <v>10</v>
      </c>
      <c r="G85" s="112">
        <f t="shared" si="8"/>
        <v>5.3888888888888893</v>
      </c>
      <c r="H85" s="111">
        <v>7.5</v>
      </c>
      <c r="I85" s="111">
        <v>8</v>
      </c>
      <c r="J85" s="112">
        <f t="shared" si="9"/>
        <v>3.875</v>
      </c>
      <c r="K85" s="111">
        <v>12</v>
      </c>
      <c r="L85" s="111">
        <v>10.5</v>
      </c>
      <c r="M85" s="111"/>
      <c r="N85" s="112">
        <f t="shared" si="10"/>
        <v>11.25</v>
      </c>
      <c r="O85" s="113">
        <f t="shared" si="7"/>
        <v>20.5</v>
      </c>
      <c r="P85" s="111">
        <v>10</v>
      </c>
      <c r="Q85" s="111"/>
      <c r="R85" s="111">
        <v>8</v>
      </c>
      <c r="S85" s="111">
        <v>15</v>
      </c>
      <c r="T85" s="111"/>
      <c r="U85" s="114">
        <f t="shared" si="11"/>
        <v>33</v>
      </c>
      <c r="V85" s="115">
        <f t="shared" si="12"/>
        <v>54</v>
      </c>
      <c r="W85" s="115"/>
      <c r="X85" s="115"/>
      <c r="Y85" s="116" t="str">
        <f t="shared" si="13"/>
        <v>C</v>
      </c>
    </row>
    <row r="86" spans="1:25" ht="25.8">
      <c r="A86" s="109">
        <v>72</v>
      </c>
      <c r="B86" s="110" t="s">
        <v>200</v>
      </c>
      <c r="C86" s="110" t="s">
        <v>201</v>
      </c>
      <c r="D86" s="111">
        <v>20</v>
      </c>
      <c r="E86" s="111">
        <v>5</v>
      </c>
      <c r="F86" s="111">
        <v>9</v>
      </c>
      <c r="G86" s="112">
        <f t="shared" si="8"/>
        <v>4.5555555555555562</v>
      </c>
      <c r="H86" s="111">
        <v>7.5</v>
      </c>
      <c r="I86" s="111">
        <v>8</v>
      </c>
      <c r="J86" s="112">
        <f t="shared" si="9"/>
        <v>3.875</v>
      </c>
      <c r="K86" s="111">
        <v>12</v>
      </c>
      <c r="L86" s="111">
        <v>10.5</v>
      </c>
      <c r="M86" s="111"/>
      <c r="N86" s="112">
        <f t="shared" si="10"/>
        <v>11.25</v>
      </c>
      <c r="O86" s="113">
        <f t="shared" si="7"/>
        <v>19.7</v>
      </c>
      <c r="P86" s="111">
        <v>11</v>
      </c>
      <c r="Q86" s="111"/>
      <c r="R86" s="111">
        <v>7</v>
      </c>
      <c r="S86" s="111">
        <v>9</v>
      </c>
      <c r="T86" s="111"/>
      <c r="U86" s="114">
        <f t="shared" si="11"/>
        <v>27</v>
      </c>
      <c r="V86" s="115">
        <f t="shared" si="12"/>
        <v>47</v>
      </c>
      <c r="W86" s="115"/>
      <c r="X86" s="115"/>
      <c r="Y86" s="116" t="str">
        <f t="shared" si="13"/>
        <v>D</v>
      </c>
    </row>
    <row r="87" spans="1:25" ht="25.8">
      <c r="A87" s="109">
        <v>73</v>
      </c>
      <c r="B87" s="110" t="s">
        <v>202</v>
      </c>
      <c r="C87" s="110" t="s">
        <v>203</v>
      </c>
      <c r="D87" s="111">
        <v>22</v>
      </c>
      <c r="E87" s="111">
        <v>8</v>
      </c>
      <c r="F87" s="111">
        <v>9</v>
      </c>
      <c r="G87" s="112">
        <f t="shared" si="8"/>
        <v>5.2777777777777777</v>
      </c>
      <c r="H87" s="111">
        <v>8</v>
      </c>
      <c r="I87" s="111">
        <v>7.5</v>
      </c>
      <c r="J87" s="112">
        <f t="shared" si="9"/>
        <v>3.875</v>
      </c>
      <c r="K87" s="111">
        <v>12</v>
      </c>
      <c r="L87" s="111">
        <v>10</v>
      </c>
      <c r="M87" s="111"/>
      <c r="N87" s="112">
        <f t="shared" si="10"/>
        <v>11</v>
      </c>
      <c r="O87" s="113">
        <f t="shared" si="7"/>
        <v>20.2</v>
      </c>
      <c r="P87" s="111">
        <v>9</v>
      </c>
      <c r="Q87" s="111"/>
      <c r="R87" s="111">
        <v>13</v>
      </c>
      <c r="S87" s="111">
        <v>13</v>
      </c>
      <c r="T87" s="111"/>
      <c r="U87" s="114">
        <f t="shared" si="11"/>
        <v>35</v>
      </c>
      <c r="V87" s="115">
        <f t="shared" si="12"/>
        <v>55</v>
      </c>
      <c r="W87" s="115"/>
      <c r="X87" s="115"/>
      <c r="Y87" s="116" t="str">
        <f t="shared" si="13"/>
        <v>C</v>
      </c>
    </row>
    <row r="88" spans="1:25" ht="25.8">
      <c r="A88" s="109">
        <v>74</v>
      </c>
      <c r="B88" s="110" t="s">
        <v>204</v>
      </c>
      <c r="C88" s="110" t="s">
        <v>205</v>
      </c>
      <c r="D88" s="111">
        <v>22</v>
      </c>
      <c r="E88" s="111">
        <v>17</v>
      </c>
      <c r="F88" s="111">
        <v>9</v>
      </c>
      <c r="G88" s="112">
        <f t="shared" si="8"/>
        <v>6.7777777777777777</v>
      </c>
      <c r="H88" s="111">
        <v>8</v>
      </c>
      <c r="I88" s="111">
        <v>8</v>
      </c>
      <c r="J88" s="112">
        <f t="shared" si="9"/>
        <v>4</v>
      </c>
      <c r="K88" s="111">
        <v>10.5</v>
      </c>
      <c r="L88" s="111">
        <v>12</v>
      </c>
      <c r="M88" s="111"/>
      <c r="N88" s="112">
        <f t="shared" si="10"/>
        <v>11.25</v>
      </c>
      <c r="O88" s="113">
        <f t="shared" si="7"/>
        <v>22</v>
      </c>
      <c r="P88" s="111">
        <v>21</v>
      </c>
      <c r="Q88" s="111"/>
      <c r="R88" s="111">
        <v>15</v>
      </c>
      <c r="S88" s="111">
        <v>20</v>
      </c>
      <c r="T88" s="111"/>
      <c r="U88" s="114">
        <f t="shared" si="11"/>
        <v>56</v>
      </c>
      <c r="V88" s="115">
        <f t="shared" si="12"/>
        <v>78</v>
      </c>
      <c r="W88" s="115"/>
      <c r="X88" s="115"/>
      <c r="Y88" s="116" t="str">
        <f t="shared" si="13"/>
        <v>A</v>
      </c>
    </row>
    <row r="89" spans="1:25" ht="25.8">
      <c r="A89" s="109">
        <v>75</v>
      </c>
      <c r="B89" s="110" t="s">
        <v>206</v>
      </c>
      <c r="C89" s="110" t="s">
        <v>207</v>
      </c>
      <c r="D89" s="111">
        <v>12</v>
      </c>
      <c r="E89" s="111">
        <v>5</v>
      </c>
      <c r="F89" s="111">
        <v>10</v>
      </c>
      <c r="G89" s="112">
        <f t="shared" si="8"/>
        <v>3.8333333333333335</v>
      </c>
      <c r="H89" s="111">
        <v>7.5</v>
      </c>
      <c r="I89" s="111">
        <v>8</v>
      </c>
      <c r="J89" s="112">
        <f t="shared" si="9"/>
        <v>3.875</v>
      </c>
      <c r="K89" s="111">
        <v>10.5</v>
      </c>
      <c r="L89" s="111">
        <v>10</v>
      </c>
      <c r="M89" s="111"/>
      <c r="N89" s="112">
        <f t="shared" si="10"/>
        <v>10.25</v>
      </c>
      <c r="O89" s="113">
        <f t="shared" si="7"/>
        <v>18</v>
      </c>
      <c r="P89" s="111">
        <v>12</v>
      </c>
      <c r="Q89" s="111"/>
      <c r="R89" s="111">
        <v>12</v>
      </c>
      <c r="S89" s="111">
        <v>13</v>
      </c>
      <c r="T89" s="111"/>
      <c r="U89" s="114">
        <f t="shared" si="11"/>
        <v>37</v>
      </c>
      <c r="V89" s="115">
        <f t="shared" si="12"/>
        <v>55</v>
      </c>
      <c r="W89" s="115"/>
      <c r="X89" s="115"/>
      <c r="Y89" s="116" t="str">
        <f t="shared" si="13"/>
        <v>C</v>
      </c>
    </row>
    <row r="90" spans="1:25" ht="25.8">
      <c r="A90" s="109">
        <v>76</v>
      </c>
      <c r="B90" s="110" t="s">
        <v>208</v>
      </c>
      <c r="C90" s="110" t="s">
        <v>209</v>
      </c>
      <c r="D90" s="111">
        <v>20</v>
      </c>
      <c r="E90" s="111">
        <v>12</v>
      </c>
      <c r="F90" s="111">
        <v>5</v>
      </c>
      <c r="G90" s="112">
        <f t="shared" si="8"/>
        <v>5.0555555555555554</v>
      </c>
      <c r="H90" s="111">
        <v>7.5</v>
      </c>
      <c r="I90" s="111">
        <v>8</v>
      </c>
      <c r="J90" s="112">
        <f t="shared" si="9"/>
        <v>3.875</v>
      </c>
      <c r="K90" s="111">
        <v>11</v>
      </c>
      <c r="L90" s="111">
        <v>11</v>
      </c>
      <c r="M90" s="111"/>
      <c r="N90" s="112">
        <f t="shared" si="10"/>
        <v>11</v>
      </c>
      <c r="O90" s="113">
        <f t="shared" si="7"/>
        <v>19.899999999999999</v>
      </c>
      <c r="P90" s="111"/>
      <c r="Q90" s="111"/>
      <c r="R90" s="111"/>
      <c r="S90" s="111"/>
      <c r="T90" s="111"/>
      <c r="U90" s="114" t="str">
        <f t="shared" si="11"/>
        <v/>
      </c>
      <c r="V90" s="115">
        <f t="shared" si="12"/>
        <v>20</v>
      </c>
      <c r="W90" s="115"/>
      <c r="X90" s="115"/>
      <c r="Y90" s="116" t="str">
        <f t="shared" si="13"/>
        <v/>
      </c>
    </row>
    <row r="91" spans="1:25" ht="25.8">
      <c r="A91" s="109">
        <v>77</v>
      </c>
      <c r="B91" s="110" t="s">
        <v>210</v>
      </c>
      <c r="C91" s="110" t="s">
        <v>211</v>
      </c>
      <c r="D91" s="111">
        <v>21</v>
      </c>
      <c r="E91" s="111">
        <v>11</v>
      </c>
      <c r="F91" s="111">
        <v>8</v>
      </c>
      <c r="G91" s="112">
        <f t="shared" si="8"/>
        <v>5.5</v>
      </c>
      <c r="H91" s="111">
        <v>8</v>
      </c>
      <c r="I91" s="111">
        <v>7.5</v>
      </c>
      <c r="J91" s="112">
        <f t="shared" si="9"/>
        <v>3.875</v>
      </c>
      <c r="K91" s="111">
        <v>9</v>
      </c>
      <c r="L91" s="111">
        <v>11</v>
      </c>
      <c r="M91" s="111"/>
      <c r="N91" s="112">
        <f t="shared" si="10"/>
        <v>10</v>
      </c>
      <c r="O91" s="113">
        <f t="shared" si="7"/>
        <v>19.399999999999999</v>
      </c>
      <c r="P91" s="111">
        <v>14</v>
      </c>
      <c r="Q91" s="111"/>
      <c r="R91" s="111">
        <v>13</v>
      </c>
      <c r="S91" s="111">
        <v>13</v>
      </c>
      <c r="T91" s="111"/>
      <c r="U91" s="114">
        <f>IF(OR(COUNTIF($P91:$T91,"&gt;0")=0,COUNTA($P$14)=0),"",(IF(COUNTA($Q91:$T91)&lt;=2,SUM($P91:$T91),IF(COUNTA($Q91:$T91)=3,SUM($P91:$T91)-MIN($Q91:$T91),SUM($P91:$T91)-MIN($Q91:$T91)-SMALL($Q91:$T91,2))))*7/(SUM($P$14:$R$14)/10))</f>
        <v>40</v>
      </c>
      <c r="V91" s="115">
        <f t="shared" si="12"/>
        <v>59</v>
      </c>
      <c r="W91" s="115"/>
      <c r="X91" s="115"/>
      <c r="Y91" s="116" t="str">
        <f>IF(AND(N91&lt;$N$14/2,COUNTIF($P91:$T91,"&gt;0")&gt;0),"FAIL LABS",IF(OR($U91=0,$U91=""),"",IF($V91&gt;=70,"A",IF($V91&gt;=60,"B",IF($V91&gt;=50,"C",IF($V91&gt;=40,"D","E"))))))</f>
        <v>C</v>
      </c>
    </row>
    <row r="92" spans="1:25" ht="25.8">
      <c r="A92" s="109">
        <v>78</v>
      </c>
      <c r="B92" s="110" t="s">
        <v>212</v>
      </c>
      <c r="C92" s="110" t="s">
        <v>213</v>
      </c>
      <c r="D92" s="111">
        <v>20</v>
      </c>
      <c r="E92" s="111">
        <v>12</v>
      </c>
      <c r="F92" s="111">
        <v>13</v>
      </c>
      <c r="G92" s="112">
        <f t="shared" si="8"/>
        <v>6.3888888888888884</v>
      </c>
      <c r="H92" s="111">
        <v>8</v>
      </c>
      <c r="I92" s="111">
        <v>8</v>
      </c>
      <c r="J92" s="112">
        <f t="shared" si="9"/>
        <v>4</v>
      </c>
      <c r="K92" s="111">
        <v>10.5</v>
      </c>
      <c r="L92" s="111">
        <v>12</v>
      </c>
      <c r="M92" s="111"/>
      <c r="N92" s="112">
        <f t="shared" si="10"/>
        <v>11.25</v>
      </c>
      <c r="O92" s="113">
        <f t="shared" si="7"/>
        <v>21.6</v>
      </c>
      <c r="P92" s="111">
        <v>14</v>
      </c>
      <c r="Q92" s="111"/>
      <c r="R92" s="111">
        <v>12</v>
      </c>
      <c r="S92" s="111">
        <v>11</v>
      </c>
      <c r="T92" s="111"/>
      <c r="U92" s="114">
        <f t="shared" si="11"/>
        <v>37</v>
      </c>
      <c r="V92" s="115">
        <f t="shared" si="12"/>
        <v>59</v>
      </c>
      <c r="W92" s="115"/>
      <c r="X92" s="115"/>
      <c r="Y92" s="116" t="str">
        <f t="shared" si="13"/>
        <v>C</v>
      </c>
    </row>
    <row r="93" spans="1:25" ht="25.8">
      <c r="A93" s="109">
        <v>79</v>
      </c>
      <c r="B93" s="110" t="s">
        <v>214</v>
      </c>
      <c r="C93" s="110" t="s">
        <v>215</v>
      </c>
      <c r="D93" s="111">
        <v>21</v>
      </c>
      <c r="E93" s="111">
        <v>11</v>
      </c>
      <c r="F93" s="111">
        <v>7</v>
      </c>
      <c r="G93" s="112">
        <f t="shared" si="8"/>
        <v>5.333333333333333</v>
      </c>
      <c r="H93" s="111">
        <v>8</v>
      </c>
      <c r="I93" s="111">
        <v>7.5</v>
      </c>
      <c r="J93" s="112">
        <f t="shared" si="9"/>
        <v>3.875</v>
      </c>
      <c r="K93" s="111">
        <v>12</v>
      </c>
      <c r="L93" s="111">
        <v>10</v>
      </c>
      <c r="M93" s="111"/>
      <c r="N93" s="112">
        <f t="shared" si="10"/>
        <v>11</v>
      </c>
      <c r="O93" s="113">
        <f t="shared" si="7"/>
        <v>20.2</v>
      </c>
      <c r="P93" s="111">
        <v>17</v>
      </c>
      <c r="Q93" s="111"/>
      <c r="R93" s="111">
        <v>9</v>
      </c>
      <c r="S93" s="111">
        <v>11</v>
      </c>
      <c r="T93" s="111"/>
      <c r="U93" s="114">
        <f t="shared" si="11"/>
        <v>37</v>
      </c>
      <c r="V93" s="115">
        <f t="shared" si="12"/>
        <v>57</v>
      </c>
      <c r="W93" s="115"/>
      <c r="X93" s="115"/>
      <c r="Y93" s="116" t="str">
        <f t="shared" si="13"/>
        <v>C</v>
      </c>
    </row>
    <row r="94" spans="1:25" ht="25.8">
      <c r="A94" s="109">
        <v>80</v>
      </c>
      <c r="B94" s="110" t="s">
        <v>216</v>
      </c>
      <c r="C94" s="110" t="s">
        <v>217</v>
      </c>
      <c r="D94" s="111">
        <v>20</v>
      </c>
      <c r="E94" s="111">
        <v>0</v>
      </c>
      <c r="F94" s="111">
        <v>12</v>
      </c>
      <c r="G94" s="112">
        <f t="shared" si="8"/>
        <v>4.2222222222222223</v>
      </c>
      <c r="H94" s="111">
        <v>8</v>
      </c>
      <c r="I94" s="111">
        <v>8</v>
      </c>
      <c r="J94" s="112">
        <f t="shared" si="9"/>
        <v>4</v>
      </c>
      <c r="K94" s="111">
        <v>10.5</v>
      </c>
      <c r="L94" s="111">
        <v>12</v>
      </c>
      <c r="M94" s="111"/>
      <c r="N94" s="112">
        <f t="shared" si="10"/>
        <v>11.25</v>
      </c>
      <c r="O94" s="113">
        <f t="shared" si="7"/>
        <v>19.5</v>
      </c>
      <c r="P94" s="111">
        <v>4</v>
      </c>
      <c r="Q94" s="111"/>
      <c r="R94" s="111">
        <v>11</v>
      </c>
      <c r="S94" s="111">
        <v>11</v>
      </c>
      <c r="T94" s="111"/>
      <c r="U94" s="114">
        <f t="shared" si="11"/>
        <v>26</v>
      </c>
      <c r="V94" s="115">
        <f t="shared" si="12"/>
        <v>46</v>
      </c>
      <c r="W94" s="115"/>
      <c r="X94" s="115"/>
      <c r="Y94" s="116" t="str">
        <f t="shared" si="13"/>
        <v>D</v>
      </c>
    </row>
    <row r="95" spans="1:25" ht="25.8">
      <c r="A95" s="109">
        <v>81</v>
      </c>
      <c r="B95" s="110" t="s">
        <v>218</v>
      </c>
      <c r="C95" s="110" t="s">
        <v>219</v>
      </c>
      <c r="D95" s="111">
        <v>20</v>
      </c>
      <c r="E95" s="111">
        <v>13</v>
      </c>
      <c r="F95" s="111">
        <v>13</v>
      </c>
      <c r="G95" s="112">
        <f t="shared" si="8"/>
        <v>6.5555555555555562</v>
      </c>
      <c r="H95" s="111">
        <v>7.5</v>
      </c>
      <c r="I95" s="111">
        <v>7.5</v>
      </c>
      <c r="J95" s="112">
        <f t="shared" si="9"/>
        <v>3.75</v>
      </c>
      <c r="K95" s="111">
        <v>11</v>
      </c>
      <c r="L95" s="111">
        <v>11</v>
      </c>
      <c r="M95" s="111"/>
      <c r="N95" s="112">
        <f t="shared" si="10"/>
        <v>11</v>
      </c>
      <c r="O95" s="113">
        <f t="shared" si="7"/>
        <v>21.3</v>
      </c>
      <c r="P95" s="111">
        <v>12.5</v>
      </c>
      <c r="Q95" s="111"/>
      <c r="R95" s="111">
        <v>6</v>
      </c>
      <c r="S95" s="111">
        <v>17</v>
      </c>
      <c r="T95" s="111"/>
      <c r="U95" s="114">
        <f t="shared" si="11"/>
        <v>35.5</v>
      </c>
      <c r="V95" s="115">
        <f t="shared" si="12"/>
        <v>57</v>
      </c>
      <c r="W95" s="115"/>
      <c r="X95" s="115"/>
      <c r="Y95" s="116" t="str">
        <f t="shared" si="13"/>
        <v>C</v>
      </c>
    </row>
    <row r="96" spans="1:25" ht="25.8">
      <c r="A96" s="109">
        <v>82</v>
      </c>
      <c r="B96" s="110" t="s">
        <v>220</v>
      </c>
      <c r="C96" s="110" t="s">
        <v>221</v>
      </c>
      <c r="D96" s="111">
        <v>23</v>
      </c>
      <c r="E96" s="111">
        <v>16</v>
      </c>
      <c r="F96" s="111">
        <v>3</v>
      </c>
      <c r="G96" s="112">
        <f t="shared" si="8"/>
        <v>5.7222222222222223</v>
      </c>
      <c r="H96" s="111">
        <v>8</v>
      </c>
      <c r="I96" s="111">
        <v>9</v>
      </c>
      <c r="J96" s="112">
        <f t="shared" si="9"/>
        <v>4.25</v>
      </c>
      <c r="K96" s="111">
        <v>10.5</v>
      </c>
      <c r="L96" s="111">
        <v>12</v>
      </c>
      <c r="M96" s="111"/>
      <c r="N96" s="112">
        <f t="shared" si="10"/>
        <v>11.25</v>
      </c>
      <c r="O96" s="113">
        <f t="shared" si="7"/>
        <v>21.2</v>
      </c>
      <c r="P96" s="111">
        <v>18</v>
      </c>
      <c r="Q96" s="111"/>
      <c r="R96" s="111">
        <v>16</v>
      </c>
      <c r="S96" s="111">
        <v>13</v>
      </c>
      <c r="T96" s="111"/>
      <c r="U96" s="114">
        <f t="shared" si="11"/>
        <v>47</v>
      </c>
      <c r="V96" s="115">
        <f t="shared" si="12"/>
        <v>68</v>
      </c>
      <c r="W96" s="115"/>
      <c r="X96" s="115"/>
      <c r="Y96" s="116" t="str">
        <f t="shared" si="13"/>
        <v>B</v>
      </c>
    </row>
    <row r="97" spans="1:25" ht="25.8">
      <c r="A97" s="109">
        <v>83</v>
      </c>
      <c r="B97" s="110" t="s">
        <v>222</v>
      </c>
      <c r="C97" s="110" t="s">
        <v>223</v>
      </c>
      <c r="D97" s="111">
        <v>21</v>
      </c>
      <c r="E97" s="111">
        <v>5</v>
      </c>
      <c r="F97" s="111">
        <v>11</v>
      </c>
      <c r="G97" s="112">
        <f t="shared" si="8"/>
        <v>5</v>
      </c>
      <c r="H97" s="111">
        <v>8</v>
      </c>
      <c r="I97" s="111">
        <v>7.5</v>
      </c>
      <c r="J97" s="112">
        <f t="shared" si="9"/>
        <v>3.875</v>
      </c>
      <c r="K97" s="111">
        <v>13</v>
      </c>
      <c r="L97" s="111">
        <v>12</v>
      </c>
      <c r="M97" s="111"/>
      <c r="N97" s="112">
        <f t="shared" si="10"/>
        <v>12.5</v>
      </c>
      <c r="O97" s="113">
        <f t="shared" si="7"/>
        <v>21.4</v>
      </c>
      <c r="P97" s="111"/>
      <c r="Q97" s="111"/>
      <c r="R97" s="111"/>
      <c r="S97" s="111"/>
      <c r="T97" s="111"/>
      <c r="U97" s="114" t="str">
        <f t="shared" si="11"/>
        <v/>
      </c>
      <c r="V97" s="115">
        <f t="shared" si="12"/>
        <v>21</v>
      </c>
      <c r="W97" s="115"/>
      <c r="X97" s="115"/>
      <c r="Y97" s="116" t="str">
        <f t="shared" si="13"/>
        <v/>
      </c>
    </row>
    <row r="98" spans="1:25" ht="25.8">
      <c r="A98" s="109">
        <v>84</v>
      </c>
      <c r="B98" s="110" t="s">
        <v>224</v>
      </c>
      <c r="C98" s="110" t="s">
        <v>225</v>
      </c>
      <c r="D98" s="111">
        <v>19</v>
      </c>
      <c r="E98" s="111">
        <v>12</v>
      </c>
      <c r="F98" s="111">
        <v>6</v>
      </c>
      <c r="G98" s="112">
        <f t="shared" si="8"/>
        <v>5.1111111111111116</v>
      </c>
      <c r="H98" s="111">
        <v>7</v>
      </c>
      <c r="I98" s="111">
        <v>7.5</v>
      </c>
      <c r="J98" s="112">
        <f t="shared" si="9"/>
        <v>3.625</v>
      </c>
      <c r="K98" s="111">
        <v>10</v>
      </c>
      <c r="L98" s="111">
        <v>11</v>
      </c>
      <c r="M98" s="111"/>
      <c r="N98" s="112">
        <f t="shared" si="10"/>
        <v>10.5</v>
      </c>
      <c r="O98" s="113">
        <f t="shared" si="7"/>
        <v>19.2</v>
      </c>
      <c r="P98" s="111">
        <v>11.5</v>
      </c>
      <c r="Q98" s="111"/>
      <c r="R98" s="111">
        <v>8</v>
      </c>
      <c r="S98" s="111">
        <v>14</v>
      </c>
      <c r="T98" s="111"/>
      <c r="U98" s="114">
        <f t="shared" si="11"/>
        <v>33.5</v>
      </c>
      <c r="V98" s="115">
        <f t="shared" si="12"/>
        <v>53</v>
      </c>
      <c r="W98" s="115"/>
      <c r="X98" s="115"/>
      <c r="Y98" s="116" t="str">
        <f t="shared" si="13"/>
        <v>C</v>
      </c>
    </row>
    <row r="99" spans="1:25" ht="25.8">
      <c r="A99" s="109">
        <v>85</v>
      </c>
      <c r="B99" s="110" t="s">
        <v>226</v>
      </c>
      <c r="C99" s="110" t="s">
        <v>227</v>
      </c>
      <c r="D99" s="111">
        <v>23</v>
      </c>
      <c r="E99" s="111">
        <v>17</v>
      </c>
      <c r="F99" s="111">
        <v>4</v>
      </c>
      <c r="G99" s="112">
        <f t="shared" si="8"/>
        <v>6.0555555555555562</v>
      </c>
      <c r="H99" s="111">
        <v>8</v>
      </c>
      <c r="I99" s="111">
        <v>7.5</v>
      </c>
      <c r="J99" s="112">
        <f t="shared" si="9"/>
        <v>3.875</v>
      </c>
      <c r="K99" s="111">
        <v>9</v>
      </c>
      <c r="L99" s="111">
        <v>11</v>
      </c>
      <c r="M99" s="111"/>
      <c r="N99" s="112">
        <f t="shared" si="10"/>
        <v>10</v>
      </c>
      <c r="O99" s="113">
        <f t="shared" si="7"/>
        <v>19.899999999999999</v>
      </c>
      <c r="P99" s="111">
        <v>16</v>
      </c>
      <c r="Q99" s="111"/>
      <c r="R99" s="111">
        <v>11</v>
      </c>
      <c r="S99" s="111">
        <v>13</v>
      </c>
      <c r="T99" s="111"/>
      <c r="U99" s="114">
        <f t="shared" si="11"/>
        <v>40</v>
      </c>
      <c r="V99" s="115">
        <f t="shared" si="12"/>
        <v>60</v>
      </c>
      <c r="W99" s="115"/>
      <c r="X99" s="115"/>
      <c r="Y99" s="116" t="str">
        <f t="shared" si="13"/>
        <v>B</v>
      </c>
    </row>
    <row r="100" spans="1:25" ht="25.8">
      <c r="A100" s="109">
        <v>86</v>
      </c>
      <c r="B100" s="110" t="s">
        <v>228</v>
      </c>
      <c r="C100" s="110" t="s">
        <v>229</v>
      </c>
      <c r="D100" s="111">
        <v>21</v>
      </c>
      <c r="E100" s="111">
        <v>9</v>
      </c>
      <c r="F100" s="111">
        <v>0</v>
      </c>
      <c r="G100" s="112">
        <f t="shared" si="8"/>
        <v>3.8333333333333335</v>
      </c>
      <c r="H100" s="111">
        <v>7.5</v>
      </c>
      <c r="I100" s="111">
        <v>8</v>
      </c>
      <c r="J100" s="112">
        <f t="shared" si="9"/>
        <v>3.875</v>
      </c>
      <c r="K100" s="111">
        <v>10</v>
      </c>
      <c r="L100" s="111">
        <v>11</v>
      </c>
      <c r="M100" s="111"/>
      <c r="N100" s="112">
        <f t="shared" si="10"/>
        <v>10.5</v>
      </c>
      <c r="O100" s="113">
        <f t="shared" si="7"/>
        <v>18.2</v>
      </c>
      <c r="P100" s="111">
        <v>9</v>
      </c>
      <c r="Q100" s="111"/>
      <c r="R100" s="111">
        <v>3</v>
      </c>
      <c r="S100" s="111">
        <v>14</v>
      </c>
      <c r="T100" s="111"/>
      <c r="U100" s="114">
        <f t="shared" si="11"/>
        <v>26</v>
      </c>
      <c r="V100" s="115">
        <f t="shared" si="12"/>
        <v>44</v>
      </c>
      <c r="W100" s="115"/>
      <c r="X100" s="115"/>
      <c r="Y100" s="116" t="str">
        <f t="shared" si="13"/>
        <v>D</v>
      </c>
    </row>
    <row r="101" spans="1:25" ht="25.8">
      <c r="A101" s="109">
        <v>87</v>
      </c>
      <c r="B101" s="110" t="s">
        <v>369</v>
      </c>
      <c r="C101" s="110" t="s">
        <v>370</v>
      </c>
      <c r="D101" s="111"/>
      <c r="E101" s="111"/>
      <c r="F101" s="111"/>
      <c r="G101" s="112">
        <f t="shared" si="8"/>
        <v>0</v>
      </c>
      <c r="H101" s="111"/>
      <c r="I101" s="111"/>
      <c r="J101" s="112">
        <f t="shared" si="9"/>
        <v>0</v>
      </c>
      <c r="K101" s="111"/>
      <c r="L101" s="111"/>
      <c r="M101" s="111"/>
      <c r="N101" s="112">
        <f t="shared" si="10"/>
        <v>0</v>
      </c>
      <c r="O101" s="113" t="str">
        <f t="shared" si="7"/>
        <v/>
      </c>
      <c r="P101" s="111"/>
      <c r="Q101" s="111"/>
      <c r="R101" s="111"/>
      <c r="S101" s="111"/>
      <c r="T101" s="111"/>
      <c r="U101" s="114" t="str">
        <f t="shared" si="11"/>
        <v/>
      </c>
      <c r="V101" s="115" t="str">
        <f t="shared" si="12"/>
        <v/>
      </c>
      <c r="W101" s="115"/>
      <c r="X101" s="115"/>
      <c r="Y101" s="116" t="str">
        <f t="shared" si="13"/>
        <v/>
      </c>
    </row>
    <row r="102" spans="1:25" ht="25.8">
      <c r="A102" s="109">
        <v>88</v>
      </c>
      <c r="B102" s="110" t="s">
        <v>230</v>
      </c>
      <c r="C102" s="110" t="s">
        <v>231</v>
      </c>
      <c r="D102" s="111">
        <v>21</v>
      </c>
      <c r="E102" s="111">
        <v>12</v>
      </c>
      <c r="F102" s="111">
        <v>6</v>
      </c>
      <c r="G102" s="112">
        <f t="shared" si="8"/>
        <v>5.333333333333333</v>
      </c>
      <c r="H102" s="111">
        <v>7.5</v>
      </c>
      <c r="I102" s="111">
        <v>7.5</v>
      </c>
      <c r="J102" s="112">
        <f t="shared" si="9"/>
        <v>3.75</v>
      </c>
      <c r="K102" s="111">
        <v>13</v>
      </c>
      <c r="L102" s="111">
        <v>12</v>
      </c>
      <c r="M102" s="111"/>
      <c r="N102" s="112">
        <f t="shared" si="10"/>
        <v>12.5</v>
      </c>
      <c r="O102" s="113">
        <f t="shared" si="7"/>
        <v>21.6</v>
      </c>
      <c r="P102" s="111">
        <v>17</v>
      </c>
      <c r="Q102" s="111"/>
      <c r="R102" s="111">
        <v>9</v>
      </c>
      <c r="S102" s="111">
        <v>15</v>
      </c>
      <c r="T102" s="111"/>
      <c r="U102" s="114">
        <f t="shared" si="11"/>
        <v>41</v>
      </c>
      <c r="V102" s="115">
        <f t="shared" si="12"/>
        <v>63</v>
      </c>
      <c r="W102" s="115"/>
      <c r="X102" s="115"/>
      <c r="Y102" s="116" t="str">
        <f t="shared" si="13"/>
        <v>B</v>
      </c>
    </row>
    <row r="103" spans="1:25" ht="25.8">
      <c r="A103" s="109">
        <v>89</v>
      </c>
      <c r="B103" s="110" t="s">
        <v>232</v>
      </c>
      <c r="C103" s="110" t="s">
        <v>233</v>
      </c>
      <c r="D103" s="111">
        <v>21</v>
      </c>
      <c r="E103" s="111">
        <v>12</v>
      </c>
      <c r="F103" s="111">
        <v>14</v>
      </c>
      <c r="G103" s="112">
        <f t="shared" si="8"/>
        <v>6.6666666666666652</v>
      </c>
      <c r="H103" s="111">
        <v>7.5</v>
      </c>
      <c r="I103" s="111">
        <v>7.5</v>
      </c>
      <c r="J103" s="112">
        <f t="shared" si="9"/>
        <v>3.75</v>
      </c>
      <c r="K103" s="111">
        <v>11</v>
      </c>
      <c r="L103" s="111">
        <v>11</v>
      </c>
      <c r="M103" s="111"/>
      <c r="N103" s="112">
        <f t="shared" si="10"/>
        <v>11</v>
      </c>
      <c r="O103" s="113">
        <f t="shared" si="7"/>
        <v>21.4</v>
      </c>
      <c r="P103" s="111">
        <v>19</v>
      </c>
      <c r="Q103" s="111"/>
      <c r="R103" s="111">
        <v>15</v>
      </c>
      <c r="S103" s="111">
        <v>14</v>
      </c>
      <c r="T103" s="111"/>
      <c r="U103" s="114">
        <f t="shared" si="11"/>
        <v>48</v>
      </c>
      <c r="V103" s="115">
        <f t="shared" si="12"/>
        <v>69</v>
      </c>
      <c r="W103" s="115"/>
      <c r="X103" s="115"/>
      <c r="Y103" s="116" t="str">
        <f t="shared" si="13"/>
        <v>B</v>
      </c>
    </row>
    <row r="104" spans="1:25" ht="25.8">
      <c r="A104" s="109">
        <v>90</v>
      </c>
      <c r="B104" s="110" t="s">
        <v>234</v>
      </c>
      <c r="C104" s="110" t="s">
        <v>235</v>
      </c>
      <c r="D104" s="111">
        <v>21</v>
      </c>
      <c r="E104" s="111">
        <v>11</v>
      </c>
      <c r="F104" s="111">
        <v>13</v>
      </c>
      <c r="G104" s="112">
        <f t="shared" si="8"/>
        <v>6.333333333333333</v>
      </c>
      <c r="H104" s="111">
        <v>8</v>
      </c>
      <c r="I104" s="111">
        <v>7.5</v>
      </c>
      <c r="J104" s="112">
        <f t="shared" si="9"/>
        <v>3.875</v>
      </c>
      <c r="K104" s="111">
        <v>12</v>
      </c>
      <c r="L104" s="111">
        <v>10</v>
      </c>
      <c r="M104" s="111"/>
      <c r="N104" s="112">
        <f t="shared" si="10"/>
        <v>11</v>
      </c>
      <c r="O104" s="113">
        <f t="shared" si="7"/>
        <v>21.2</v>
      </c>
      <c r="P104" s="111">
        <v>15</v>
      </c>
      <c r="Q104" s="111"/>
      <c r="R104" s="111">
        <v>13</v>
      </c>
      <c r="S104" s="111">
        <v>18</v>
      </c>
      <c r="T104" s="111"/>
      <c r="U104" s="114">
        <f t="shared" si="11"/>
        <v>46</v>
      </c>
      <c r="V104" s="115">
        <f t="shared" si="12"/>
        <v>67</v>
      </c>
      <c r="W104" s="115"/>
      <c r="X104" s="115"/>
      <c r="Y104" s="116" t="str">
        <f t="shared" si="13"/>
        <v>B</v>
      </c>
    </row>
    <row r="105" spans="1:25" ht="25.8">
      <c r="A105" s="109">
        <v>91</v>
      </c>
      <c r="B105" s="110" t="s">
        <v>236</v>
      </c>
      <c r="C105" s="110" t="s">
        <v>237</v>
      </c>
      <c r="D105" s="111">
        <v>24</v>
      </c>
      <c r="E105" s="111">
        <v>10</v>
      </c>
      <c r="F105" s="111">
        <v>7</v>
      </c>
      <c r="G105" s="112">
        <f t="shared" si="8"/>
        <v>5.5</v>
      </c>
      <c r="H105" s="111">
        <v>7</v>
      </c>
      <c r="I105" s="111">
        <v>7.5</v>
      </c>
      <c r="J105" s="112">
        <f t="shared" si="9"/>
        <v>3.625</v>
      </c>
      <c r="K105" s="111">
        <v>9.5</v>
      </c>
      <c r="L105" s="111">
        <v>10</v>
      </c>
      <c r="M105" s="111"/>
      <c r="N105" s="112">
        <f t="shared" si="10"/>
        <v>9.7499999999999982</v>
      </c>
      <c r="O105" s="113">
        <f t="shared" si="7"/>
        <v>18.899999999999999</v>
      </c>
      <c r="P105" s="111">
        <v>11</v>
      </c>
      <c r="Q105" s="111"/>
      <c r="R105" s="111">
        <v>10</v>
      </c>
      <c r="S105" s="111">
        <v>11.5</v>
      </c>
      <c r="T105" s="111"/>
      <c r="U105" s="114">
        <f t="shared" si="11"/>
        <v>32.5</v>
      </c>
      <c r="V105" s="115">
        <f t="shared" si="12"/>
        <v>51</v>
      </c>
      <c r="W105" s="115"/>
      <c r="X105" s="115"/>
      <c r="Y105" s="116" t="str">
        <f t="shared" si="13"/>
        <v>C</v>
      </c>
    </row>
    <row r="106" spans="1:25" ht="25.8">
      <c r="A106" s="109">
        <v>92</v>
      </c>
      <c r="B106" s="110" t="s">
        <v>238</v>
      </c>
      <c r="C106" s="110" t="s">
        <v>239</v>
      </c>
      <c r="D106" s="111"/>
      <c r="E106" s="111"/>
      <c r="F106" s="111"/>
      <c r="G106" s="112">
        <f t="shared" si="8"/>
        <v>0</v>
      </c>
      <c r="H106" s="111"/>
      <c r="I106" s="111"/>
      <c r="J106" s="112">
        <f t="shared" si="9"/>
        <v>0</v>
      </c>
      <c r="K106" s="111"/>
      <c r="L106" s="111"/>
      <c r="M106" s="111"/>
      <c r="N106" s="112">
        <f t="shared" si="10"/>
        <v>0</v>
      </c>
      <c r="O106" s="113" t="str">
        <f t="shared" si="7"/>
        <v/>
      </c>
      <c r="P106" s="111"/>
      <c r="Q106" s="111"/>
      <c r="R106" s="111"/>
      <c r="S106" s="111"/>
      <c r="T106" s="111"/>
      <c r="U106" s="114" t="str">
        <f t="shared" si="11"/>
        <v/>
      </c>
      <c r="V106" s="115" t="str">
        <f t="shared" si="12"/>
        <v/>
      </c>
      <c r="W106" s="115"/>
      <c r="X106" s="115"/>
      <c r="Y106" s="116" t="str">
        <f t="shared" si="13"/>
        <v/>
      </c>
    </row>
    <row r="107" spans="1:25" ht="25.8">
      <c r="A107" s="109">
        <v>93</v>
      </c>
      <c r="B107" s="110" t="s">
        <v>240</v>
      </c>
      <c r="C107" s="110" t="s">
        <v>241</v>
      </c>
      <c r="D107" s="111">
        <v>22</v>
      </c>
      <c r="E107" s="111">
        <v>12</v>
      </c>
      <c r="F107" s="111">
        <v>10</v>
      </c>
      <c r="G107" s="112">
        <f t="shared" si="8"/>
        <v>6.1111111111111107</v>
      </c>
      <c r="H107" s="111">
        <v>7</v>
      </c>
      <c r="I107" s="111">
        <v>7.5</v>
      </c>
      <c r="J107" s="112">
        <f t="shared" si="9"/>
        <v>3.625</v>
      </c>
      <c r="K107" s="111">
        <v>13</v>
      </c>
      <c r="L107" s="111">
        <v>11</v>
      </c>
      <c r="M107" s="111"/>
      <c r="N107" s="112">
        <f t="shared" si="10"/>
        <v>12</v>
      </c>
      <c r="O107" s="113">
        <f t="shared" si="7"/>
        <v>21.7</v>
      </c>
      <c r="P107" s="111">
        <v>18</v>
      </c>
      <c r="Q107" s="111"/>
      <c r="R107" s="111">
        <v>11</v>
      </c>
      <c r="S107" s="111">
        <v>17</v>
      </c>
      <c r="T107" s="111"/>
      <c r="U107" s="114">
        <f t="shared" si="11"/>
        <v>46</v>
      </c>
      <c r="V107" s="115">
        <f t="shared" si="12"/>
        <v>68</v>
      </c>
      <c r="W107" s="115"/>
      <c r="X107" s="115"/>
      <c r="Y107" s="116" t="str">
        <f t="shared" si="13"/>
        <v>B</v>
      </c>
    </row>
    <row r="108" spans="1:25" ht="25.8">
      <c r="A108" s="109">
        <v>94</v>
      </c>
      <c r="B108" s="110" t="s">
        <v>242</v>
      </c>
      <c r="C108" s="110" t="s">
        <v>243</v>
      </c>
      <c r="D108" s="111">
        <v>19</v>
      </c>
      <c r="E108" s="111">
        <v>4</v>
      </c>
      <c r="F108" s="111">
        <v>6</v>
      </c>
      <c r="G108" s="112">
        <f t="shared" si="8"/>
        <v>3.7777777777777772</v>
      </c>
      <c r="H108" s="111">
        <v>7.5</v>
      </c>
      <c r="I108" s="111">
        <v>8</v>
      </c>
      <c r="J108" s="112">
        <f t="shared" si="9"/>
        <v>3.875</v>
      </c>
      <c r="K108" s="111">
        <v>14</v>
      </c>
      <c r="L108" s="111">
        <v>13</v>
      </c>
      <c r="M108" s="111"/>
      <c r="N108" s="112">
        <f t="shared" si="10"/>
        <v>13.5</v>
      </c>
      <c r="O108" s="113">
        <f t="shared" si="7"/>
        <v>21.2</v>
      </c>
      <c r="P108" s="111">
        <v>18</v>
      </c>
      <c r="Q108" s="111"/>
      <c r="R108" s="111">
        <v>11</v>
      </c>
      <c r="S108" s="111"/>
      <c r="T108" s="111">
        <v>6</v>
      </c>
      <c r="U108" s="114">
        <f t="shared" si="11"/>
        <v>35</v>
      </c>
      <c r="V108" s="115">
        <f t="shared" si="12"/>
        <v>56</v>
      </c>
      <c r="W108" s="115"/>
      <c r="X108" s="115"/>
      <c r="Y108" s="116" t="str">
        <f t="shared" si="13"/>
        <v>C</v>
      </c>
    </row>
    <row r="109" spans="1:25" ht="25.8">
      <c r="A109" s="109">
        <v>95</v>
      </c>
      <c r="B109" s="110" t="s">
        <v>244</v>
      </c>
      <c r="C109" s="110" t="s">
        <v>245</v>
      </c>
      <c r="D109" s="111">
        <v>20</v>
      </c>
      <c r="E109" s="111">
        <v>12</v>
      </c>
      <c r="F109" s="111">
        <v>7</v>
      </c>
      <c r="G109" s="112">
        <f t="shared" si="8"/>
        <v>5.3888888888888893</v>
      </c>
      <c r="H109" s="111">
        <v>7.5</v>
      </c>
      <c r="I109" s="111">
        <v>8</v>
      </c>
      <c r="J109" s="112">
        <f t="shared" si="9"/>
        <v>3.875</v>
      </c>
      <c r="K109" s="111">
        <v>10</v>
      </c>
      <c r="L109" s="111">
        <v>11</v>
      </c>
      <c r="M109" s="111"/>
      <c r="N109" s="112">
        <f t="shared" si="10"/>
        <v>10.5</v>
      </c>
      <c r="O109" s="113">
        <f t="shared" si="7"/>
        <v>19.8</v>
      </c>
      <c r="P109" s="111">
        <v>7.5</v>
      </c>
      <c r="Q109" s="111"/>
      <c r="R109" s="111">
        <v>7</v>
      </c>
      <c r="S109" s="111">
        <v>11</v>
      </c>
      <c r="T109" s="111"/>
      <c r="U109" s="114">
        <f t="shared" si="11"/>
        <v>25.5</v>
      </c>
      <c r="V109" s="115">
        <f t="shared" si="12"/>
        <v>45</v>
      </c>
      <c r="W109" s="115"/>
      <c r="X109" s="115"/>
      <c r="Y109" s="116" t="str">
        <f t="shared" si="13"/>
        <v>D</v>
      </c>
    </row>
    <row r="110" spans="1:25" ht="25.8">
      <c r="A110" s="109">
        <v>96</v>
      </c>
      <c r="B110" s="110" t="s">
        <v>246</v>
      </c>
      <c r="C110" s="110" t="s">
        <v>247</v>
      </c>
      <c r="D110" s="111">
        <v>9</v>
      </c>
      <c r="E110" s="111">
        <v>6</v>
      </c>
      <c r="F110" s="111">
        <v>1</v>
      </c>
      <c r="G110" s="112">
        <f t="shared" si="8"/>
        <v>2.1666666666666665</v>
      </c>
      <c r="H110" s="111">
        <v>8</v>
      </c>
      <c r="I110" s="111">
        <v>7.5</v>
      </c>
      <c r="J110" s="112">
        <f t="shared" si="9"/>
        <v>3.875</v>
      </c>
      <c r="K110" s="111">
        <v>14</v>
      </c>
      <c r="L110" s="111">
        <v>13</v>
      </c>
      <c r="M110" s="111"/>
      <c r="N110" s="112">
        <f t="shared" si="10"/>
        <v>13.5</v>
      </c>
      <c r="O110" s="113">
        <f t="shared" si="7"/>
        <v>19.5</v>
      </c>
      <c r="P110" s="111">
        <v>3</v>
      </c>
      <c r="Q110" s="111"/>
      <c r="R110" s="111">
        <v>6</v>
      </c>
      <c r="S110" s="111">
        <v>11.5</v>
      </c>
      <c r="T110" s="111"/>
      <c r="U110" s="114">
        <f t="shared" si="11"/>
        <v>20.5</v>
      </c>
      <c r="V110" s="115">
        <f t="shared" si="12"/>
        <v>40</v>
      </c>
      <c r="W110" s="115"/>
      <c r="X110" s="115"/>
      <c r="Y110" s="116" t="str">
        <f t="shared" si="13"/>
        <v>D</v>
      </c>
    </row>
    <row r="111" spans="1:25" ht="25.8">
      <c r="A111" s="109">
        <v>99</v>
      </c>
      <c r="B111" s="110" t="s">
        <v>252</v>
      </c>
      <c r="C111" s="110" t="s">
        <v>253</v>
      </c>
      <c r="D111" s="111">
        <v>25</v>
      </c>
      <c r="E111" s="111">
        <v>11</v>
      </c>
      <c r="F111" s="111">
        <v>3</v>
      </c>
      <c r="G111" s="112">
        <f>IF(COUNTA($D111:$F111)&gt;0,SUM($D111/$D$14,$E111/$E$14,$F111/$F$14)*$G$14/COUNTA($D111:$F111),0)</f>
        <v>5.1111111111111107</v>
      </c>
      <c r="H111" s="111">
        <v>8</v>
      </c>
      <c r="I111" s="111">
        <v>8.5</v>
      </c>
      <c r="J111" s="112">
        <f>IF(COUNTA($H111:$I111)&gt;0,SUM($H111/$H$14,$I111/$I$14)*$J$14/COUNTA($H111:$I111),0)</f>
        <v>4.125</v>
      </c>
      <c r="K111" s="111">
        <v>9</v>
      </c>
      <c r="L111" s="111">
        <v>11</v>
      </c>
      <c r="M111" s="111"/>
      <c r="N111" s="112">
        <f>IF(COUNTA($K111:$M111)&gt;0,SUM($K111/$K$14,$L111/$L$14,$M111/$M$14)*$N$14/COUNTA($K111:$M111),0)</f>
        <v>10</v>
      </c>
      <c r="O111" s="113">
        <f>IF(ROUNDDOWN(SUM($G111,$J111,$N111,0.05),1)&gt;0,ROUNDDOWN(SUM($G111,$J111,$N111,0.05),1),"")</f>
        <v>19.2</v>
      </c>
      <c r="P111" s="111">
        <v>16</v>
      </c>
      <c r="Q111" s="111"/>
      <c r="R111" s="111">
        <v>8</v>
      </c>
      <c r="S111" s="111">
        <v>11</v>
      </c>
      <c r="T111" s="111"/>
      <c r="U111" s="114">
        <f>IF(OR(COUNTIF($P111:$T111,"&gt;0")=0,COUNTA($P$14)=0),"",(IF(COUNTA($Q111:$T111)&lt;=2,SUM($P111:$T111),IF(COUNTA($Q111:$T111)=3,SUM($P111:$T111)-MIN($Q111:$T111),SUM($P111:$T111)-MIN($Q111:$T111)-SMALL($Q111:$T111,2))))*7/(SUM($P$14:$R$14)/10))</f>
        <v>35</v>
      </c>
      <c r="V111" s="115">
        <f>IF(ROUNDDOWN(SUM($O111,$U111,0.5),0)&gt;0,ROUNDDOWN(SUM($O111,$U111,0.5),0),"")</f>
        <v>54</v>
      </c>
      <c r="W111" s="115"/>
      <c r="X111" s="115"/>
      <c r="Y111" s="116" t="str">
        <f>IF(AND(N111&lt;$N$14/2,COUNTIF($P111:$T111,"&gt;0")&gt;0),"FAIL LABS",IF(OR($U111=0,$U111=""),"",IF($V111&gt;=70,"A",IF($V111&gt;=60,"B",IF($V111&gt;=50,"C",IF($V111&gt;=40,"D","E"))))))</f>
        <v>C</v>
      </c>
    </row>
    <row r="112" spans="1:25" ht="25.8">
      <c r="A112" s="109">
        <v>97</v>
      </c>
      <c r="B112" s="110" t="s">
        <v>248</v>
      </c>
      <c r="C112" s="110" t="s">
        <v>249</v>
      </c>
      <c r="D112" s="111">
        <v>20</v>
      </c>
      <c r="E112" s="111">
        <v>1</v>
      </c>
      <c r="F112" s="111">
        <v>1</v>
      </c>
      <c r="G112" s="112">
        <f t="shared" si="8"/>
        <v>2.5555555555555558</v>
      </c>
      <c r="H112" s="111">
        <v>7.5</v>
      </c>
      <c r="I112" s="111">
        <v>8</v>
      </c>
      <c r="J112" s="112">
        <f t="shared" si="9"/>
        <v>3.875</v>
      </c>
      <c r="K112" s="111">
        <v>12</v>
      </c>
      <c r="L112" s="111">
        <v>10.5</v>
      </c>
      <c r="M112" s="111"/>
      <c r="N112" s="112">
        <f t="shared" si="10"/>
        <v>11.25</v>
      </c>
      <c r="O112" s="113">
        <f t="shared" si="7"/>
        <v>17.7</v>
      </c>
      <c r="P112" s="111">
        <v>9</v>
      </c>
      <c r="Q112" s="111"/>
      <c r="R112" s="111">
        <v>7</v>
      </c>
      <c r="S112" s="111">
        <v>12</v>
      </c>
      <c r="T112" s="111"/>
      <c r="U112" s="114">
        <f t="shared" si="11"/>
        <v>28</v>
      </c>
      <c r="V112" s="115">
        <f t="shared" si="12"/>
        <v>46</v>
      </c>
      <c r="W112" s="115"/>
      <c r="X112" s="115"/>
      <c r="Y112" s="116" t="str">
        <f t="shared" si="13"/>
        <v>D</v>
      </c>
    </row>
    <row r="113" spans="1:25" ht="25.8">
      <c r="A113" s="109">
        <v>98</v>
      </c>
      <c r="B113" s="110" t="s">
        <v>250</v>
      </c>
      <c r="C113" s="110" t="s">
        <v>251</v>
      </c>
      <c r="D113" s="111">
        <v>24</v>
      </c>
      <c r="E113" s="111">
        <v>5</v>
      </c>
      <c r="F113" s="111">
        <v>1</v>
      </c>
      <c r="G113" s="112">
        <f t="shared" si="8"/>
        <v>3.6666666666666665</v>
      </c>
      <c r="H113" s="111">
        <v>8</v>
      </c>
      <c r="I113" s="111">
        <v>7.5</v>
      </c>
      <c r="J113" s="112">
        <f t="shared" si="9"/>
        <v>3.875</v>
      </c>
      <c r="K113" s="111">
        <v>9.5</v>
      </c>
      <c r="L113" s="111">
        <v>10</v>
      </c>
      <c r="M113" s="111"/>
      <c r="N113" s="112">
        <f t="shared" si="10"/>
        <v>9.7499999999999982</v>
      </c>
      <c r="O113" s="113">
        <f t="shared" si="7"/>
        <v>17.3</v>
      </c>
      <c r="P113" s="111">
        <v>16</v>
      </c>
      <c r="Q113" s="111"/>
      <c r="R113" s="111">
        <v>8</v>
      </c>
      <c r="S113" s="111">
        <v>12</v>
      </c>
      <c r="T113" s="111"/>
      <c r="U113" s="114">
        <f t="shared" si="11"/>
        <v>36</v>
      </c>
      <c r="V113" s="115">
        <f t="shared" si="12"/>
        <v>53</v>
      </c>
      <c r="W113" s="115"/>
      <c r="X113" s="115"/>
      <c r="Y113" s="116" t="str">
        <f t="shared" si="13"/>
        <v>C</v>
      </c>
    </row>
    <row r="114" spans="1:25" ht="25.8">
      <c r="A114" s="109">
        <v>100</v>
      </c>
      <c r="B114" s="110" t="s">
        <v>254</v>
      </c>
      <c r="C114" s="110" t="s">
        <v>255</v>
      </c>
      <c r="D114" s="111">
        <v>25</v>
      </c>
      <c r="E114" s="111">
        <v>12</v>
      </c>
      <c r="F114" s="111">
        <v>3</v>
      </c>
      <c r="G114" s="112">
        <f t="shared" si="8"/>
        <v>5.2777777777777777</v>
      </c>
      <c r="H114" s="111">
        <v>8</v>
      </c>
      <c r="I114" s="111">
        <v>7.5</v>
      </c>
      <c r="J114" s="112">
        <f t="shared" si="9"/>
        <v>3.875</v>
      </c>
      <c r="K114" s="111">
        <v>9</v>
      </c>
      <c r="L114" s="111">
        <v>11</v>
      </c>
      <c r="M114" s="111"/>
      <c r="N114" s="112">
        <f t="shared" si="10"/>
        <v>10</v>
      </c>
      <c r="O114" s="113">
        <f t="shared" si="7"/>
        <v>19.2</v>
      </c>
      <c r="P114" s="111">
        <v>8</v>
      </c>
      <c r="Q114" s="111"/>
      <c r="R114" s="111">
        <v>12</v>
      </c>
      <c r="S114" s="111">
        <v>16</v>
      </c>
      <c r="T114" s="111"/>
      <c r="U114" s="114">
        <f t="shared" si="11"/>
        <v>36</v>
      </c>
      <c r="V114" s="115">
        <f t="shared" si="12"/>
        <v>55</v>
      </c>
      <c r="W114" s="115"/>
      <c r="X114" s="115"/>
      <c r="Y114" s="116" t="str">
        <f t="shared" si="13"/>
        <v>C</v>
      </c>
    </row>
    <row r="115" spans="1:25" ht="25.8">
      <c r="A115" s="109">
        <v>101</v>
      </c>
      <c r="B115" s="110" t="s">
        <v>256</v>
      </c>
      <c r="C115" s="110" t="s">
        <v>257</v>
      </c>
      <c r="D115" s="111">
        <v>22</v>
      </c>
      <c r="E115" s="111">
        <v>14</v>
      </c>
      <c r="F115" s="111">
        <v>8</v>
      </c>
      <c r="G115" s="112">
        <f t="shared" si="8"/>
        <v>6.1111111111111098</v>
      </c>
      <c r="H115" s="111">
        <v>8</v>
      </c>
      <c r="I115" s="111">
        <v>7.5</v>
      </c>
      <c r="J115" s="112">
        <f t="shared" si="9"/>
        <v>3.875</v>
      </c>
      <c r="K115" s="111">
        <v>10</v>
      </c>
      <c r="L115" s="111">
        <v>11</v>
      </c>
      <c r="M115" s="111"/>
      <c r="N115" s="112">
        <f t="shared" si="10"/>
        <v>10.5</v>
      </c>
      <c r="O115" s="113">
        <f t="shared" si="7"/>
        <v>20.5</v>
      </c>
      <c r="P115" s="111">
        <v>6</v>
      </c>
      <c r="Q115" s="111"/>
      <c r="R115" s="111">
        <v>5</v>
      </c>
      <c r="S115" s="111"/>
      <c r="T115" s="111">
        <v>8</v>
      </c>
      <c r="U115" s="114">
        <f t="shared" si="11"/>
        <v>19</v>
      </c>
      <c r="V115" s="115">
        <f t="shared" si="12"/>
        <v>40</v>
      </c>
      <c r="W115" s="115"/>
      <c r="X115" s="115"/>
      <c r="Y115" s="116" t="str">
        <f t="shared" si="13"/>
        <v>D</v>
      </c>
    </row>
    <row r="116" spans="1:25" ht="25.8">
      <c r="A116" s="109">
        <v>102</v>
      </c>
      <c r="B116" s="110" t="s">
        <v>258</v>
      </c>
      <c r="C116" s="110" t="s">
        <v>259</v>
      </c>
      <c r="D116" s="111">
        <v>20</v>
      </c>
      <c r="E116" s="111">
        <v>13</v>
      </c>
      <c r="F116" s="111">
        <v>16</v>
      </c>
      <c r="G116" s="112">
        <f t="shared" si="8"/>
        <v>7.0555555555555562</v>
      </c>
      <c r="H116" s="111">
        <v>7.5</v>
      </c>
      <c r="I116" s="111">
        <v>8</v>
      </c>
      <c r="J116" s="112">
        <f t="shared" si="9"/>
        <v>3.875</v>
      </c>
      <c r="K116" s="111">
        <v>10.5</v>
      </c>
      <c r="L116" s="111">
        <v>10</v>
      </c>
      <c r="M116" s="111"/>
      <c r="N116" s="112">
        <f t="shared" si="10"/>
        <v>10.25</v>
      </c>
      <c r="O116" s="113">
        <f t="shared" si="7"/>
        <v>21.2</v>
      </c>
      <c r="P116" s="111">
        <v>22</v>
      </c>
      <c r="Q116" s="111"/>
      <c r="R116" s="111">
        <v>14</v>
      </c>
      <c r="S116" s="111">
        <v>20</v>
      </c>
      <c r="T116" s="111"/>
      <c r="U116" s="114">
        <f t="shared" si="11"/>
        <v>56</v>
      </c>
      <c r="V116" s="115">
        <f t="shared" si="12"/>
        <v>77</v>
      </c>
      <c r="W116" s="115"/>
      <c r="X116" s="115"/>
      <c r="Y116" s="116" t="str">
        <f t="shared" si="13"/>
        <v>A</v>
      </c>
    </row>
    <row r="117" spans="1:25" ht="25.8">
      <c r="A117" s="109">
        <v>103</v>
      </c>
      <c r="B117" s="110" t="s">
        <v>260</v>
      </c>
      <c r="C117" s="110" t="s">
        <v>261</v>
      </c>
      <c r="D117" s="111">
        <v>19</v>
      </c>
      <c r="E117" s="111">
        <v>4</v>
      </c>
      <c r="F117" s="111">
        <v>8</v>
      </c>
      <c r="G117" s="112">
        <f t="shared" si="8"/>
        <v>4.1111111111111116</v>
      </c>
      <c r="H117" s="111">
        <v>8</v>
      </c>
      <c r="I117" s="111">
        <v>8</v>
      </c>
      <c r="J117" s="112">
        <f t="shared" si="9"/>
        <v>4</v>
      </c>
      <c r="K117" s="111">
        <v>10.5</v>
      </c>
      <c r="L117" s="111">
        <v>10</v>
      </c>
      <c r="M117" s="111"/>
      <c r="N117" s="112">
        <f t="shared" si="10"/>
        <v>10.25</v>
      </c>
      <c r="O117" s="113">
        <f t="shared" si="7"/>
        <v>18.399999999999999</v>
      </c>
      <c r="P117" s="111">
        <v>4.5</v>
      </c>
      <c r="Q117" s="111"/>
      <c r="R117" s="111">
        <v>12</v>
      </c>
      <c r="S117" s="111">
        <v>14</v>
      </c>
      <c r="T117" s="111"/>
      <c r="U117" s="114">
        <f t="shared" si="11"/>
        <v>30.5</v>
      </c>
      <c r="V117" s="115">
        <f t="shared" si="12"/>
        <v>49</v>
      </c>
      <c r="W117" s="115"/>
      <c r="X117" s="115"/>
      <c r="Y117" s="116" t="str">
        <f t="shared" si="13"/>
        <v>D</v>
      </c>
    </row>
    <row r="118" spans="1:25" ht="25.8">
      <c r="A118" s="109">
        <v>104</v>
      </c>
      <c r="B118" s="110" t="s">
        <v>262</v>
      </c>
      <c r="C118" s="110" t="s">
        <v>263</v>
      </c>
      <c r="D118" s="111">
        <v>25</v>
      </c>
      <c r="E118" s="111">
        <v>12</v>
      </c>
      <c r="F118" s="111">
        <v>15</v>
      </c>
      <c r="G118" s="112">
        <f t="shared" si="8"/>
        <v>7.2777777777777786</v>
      </c>
      <c r="H118" s="111">
        <v>8</v>
      </c>
      <c r="I118" s="111">
        <v>8</v>
      </c>
      <c r="J118" s="112">
        <f t="shared" si="9"/>
        <v>4</v>
      </c>
      <c r="K118" s="111">
        <v>10</v>
      </c>
      <c r="L118" s="111">
        <v>10</v>
      </c>
      <c r="M118" s="111"/>
      <c r="N118" s="112">
        <f t="shared" si="10"/>
        <v>10</v>
      </c>
      <c r="O118" s="113">
        <f t="shared" si="7"/>
        <v>21.3</v>
      </c>
      <c r="P118" s="111">
        <v>24</v>
      </c>
      <c r="Q118" s="111"/>
      <c r="R118" s="111">
        <v>15</v>
      </c>
      <c r="S118" s="111">
        <v>16</v>
      </c>
      <c r="T118" s="111"/>
      <c r="U118" s="114">
        <f t="shared" si="11"/>
        <v>55</v>
      </c>
      <c r="V118" s="115">
        <f t="shared" si="12"/>
        <v>76</v>
      </c>
      <c r="W118" s="115"/>
      <c r="X118" s="115"/>
      <c r="Y118" s="116" t="str">
        <f t="shared" si="13"/>
        <v>A</v>
      </c>
    </row>
    <row r="119" spans="1:25" ht="25.8">
      <c r="A119" s="109">
        <v>105</v>
      </c>
      <c r="B119" s="110" t="s">
        <v>264</v>
      </c>
      <c r="C119" s="110" t="s">
        <v>265</v>
      </c>
      <c r="D119" s="111">
        <v>20</v>
      </c>
      <c r="E119" s="111">
        <v>10</v>
      </c>
      <c r="F119" s="111">
        <v>6</v>
      </c>
      <c r="G119" s="112">
        <f t="shared" si="8"/>
        <v>4.8888888888888884</v>
      </c>
      <c r="H119" s="111">
        <v>8</v>
      </c>
      <c r="I119" s="111">
        <v>8</v>
      </c>
      <c r="J119" s="112">
        <f t="shared" si="9"/>
        <v>4</v>
      </c>
      <c r="K119" s="111">
        <v>10.5</v>
      </c>
      <c r="L119" s="111">
        <v>12</v>
      </c>
      <c r="M119" s="111"/>
      <c r="N119" s="112">
        <f t="shared" si="10"/>
        <v>11.25</v>
      </c>
      <c r="O119" s="113">
        <f t="shared" si="7"/>
        <v>20.100000000000001</v>
      </c>
      <c r="P119" s="111">
        <v>13.5</v>
      </c>
      <c r="Q119" s="111"/>
      <c r="R119" s="111">
        <v>12</v>
      </c>
      <c r="S119" s="111">
        <v>12</v>
      </c>
      <c r="T119" s="111"/>
      <c r="U119" s="114">
        <f t="shared" si="11"/>
        <v>37.5</v>
      </c>
      <c r="V119" s="115">
        <f t="shared" si="12"/>
        <v>58</v>
      </c>
      <c r="W119" s="115"/>
      <c r="X119" s="115"/>
      <c r="Y119" s="116" t="str">
        <f t="shared" si="13"/>
        <v>C</v>
      </c>
    </row>
    <row r="120" spans="1:25" ht="25.8">
      <c r="A120" s="109">
        <v>106</v>
      </c>
      <c r="B120" s="110" t="s">
        <v>266</v>
      </c>
      <c r="C120" s="110" t="s">
        <v>267</v>
      </c>
      <c r="D120" s="111">
        <v>22</v>
      </c>
      <c r="E120" s="111">
        <v>5</v>
      </c>
      <c r="F120" s="111">
        <v>10</v>
      </c>
      <c r="G120" s="112">
        <f t="shared" si="8"/>
        <v>4.9444444444444446</v>
      </c>
      <c r="H120" s="111">
        <v>7.5</v>
      </c>
      <c r="I120" s="111">
        <v>8</v>
      </c>
      <c r="J120" s="112">
        <f t="shared" si="9"/>
        <v>3.875</v>
      </c>
      <c r="K120" s="111">
        <v>10</v>
      </c>
      <c r="L120" s="111">
        <v>11</v>
      </c>
      <c r="M120" s="111"/>
      <c r="N120" s="112">
        <f t="shared" si="10"/>
        <v>10.5</v>
      </c>
      <c r="O120" s="113">
        <f t="shared" si="7"/>
        <v>19.3</v>
      </c>
      <c r="P120" s="111">
        <v>5</v>
      </c>
      <c r="Q120" s="111"/>
      <c r="R120" s="111">
        <v>8</v>
      </c>
      <c r="S120" s="111">
        <v>12</v>
      </c>
      <c r="T120" s="111"/>
      <c r="U120" s="114">
        <f t="shared" si="11"/>
        <v>25</v>
      </c>
      <c r="V120" s="115">
        <f t="shared" si="12"/>
        <v>44</v>
      </c>
      <c r="W120" s="115"/>
      <c r="X120" s="115"/>
      <c r="Y120" s="116" t="str">
        <f t="shared" si="13"/>
        <v>D</v>
      </c>
    </row>
    <row r="121" spans="1:25" ht="25.8">
      <c r="A121" s="109">
        <v>107</v>
      </c>
      <c r="B121" s="110" t="s">
        <v>371</v>
      </c>
      <c r="C121" s="110" t="s">
        <v>372</v>
      </c>
      <c r="D121" s="111"/>
      <c r="E121" s="111"/>
      <c r="F121" s="111"/>
      <c r="G121" s="112">
        <f t="shared" si="8"/>
        <v>0</v>
      </c>
      <c r="H121" s="111"/>
      <c r="I121" s="111"/>
      <c r="J121" s="112">
        <f t="shared" si="9"/>
        <v>0</v>
      </c>
      <c r="K121" s="111"/>
      <c r="L121" s="111"/>
      <c r="M121" s="111"/>
      <c r="N121" s="112">
        <f t="shared" si="10"/>
        <v>0</v>
      </c>
      <c r="O121" s="113" t="str">
        <f t="shared" si="7"/>
        <v/>
      </c>
      <c r="P121" s="111"/>
      <c r="Q121" s="111"/>
      <c r="R121" s="111"/>
      <c r="S121" s="111"/>
      <c r="T121" s="111"/>
      <c r="U121" s="114" t="str">
        <f t="shared" si="11"/>
        <v/>
      </c>
      <c r="V121" s="115" t="str">
        <f t="shared" si="12"/>
        <v/>
      </c>
      <c r="W121" s="115"/>
      <c r="X121" s="115"/>
      <c r="Y121" s="116" t="str">
        <f t="shared" si="13"/>
        <v/>
      </c>
    </row>
    <row r="122" spans="1:25" ht="25.8">
      <c r="A122" s="109">
        <v>108</v>
      </c>
      <c r="B122" s="110" t="s">
        <v>373</v>
      </c>
      <c r="C122" s="110" t="s">
        <v>374</v>
      </c>
      <c r="D122" s="111"/>
      <c r="E122" s="111"/>
      <c r="F122" s="111"/>
      <c r="G122" s="112">
        <f t="shared" si="8"/>
        <v>0</v>
      </c>
      <c r="H122" s="111"/>
      <c r="I122" s="111"/>
      <c r="J122" s="112">
        <f t="shared" si="9"/>
        <v>0</v>
      </c>
      <c r="K122" s="111"/>
      <c r="L122" s="111"/>
      <c r="M122" s="111"/>
      <c r="N122" s="112">
        <f t="shared" si="10"/>
        <v>0</v>
      </c>
      <c r="O122" s="113" t="str">
        <f t="shared" si="7"/>
        <v/>
      </c>
      <c r="P122" s="111"/>
      <c r="Q122" s="111"/>
      <c r="R122" s="111"/>
      <c r="S122" s="111"/>
      <c r="T122" s="111"/>
      <c r="U122" s="114" t="str">
        <f t="shared" si="11"/>
        <v/>
      </c>
      <c r="V122" s="115" t="str">
        <f t="shared" si="12"/>
        <v/>
      </c>
      <c r="W122" s="115"/>
      <c r="X122" s="115"/>
      <c r="Y122" s="116" t="str">
        <f t="shared" si="13"/>
        <v/>
      </c>
    </row>
    <row r="123" spans="1:25" ht="25.8">
      <c r="A123" s="109">
        <v>109</v>
      </c>
      <c r="B123" s="110" t="s">
        <v>268</v>
      </c>
      <c r="C123" s="110" t="s">
        <v>269</v>
      </c>
      <c r="D123" s="111">
        <v>25</v>
      </c>
      <c r="E123" s="111">
        <v>16</v>
      </c>
      <c r="F123" s="111">
        <v>9</v>
      </c>
      <c r="G123" s="112">
        <f t="shared" si="8"/>
        <v>6.9444444444444455</v>
      </c>
      <c r="H123" s="111">
        <v>8</v>
      </c>
      <c r="I123" s="111">
        <v>7.5</v>
      </c>
      <c r="J123" s="112">
        <f t="shared" si="9"/>
        <v>3.875</v>
      </c>
      <c r="K123" s="111">
        <v>9</v>
      </c>
      <c r="L123" s="111">
        <v>11</v>
      </c>
      <c r="M123" s="111"/>
      <c r="N123" s="112">
        <f t="shared" si="10"/>
        <v>10</v>
      </c>
      <c r="O123" s="113">
        <f t="shared" si="7"/>
        <v>20.8</v>
      </c>
      <c r="P123" s="111">
        <v>24.5</v>
      </c>
      <c r="Q123" s="111"/>
      <c r="R123" s="111">
        <v>14</v>
      </c>
      <c r="S123" s="111">
        <v>16</v>
      </c>
      <c r="T123" s="111"/>
      <c r="U123" s="114">
        <f t="shared" si="11"/>
        <v>54.5</v>
      </c>
      <c r="V123" s="115">
        <f t="shared" si="12"/>
        <v>75</v>
      </c>
      <c r="W123" s="115"/>
      <c r="X123" s="115"/>
      <c r="Y123" s="116" t="str">
        <f t="shared" si="13"/>
        <v>A</v>
      </c>
    </row>
    <row r="124" spans="1:25" ht="25.8">
      <c r="A124" s="109">
        <v>110</v>
      </c>
      <c r="B124" s="110" t="s">
        <v>270</v>
      </c>
      <c r="C124" s="110" t="s">
        <v>271</v>
      </c>
      <c r="D124" s="111">
        <v>18</v>
      </c>
      <c r="E124" s="111">
        <v>10</v>
      </c>
      <c r="F124" s="111">
        <v>1</v>
      </c>
      <c r="G124" s="112">
        <f t="shared" si="8"/>
        <v>3.8333333333333339</v>
      </c>
      <c r="H124" s="111">
        <v>7.5</v>
      </c>
      <c r="I124" s="111">
        <v>9</v>
      </c>
      <c r="J124" s="112">
        <f t="shared" si="9"/>
        <v>4.125</v>
      </c>
      <c r="K124" s="111">
        <v>13</v>
      </c>
      <c r="L124" s="111">
        <v>12</v>
      </c>
      <c r="M124" s="111"/>
      <c r="N124" s="112">
        <f t="shared" si="10"/>
        <v>12.5</v>
      </c>
      <c r="O124" s="113">
        <f t="shared" si="7"/>
        <v>20.5</v>
      </c>
      <c r="P124" s="111"/>
      <c r="Q124" s="111"/>
      <c r="R124" s="111"/>
      <c r="S124" s="111"/>
      <c r="T124" s="111"/>
      <c r="U124" s="114" t="str">
        <f t="shared" si="11"/>
        <v/>
      </c>
      <c r="V124" s="115">
        <f t="shared" si="12"/>
        <v>21</v>
      </c>
      <c r="W124" s="115"/>
      <c r="X124" s="115"/>
      <c r="Y124" s="116" t="str">
        <f t="shared" si="13"/>
        <v/>
      </c>
    </row>
    <row r="125" spans="1:25" ht="25.8">
      <c r="A125" s="109">
        <v>111</v>
      </c>
      <c r="B125" s="110" t="s">
        <v>272</v>
      </c>
      <c r="C125" s="110" t="s">
        <v>273</v>
      </c>
      <c r="D125" s="111">
        <v>24</v>
      </c>
      <c r="E125" s="111">
        <v>11</v>
      </c>
      <c r="F125" s="111">
        <v>11</v>
      </c>
      <c r="G125" s="112">
        <f t="shared" si="8"/>
        <v>6.333333333333333</v>
      </c>
      <c r="H125" s="111">
        <v>7</v>
      </c>
      <c r="I125" s="111">
        <v>8.5</v>
      </c>
      <c r="J125" s="112">
        <f t="shared" si="9"/>
        <v>3.8749999999999996</v>
      </c>
      <c r="K125" s="111">
        <v>10.5</v>
      </c>
      <c r="L125" s="111">
        <v>10</v>
      </c>
      <c r="M125" s="111"/>
      <c r="N125" s="112">
        <f t="shared" si="10"/>
        <v>10.25</v>
      </c>
      <c r="O125" s="113">
        <f t="shared" si="7"/>
        <v>20.5</v>
      </c>
      <c r="P125" s="111">
        <v>22</v>
      </c>
      <c r="Q125" s="111"/>
      <c r="R125" s="111">
        <v>10</v>
      </c>
      <c r="S125" s="111">
        <v>14</v>
      </c>
      <c r="T125" s="111"/>
      <c r="U125" s="114">
        <f t="shared" si="11"/>
        <v>46</v>
      </c>
      <c r="V125" s="115">
        <f t="shared" si="12"/>
        <v>67</v>
      </c>
      <c r="W125" s="115"/>
      <c r="X125" s="115"/>
      <c r="Y125" s="116" t="str">
        <f t="shared" si="13"/>
        <v>B</v>
      </c>
    </row>
    <row r="126" spans="1:25" ht="25.8">
      <c r="A126" s="109">
        <v>112</v>
      </c>
      <c r="B126" s="110" t="s">
        <v>274</v>
      </c>
      <c r="C126" s="110" t="s">
        <v>317</v>
      </c>
      <c r="D126" s="111">
        <v>24</v>
      </c>
      <c r="E126" s="111">
        <v>12</v>
      </c>
      <c r="F126" s="111">
        <v>7</v>
      </c>
      <c r="G126" s="112">
        <f t="shared" si="8"/>
        <v>5.833333333333333</v>
      </c>
      <c r="H126" s="111">
        <v>8</v>
      </c>
      <c r="I126" s="111">
        <v>8</v>
      </c>
      <c r="J126" s="112">
        <f t="shared" si="9"/>
        <v>4</v>
      </c>
      <c r="K126" s="111">
        <v>10.5</v>
      </c>
      <c r="L126" s="111">
        <v>12</v>
      </c>
      <c r="M126" s="111"/>
      <c r="N126" s="112">
        <f t="shared" si="10"/>
        <v>11.25</v>
      </c>
      <c r="O126" s="113">
        <f t="shared" si="7"/>
        <v>21.1</v>
      </c>
      <c r="P126" s="111">
        <v>16</v>
      </c>
      <c r="Q126" s="111"/>
      <c r="R126" s="111">
        <v>10</v>
      </c>
      <c r="S126" s="111">
        <v>15</v>
      </c>
      <c r="T126" s="111"/>
      <c r="U126" s="114">
        <f t="shared" si="11"/>
        <v>41</v>
      </c>
      <c r="V126" s="115">
        <f t="shared" si="12"/>
        <v>62</v>
      </c>
      <c r="W126" s="115"/>
      <c r="X126" s="115"/>
      <c r="Y126" s="116" t="str">
        <f t="shared" si="13"/>
        <v>B</v>
      </c>
    </row>
    <row r="127" spans="1:25" ht="25.8">
      <c r="A127" s="109">
        <v>113</v>
      </c>
      <c r="B127" s="110" t="s">
        <v>276</v>
      </c>
      <c r="C127" s="110" t="s">
        <v>277</v>
      </c>
      <c r="D127" s="111">
        <v>21</v>
      </c>
      <c r="E127" s="111">
        <v>13</v>
      </c>
      <c r="F127" s="111">
        <v>11</v>
      </c>
      <c r="G127" s="112">
        <f t="shared" si="8"/>
        <v>6.333333333333333</v>
      </c>
      <c r="H127" s="111">
        <v>8</v>
      </c>
      <c r="I127" s="111">
        <v>8</v>
      </c>
      <c r="J127" s="112">
        <f t="shared" si="9"/>
        <v>4</v>
      </c>
      <c r="K127" s="111">
        <v>10.5</v>
      </c>
      <c r="L127" s="111">
        <v>12</v>
      </c>
      <c r="M127" s="111"/>
      <c r="N127" s="112">
        <f t="shared" si="10"/>
        <v>11.25</v>
      </c>
      <c r="O127" s="113">
        <f t="shared" si="7"/>
        <v>21.6</v>
      </c>
      <c r="P127" s="111">
        <v>14</v>
      </c>
      <c r="Q127" s="111">
        <v>5</v>
      </c>
      <c r="R127" s="111"/>
      <c r="S127" s="111">
        <v>13</v>
      </c>
      <c r="T127" s="111"/>
      <c r="U127" s="114">
        <f t="shared" si="11"/>
        <v>32</v>
      </c>
      <c r="V127" s="115">
        <f t="shared" si="12"/>
        <v>54</v>
      </c>
      <c r="W127" s="115"/>
      <c r="X127" s="115"/>
      <c r="Y127" s="116" t="str">
        <f t="shared" si="13"/>
        <v>C</v>
      </c>
    </row>
    <row r="128" spans="1:25" ht="25.8">
      <c r="A128" s="109">
        <v>115</v>
      </c>
      <c r="B128" s="110" t="s">
        <v>318</v>
      </c>
      <c r="C128" s="110" t="s">
        <v>375</v>
      </c>
      <c r="D128" s="111">
        <v>23</v>
      </c>
      <c r="E128" s="111">
        <v>14</v>
      </c>
      <c r="F128" s="111">
        <v>11</v>
      </c>
      <c r="G128" s="112">
        <f>IF(COUNTA($D128:$F128)&gt;0,SUM($D128/$D$14,$E128/$E$14,$F128/$F$14)*$G$14/COUNTA($D128:$F128),0)</f>
        <v>6.7222222222222214</v>
      </c>
      <c r="H128" s="111">
        <v>7.5</v>
      </c>
      <c r="I128" s="111">
        <v>8</v>
      </c>
      <c r="J128" s="112">
        <f>IF(COUNTA($H128:$I128)&gt;0,SUM($H128/$H$14,$I128/$I$14)*$J$14/COUNTA($H128:$I128),0)</f>
        <v>3.875</v>
      </c>
      <c r="K128" s="111">
        <v>10</v>
      </c>
      <c r="L128" s="111">
        <v>11</v>
      </c>
      <c r="M128" s="111"/>
      <c r="N128" s="112">
        <f>IF(COUNTA($K128:$M128)&gt;0,SUM($K128/$K$14,$L128/$L$14,$M128/$M$14)*$N$14/COUNTA($K128:$M128),0)</f>
        <v>10.5</v>
      </c>
      <c r="O128" s="113">
        <f>IF(ROUNDDOWN(SUM($G128,$J128,$N128,0.05),1)&gt;0,ROUNDDOWN(SUM($G128,$J128,$N128,0.05),1),"")</f>
        <v>21.1</v>
      </c>
      <c r="P128" s="111">
        <v>21</v>
      </c>
      <c r="Q128" s="111"/>
      <c r="R128" s="111">
        <v>11</v>
      </c>
      <c r="S128" s="111">
        <v>20</v>
      </c>
      <c r="T128" s="111"/>
      <c r="U128" s="114">
        <f>IF(OR(COUNTIF($P128:$T128,"&gt;0")=0,COUNTA($P$14)=0),"",(IF(COUNTA($Q128:$T128)&lt;=2,SUM($P128:$T128),IF(COUNTA($Q128:$T128)=3,SUM($P128:$T128)-MIN($Q128:$T128),SUM($P128:$T128)-MIN($Q128:$T128)-SMALL($Q128:$T128,2))))*7/(SUM($P$14:$R$14)/10))</f>
        <v>52</v>
      </c>
      <c r="V128" s="115">
        <f>IF(ROUNDDOWN(SUM($O128,$U128,0.5),0)&gt;0,ROUNDDOWN(SUM($O128,$U128,0.5),0),"")</f>
        <v>73</v>
      </c>
      <c r="W128" s="115"/>
      <c r="X128" s="115"/>
      <c r="Y128" s="116" t="str">
        <f>IF(AND(N128&lt;$N$14/2,COUNTIF($P128:$T128,"&gt;0")&gt;0),"FAIL LABS",IF(OR($U128=0,$U128=""),"",IF($V128&gt;=70,"A",IF($V128&gt;=60,"B",IF($V128&gt;=50,"C",IF($V128&gt;=40,"D","E"))))))</f>
        <v>A</v>
      </c>
    </row>
    <row r="129" spans="1:25" ht="25.8">
      <c r="A129" s="109">
        <v>116</v>
      </c>
      <c r="B129" s="110" t="s">
        <v>376</v>
      </c>
      <c r="C129" s="110" t="s">
        <v>377</v>
      </c>
      <c r="D129" s="111"/>
      <c r="E129" s="111"/>
      <c r="F129" s="111"/>
      <c r="G129" s="112">
        <f t="shared" si="8"/>
        <v>0</v>
      </c>
      <c r="H129" s="111"/>
      <c r="I129" s="111"/>
      <c r="J129" s="112">
        <f t="shared" si="9"/>
        <v>0</v>
      </c>
      <c r="K129" s="111"/>
      <c r="L129" s="111"/>
      <c r="M129" s="111"/>
      <c r="N129" s="112">
        <f t="shared" si="10"/>
        <v>0</v>
      </c>
      <c r="O129" s="113" t="str">
        <f t="shared" si="7"/>
        <v/>
      </c>
      <c r="P129" s="111"/>
      <c r="Q129" s="111"/>
      <c r="R129" s="111"/>
      <c r="S129" s="111"/>
      <c r="T129" s="111"/>
      <c r="U129" s="114" t="str">
        <f t="shared" si="11"/>
        <v/>
      </c>
      <c r="V129" s="115" t="str">
        <f t="shared" si="12"/>
        <v/>
      </c>
      <c r="W129" s="115"/>
      <c r="X129" s="115"/>
      <c r="Y129" s="116" t="str">
        <f t="shared" si="13"/>
        <v/>
      </c>
    </row>
    <row r="130" spans="1:25" ht="25.8">
      <c r="A130" s="109">
        <v>117</v>
      </c>
      <c r="B130" s="110" t="s">
        <v>278</v>
      </c>
      <c r="C130" s="110" t="s">
        <v>279</v>
      </c>
      <c r="D130" s="111">
        <v>23</v>
      </c>
      <c r="E130" s="111">
        <v>9</v>
      </c>
      <c r="F130" s="111">
        <v>10</v>
      </c>
      <c r="G130" s="112">
        <f>IF(COUNTA($D130:$F130)&gt;0,SUM($D130/$D$14,$E130/$E$14,$F130/$F$14)*$G$14/COUNTA($D130:$F130),0)</f>
        <v>5.7222222222222223</v>
      </c>
      <c r="H130" s="111">
        <v>7</v>
      </c>
      <c r="I130" s="111">
        <v>7.5</v>
      </c>
      <c r="J130" s="112">
        <f>IF(COUNTA($H130:$I130)&gt;0,SUM($H130/$H$14,$I130/$I$14)*$J$14/COUNTA($H130:$I130),0)</f>
        <v>3.625</v>
      </c>
      <c r="K130" s="111">
        <v>13</v>
      </c>
      <c r="L130" s="111">
        <v>11</v>
      </c>
      <c r="M130" s="111"/>
      <c r="N130" s="112">
        <f>IF(COUNTA($K130:$M130)&gt;0,SUM($K130/$K$14,$L130/$L$14,$M130/$M$14)*$N$14/COUNTA($K130:$M130),0)</f>
        <v>12</v>
      </c>
      <c r="O130" s="113">
        <f>IF(ROUNDDOWN(SUM($G130,$J130,$N130,0.05),1)&gt;0,ROUNDDOWN(SUM($G130,$J130,$N130,0.05),1),"")</f>
        <v>21.3</v>
      </c>
      <c r="P130" s="111">
        <v>24</v>
      </c>
      <c r="Q130" s="111"/>
      <c r="R130" s="111">
        <v>15</v>
      </c>
      <c r="S130" s="111">
        <v>17</v>
      </c>
      <c r="T130" s="111"/>
      <c r="U130" s="114">
        <f>IF(OR(COUNTIF($P130:$T130,"&gt;0")=0,COUNTA($P$14)=0),"",(IF(COUNTA($Q130:$T130)&lt;=2,SUM($P130:$T130),IF(COUNTA($Q130:$T130)=3,SUM($P130:$T130)-MIN($Q130:$T130),SUM($P130:$T130)-MIN($Q130:$T130)-SMALL($Q130:$T130,2))))*7/(SUM($P$14:$R$14)/10))</f>
        <v>56</v>
      </c>
      <c r="V130" s="115">
        <f>IF(ROUNDDOWN(SUM($O130,$U130,0.5),0)&gt;0,ROUNDDOWN(SUM($O130,$U130,0.5),0),"")</f>
        <v>77</v>
      </c>
      <c r="W130" s="115"/>
      <c r="X130" s="115"/>
      <c r="Y130" s="116" t="str">
        <f>IF(AND(N130&lt;$N$14/2,COUNTIF($P130:$T130,"&gt;0")&gt;0),"FAIL LABS",IF(OR($U130=0,$U130=""),"",IF($V130&gt;=70,"A",IF($V130&gt;=60,"B",IF($V130&gt;=50,"C",IF($V130&gt;=40,"D","E"))))))</f>
        <v>A</v>
      </c>
    </row>
    <row r="131" spans="1:25" ht="25.8">
      <c r="A131" s="109">
        <v>114</v>
      </c>
      <c r="B131" s="110" t="s">
        <v>378</v>
      </c>
      <c r="C131" s="110" t="s">
        <v>379</v>
      </c>
      <c r="D131" s="111"/>
      <c r="E131" s="111"/>
      <c r="F131" s="111"/>
      <c r="G131" s="112">
        <f>IF(COUNTA($D131:$F131)&gt;0,SUM($D131/$D$14,$E131/$E$14,$F131/$F$14)*$G$14/COUNTA($D131:$F131),0)</f>
        <v>0</v>
      </c>
      <c r="H131" s="111"/>
      <c r="I131" s="111"/>
      <c r="J131" s="112">
        <f>IF(COUNTA($H131:$I131)&gt;0,SUM($H131/$H$14,$I131/$I$14)*$J$14/COUNTA($H131:$I131),0)</f>
        <v>0</v>
      </c>
      <c r="K131" s="111"/>
      <c r="L131" s="111"/>
      <c r="M131" s="111"/>
      <c r="N131" s="112">
        <f>IF(COUNTA($K131:$M131)&gt;0,SUM($K131/$K$14,$L131/$L$14,$M131/$M$14)*$N$14/COUNTA($K131:$M131),0)</f>
        <v>0</v>
      </c>
      <c r="O131" s="113" t="str">
        <f>IF(ROUNDDOWN(SUM($G131,$J131,$N131,0.05),1)&gt;0,ROUNDDOWN(SUM($G131,$J131,$N131,0.05),1),"")</f>
        <v/>
      </c>
      <c r="P131" s="111"/>
      <c r="Q131" s="111"/>
      <c r="R131" s="111"/>
      <c r="S131" s="111"/>
      <c r="T131" s="111"/>
      <c r="U131" s="114" t="str">
        <f>IF(OR(COUNTIF($P131:$T131,"&gt;0")=0,COUNTA($P$14)=0),"",(IF(COUNTA($Q131:$T131)&lt;=2,SUM($P131:$T131),IF(COUNTA($Q131:$T131)=3,SUM($P131:$T131)-MIN($Q131:$T131),SUM($P131:$T131)-MIN($Q131:$T131)-SMALL($Q131:$T131,2))))*7/(SUM($P$14:$R$14)/10))</f>
        <v/>
      </c>
      <c r="V131" s="115" t="str">
        <f>IF(ROUNDDOWN(SUM($O131,$U131,0.5),0)&gt;0,ROUNDDOWN(SUM($O131,$U131,0.5),0),"")</f>
        <v/>
      </c>
      <c r="W131" s="115"/>
      <c r="X131" s="115"/>
      <c r="Y131" s="116" t="str">
        <f>IF(AND(N131&lt;$N$14/2,COUNTIF($P131:$T131,"&gt;0")&gt;0),"FAIL LABS",IF(OR($U131=0,$U131=""),"",IF($V131&gt;=70,"A",IF($V131&gt;=60,"B",IF($V131&gt;=50,"C",IF($V131&gt;=40,"D","E"))))))</f>
        <v/>
      </c>
    </row>
    <row r="132" spans="1:25" ht="25.8">
      <c r="A132" s="109">
        <v>118</v>
      </c>
      <c r="B132" s="110" t="s">
        <v>321</v>
      </c>
      <c r="C132" s="110" t="s">
        <v>322</v>
      </c>
      <c r="D132" s="111">
        <v>20</v>
      </c>
      <c r="E132" s="111">
        <v>11</v>
      </c>
      <c r="F132" s="111">
        <v>9</v>
      </c>
      <c r="G132" s="112">
        <f>IF(COUNTA($D132:$F132)&gt;0,SUM($D132/$D$14,$E132/$E$14,$F132/$F$14)*$G$14/COUNTA($D132:$F132),0)</f>
        <v>5.5555555555555562</v>
      </c>
      <c r="H132" s="111">
        <v>7.5</v>
      </c>
      <c r="I132" s="111">
        <v>8</v>
      </c>
      <c r="J132" s="112">
        <f>IF(COUNTA($H132:$I132)&gt;0,SUM($H132/$H$14,$I132/$I$14)*$J$14/COUNTA($H132:$I132),0)</f>
        <v>3.875</v>
      </c>
      <c r="K132" s="111">
        <v>10</v>
      </c>
      <c r="L132" s="111">
        <v>11</v>
      </c>
      <c r="M132" s="111"/>
      <c r="N132" s="112">
        <f>IF(COUNTA($K132:$M132)&gt;0,SUM($K132/$K$14,$L132/$L$14,$M132/$M$14)*$N$14/COUNTA($K132:$M132),0)</f>
        <v>10.5</v>
      </c>
      <c r="O132" s="113">
        <f>IF(ROUNDDOWN(SUM($G132,$J132,$N132,0.05),1)&gt;0,ROUNDDOWN(SUM($G132,$J132,$N132,0.05),1),"")</f>
        <v>19.899999999999999</v>
      </c>
      <c r="P132" s="111">
        <v>14</v>
      </c>
      <c r="Q132" s="111"/>
      <c r="R132" s="111">
        <v>8</v>
      </c>
      <c r="S132" s="111">
        <v>13</v>
      </c>
      <c r="T132" s="111"/>
      <c r="U132" s="114">
        <f>IF(OR(COUNTIF($P132:$T132,"&gt;0")=0,COUNTA($P$14)=0),"",(IF(COUNTA($Q132:$T132)&lt;=2,SUM($P132:$T132),IF(COUNTA($Q132:$T132)=3,SUM($P132:$T132)-MIN($Q132:$T132),SUM($P132:$T132)-MIN($Q132:$T132)-SMALL($Q132:$T132,2))))*7/(SUM($P$14:$R$14)/10))</f>
        <v>35</v>
      </c>
      <c r="V132" s="115">
        <f>IF(ROUNDDOWN(SUM($O132,$U132,0.5),0)&gt;0,ROUNDDOWN(SUM($O132,$U132,0.5),0),"")</f>
        <v>55</v>
      </c>
      <c r="W132" s="115"/>
      <c r="X132" s="115"/>
      <c r="Y132" s="116" t="str">
        <f>IF(AND(N132&lt;$N$14/2,COUNTIF($P132:$T132,"&gt;0")&gt;0),"FAIL LABS",IF(OR($U132=0,$U132=""),"",IF($V132&gt;=70,"A",IF($V132&gt;=60,"B",IF($V132&gt;=50,"C",IF($V132&gt;=40,"D","E"))))))</f>
        <v>C</v>
      </c>
    </row>
    <row r="133" spans="1:25" ht="25.8">
      <c r="A133" s="109">
        <v>119</v>
      </c>
      <c r="B133" s="110" t="s">
        <v>280</v>
      </c>
      <c r="C133" s="110" t="s">
        <v>320</v>
      </c>
      <c r="D133" s="111">
        <v>20</v>
      </c>
      <c r="E133" s="111">
        <v>6</v>
      </c>
      <c r="F133" s="111">
        <v>4</v>
      </c>
      <c r="G133" s="112">
        <f t="shared" si="8"/>
        <v>3.888888888888888</v>
      </c>
      <c r="H133" s="111">
        <v>7.5</v>
      </c>
      <c r="I133" s="111">
        <v>8</v>
      </c>
      <c r="J133" s="112">
        <f t="shared" si="9"/>
        <v>3.875</v>
      </c>
      <c r="K133" s="111">
        <v>10</v>
      </c>
      <c r="L133" s="111">
        <v>11</v>
      </c>
      <c r="M133" s="111"/>
      <c r="N133" s="112">
        <f t="shared" si="10"/>
        <v>10.5</v>
      </c>
      <c r="O133" s="113">
        <f t="shared" si="7"/>
        <v>18.3</v>
      </c>
      <c r="P133" s="111">
        <v>10</v>
      </c>
      <c r="Q133" s="111"/>
      <c r="R133" s="111">
        <v>13</v>
      </c>
      <c r="S133" s="111">
        <v>8</v>
      </c>
      <c r="T133" s="111"/>
      <c r="U133" s="114">
        <f t="shared" si="11"/>
        <v>31</v>
      </c>
      <c r="V133" s="115">
        <f t="shared" si="12"/>
        <v>49</v>
      </c>
      <c r="W133" s="115"/>
      <c r="X133" s="115"/>
      <c r="Y133" s="116" t="str">
        <f t="shared" si="13"/>
        <v>D</v>
      </c>
    </row>
    <row r="134" spans="1:25" ht="25.8">
      <c r="A134" s="109"/>
      <c r="B134" s="110"/>
      <c r="C134" s="110"/>
      <c r="D134" s="111"/>
      <c r="E134" s="111"/>
      <c r="F134" s="111"/>
      <c r="G134" s="112">
        <f t="shared" si="8"/>
        <v>0</v>
      </c>
      <c r="H134" s="111"/>
      <c r="I134" s="111"/>
      <c r="J134" s="112">
        <f t="shared" si="9"/>
        <v>0</v>
      </c>
      <c r="K134" s="111"/>
      <c r="L134" s="111"/>
      <c r="M134" s="111"/>
      <c r="N134" s="112">
        <f t="shared" si="10"/>
        <v>0</v>
      </c>
      <c r="O134" s="113" t="str">
        <f t="shared" si="7"/>
        <v/>
      </c>
      <c r="P134" s="111"/>
      <c r="Q134" s="111"/>
      <c r="R134" s="111"/>
      <c r="S134" s="111"/>
      <c r="T134" s="111"/>
      <c r="U134" s="114" t="str">
        <f t="shared" si="11"/>
        <v/>
      </c>
      <c r="V134" s="115" t="str">
        <f t="shared" si="12"/>
        <v/>
      </c>
      <c r="W134" s="115"/>
      <c r="X134" s="115"/>
      <c r="Y134" s="116" t="str">
        <f t="shared" si="13"/>
        <v/>
      </c>
    </row>
    <row r="135" spans="1:25" ht="25.8">
      <c r="A135" s="109"/>
      <c r="B135" s="153"/>
      <c r="C135" s="153"/>
      <c r="D135" s="111"/>
      <c r="E135" s="111"/>
      <c r="F135" s="111"/>
      <c r="G135" s="112">
        <f t="shared" si="8"/>
        <v>0</v>
      </c>
      <c r="H135" s="111"/>
      <c r="I135" s="111"/>
      <c r="J135" s="112">
        <f t="shared" si="9"/>
        <v>0</v>
      </c>
      <c r="K135" s="111"/>
      <c r="L135" s="111"/>
      <c r="M135" s="111"/>
      <c r="N135" s="112">
        <f t="shared" si="10"/>
        <v>0</v>
      </c>
      <c r="O135" s="113" t="str">
        <f t="shared" si="7"/>
        <v/>
      </c>
      <c r="P135" s="111"/>
      <c r="Q135" s="111"/>
      <c r="R135" s="111"/>
      <c r="S135" s="111"/>
      <c r="T135" s="111"/>
      <c r="U135" s="114" t="str">
        <f t="shared" si="11"/>
        <v/>
      </c>
      <c r="V135" s="115" t="str">
        <f t="shared" si="12"/>
        <v/>
      </c>
      <c r="W135" s="115"/>
      <c r="X135" s="115"/>
      <c r="Y135" s="116" t="str">
        <f t="shared" si="13"/>
        <v/>
      </c>
    </row>
    <row r="136" spans="1:25" ht="28.8">
      <c r="A136" s="118"/>
      <c r="B136" s="119"/>
      <c r="C136" s="119"/>
      <c r="D136" s="118"/>
      <c r="E136" s="320" t="s">
        <v>323</v>
      </c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118"/>
      <c r="V136" s="120"/>
      <c r="W136" s="118"/>
      <c r="X136" s="118"/>
      <c r="Y136" s="118"/>
    </row>
    <row r="137" spans="1:25" ht="15.6">
      <c r="A137" s="118"/>
      <c r="B137" s="121"/>
      <c r="C137" s="122"/>
      <c r="D137" s="317" t="s">
        <v>300</v>
      </c>
      <c r="E137" s="317"/>
      <c r="F137" s="123" t="s">
        <v>324</v>
      </c>
      <c r="G137" s="124" t="s">
        <v>325</v>
      </c>
      <c r="H137" s="125" t="s">
        <v>326</v>
      </c>
      <c r="I137" s="126" t="s">
        <v>327</v>
      </c>
      <c r="J137" s="126" t="s">
        <v>328</v>
      </c>
      <c r="K137" s="127"/>
      <c r="L137" s="128"/>
      <c r="M137" s="128"/>
      <c r="N137" s="128"/>
      <c r="O137" s="322" t="s">
        <v>329</v>
      </c>
      <c r="P137" s="322"/>
      <c r="Q137" s="323" t="s">
        <v>330</v>
      </c>
      <c r="R137" s="323"/>
      <c r="S137" s="324" t="s">
        <v>331</v>
      </c>
      <c r="T137" s="324"/>
      <c r="U137" s="118"/>
      <c r="V137" s="120"/>
      <c r="W137" s="118"/>
      <c r="X137" s="118"/>
      <c r="Y137" s="118"/>
    </row>
    <row r="138" spans="1:25" ht="31.2">
      <c r="A138" s="118"/>
      <c r="B138" s="129"/>
      <c r="C138" s="118"/>
      <c r="D138" s="318" t="s">
        <v>332</v>
      </c>
      <c r="E138" s="318"/>
      <c r="F138" s="130">
        <f>COUNTIF($Y$15:$Y135,F$137)</f>
        <v>13</v>
      </c>
      <c r="G138" s="130">
        <f>COUNTIF($Y$15:$Y135,G$137)</f>
        <v>25</v>
      </c>
      <c r="H138" s="131">
        <f>COUNTIF($Y$15:$Y135,H$137)</f>
        <v>41</v>
      </c>
      <c r="I138" s="132">
        <f>COUNTIF($Y$15:$Y135,I$137)</f>
        <v>19</v>
      </c>
      <c r="J138" s="132">
        <f>COUNTIF($Y$15:$Y135,J$137)</f>
        <v>0</v>
      </c>
      <c r="K138" s="127"/>
      <c r="L138" s="128"/>
      <c r="M138" s="128"/>
      <c r="N138" s="128"/>
      <c r="O138" s="133" t="s">
        <v>333</v>
      </c>
      <c r="P138" s="124" t="s">
        <v>334</v>
      </c>
      <c r="Q138" s="134" t="s">
        <v>335</v>
      </c>
      <c r="R138" s="135" t="s">
        <v>336</v>
      </c>
      <c r="S138" s="319" t="s">
        <v>337</v>
      </c>
      <c r="T138" s="319"/>
      <c r="U138" s="118"/>
      <c r="V138" s="120"/>
      <c r="W138" s="118"/>
      <c r="X138" s="118"/>
      <c r="Y138" s="118"/>
    </row>
    <row r="139" spans="1:25" ht="25.2">
      <c r="A139" s="118"/>
      <c r="B139" s="129"/>
      <c r="C139" s="118"/>
      <c r="D139" s="318" t="s">
        <v>338</v>
      </c>
      <c r="E139" s="318"/>
      <c r="F139" s="130"/>
      <c r="G139" s="130"/>
      <c r="H139" s="131"/>
      <c r="I139" s="132"/>
      <c r="J139" s="132"/>
      <c r="K139" s="127"/>
      <c r="L139" s="314" t="s">
        <v>339</v>
      </c>
      <c r="M139" s="314"/>
      <c r="N139" s="136" t="s">
        <v>332</v>
      </c>
      <c r="O139" s="137">
        <f>IF(SUM($O$15:$O135)&gt;0,AVERAGE($O$15:$O135),0)</f>
        <v>20.425714285714296</v>
      </c>
      <c r="P139" s="137">
        <f>$O139/30*100</f>
        <v>68.085714285714317</v>
      </c>
      <c r="Q139" s="137">
        <f>IF(SUM($U$15:$U135)&gt;0,AVERAGE($U$15:$U135),0)</f>
        <v>37.867346938775512</v>
      </c>
      <c r="R139" s="138">
        <f>$Q139/70*100</f>
        <v>54.096209912536445</v>
      </c>
      <c r="S139" s="315">
        <f>IF(SUM($V$15:$V135)&gt;0,AVERAGE($V$15:$V135),0)</f>
        <v>55.771428571428572</v>
      </c>
      <c r="T139" s="315"/>
      <c r="U139" s="118"/>
      <c r="V139" s="120"/>
      <c r="W139" s="118"/>
      <c r="X139" s="118"/>
      <c r="Y139" s="118"/>
    </row>
    <row r="140" spans="1:25" ht="21">
      <c r="A140" s="118"/>
      <c r="B140" s="129"/>
      <c r="C140" s="129"/>
      <c r="D140" s="139"/>
      <c r="E140" s="140"/>
      <c r="F140" s="140"/>
      <c r="G140" s="140"/>
      <c r="H140" s="128"/>
      <c r="I140" s="128"/>
      <c r="J140" s="128"/>
      <c r="K140" s="127"/>
      <c r="L140" s="314"/>
      <c r="M140" s="314"/>
      <c r="N140" s="136" t="s">
        <v>340</v>
      </c>
      <c r="O140" s="137"/>
      <c r="P140" s="137"/>
      <c r="Q140" s="141"/>
      <c r="R140" s="138"/>
      <c r="S140" s="315"/>
      <c r="T140" s="315"/>
      <c r="U140" s="118"/>
      <c r="V140" s="120"/>
      <c r="W140" s="118"/>
      <c r="X140" s="118"/>
      <c r="Y140" s="118"/>
    </row>
    <row r="141" spans="1:25" ht="21">
      <c r="A141" s="118"/>
      <c r="B141" s="129"/>
      <c r="C141" s="118"/>
      <c r="D141" s="142"/>
      <c r="E141" s="143"/>
      <c r="F141" s="144" t="s">
        <v>341</v>
      </c>
      <c r="G141" s="144" t="s">
        <v>342</v>
      </c>
      <c r="H141" s="140"/>
      <c r="I141" s="140"/>
      <c r="J141" s="128"/>
      <c r="K141" s="127"/>
      <c r="L141" s="314" t="s">
        <v>343</v>
      </c>
      <c r="M141" s="314"/>
      <c r="N141" s="136" t="s">
        <v>332</v>
      </c>
      <c r="O141" s="145">
        <f>MIN($O$15:$O135)</f>
        <v>14.8</v>
      </c>
      <c r="P141" s="137">
        <f>$O141/30*100</f>
        <v>49.333333333333336</v>
      </c>
      <c r="Q141" s="146">
        <f>MIN($U$15:$U135)</f>
        <v>18</v>
      </c>
      <c r="R141" s="138">
        <f>$Q141/70*100</f>
        <v>25.714285714285712</v>
      </c>
      <c r="S141" s="315">
        <f>MIN($V$15:$V135)</f>
        <v>15</v>
      </c>
      <c r="T141" s="315"/>
      <c r="U141" s="118"/>
      <c r="V141" s="120"/>
      <c r="W141" s="118"/>
      <c r="X141" s="118"/>
      <c r="Y141" s="118"/>
    </row>
    <row r="142" spans="1:25" ht="25.2">
      <c r="A142" s="118"/>
      <c r="B142" s="129"/>
      <c r="C142" s="118"/>
      <c r="D142" s="317" t="s">
        <v>4</v>
      </c>
      <c r="E142" s="317"/>
      <c r="F142" s="147">
        <f>COUNTIF($V$15:$V$135,"&gt;=40")</f>
        <v>98</v>
      </c>
      <c r="G142" s="147"/>
      <c r="H142" s="140"/>
      <c r="I142" s="140"/>
      <c r="J142" s="128"/>
      <c r="K142" s="127"/>
      <c r="L142" s="314"/>
      <c r="M142" s="314"/>
      <c r="N142" s="136" t="s">
        <v>340</v>
      </c>
      <c r="O142" s="137"/>
      <c r="P142" s="137"/>
      <c r="Q142" s="148"/>
      <c r="R142" s="148"/>
      <c r="S142" s="316"/>
      <c r="T142" s="316"/>
      <c r="U142" s="118"/>
      <c r="V142" s="120"/>
      <c r="W142" s="118"/>
      <c r="X142" s="118"/>
      <c r="Y142" s="118"/>
    </row>
    <row r="143" spans="1:25" ht="25.2">
      <c r="A143" s="118"/>
      <c r="B143" s="129"/>
      <c r="C143" s="118"/>
      <c r="D143" s="317" t="s">
        <v>344</v>
      </c>
      <c r="E143" s="317"/>
      <c r="F143" s="147">
        <f>COUNTIF($Y$15:$Y135,"E")</f>
        <v>0</v>
      </c>
      <c r="G143" s="147"/>
      <c r="H143" s="140"/>
      <c r="I143" s="140"/>
      <c r="J143" s="128"/>
      <c r="K143" s="149"/>
      <c r="L143" s="314" t="s">
        <v>345</v>
      </c>
      <c r="M143" s="314"/>
      <c r="N143" s="136" t="s">
        <v>332</v>
      </c>
      <c r="O143" s="137">
        <f>MAX($O$15:$O135)</f>
        <v>25.3</v>
      </c>
      <c r="P143" s="137">
        <f>$O143/30*100</f>
        <v>84.333333333333343</v>
      </c>
      <c r="Q143" s="137">
        <f>MAX($U$15:$U135)</f>
        <v>59</v>
      </c>
      <c r="R143" s="138">
        <f>$Q143/70*100</f>
        <v>84.285714285714292</v>
      </c>
      <c r="S143" s="315">
        <f>MAX($V$15:$V135)</f>
        <v>83</v>
      </c>
      <c r="T143" s="315"/>
      <c r="U143" s="118"/>
      <c r="V143" s="120"/>
      <c r="W143" s="118"/>
      <c r="X143" s="118"/>
      <c r="Y143" s="118"/>
    </row>
    <row r="144" spans="1:25" ht="25.2">
      <c r="A144" s="118"/>
      <c r="B144" s="118"/>
      <c r="C144" s="150"/>
      <c r="D144" s="318" t="s">
        <v>346</v>
      </c>
      <c r="E144" s="318"/>
      <c r="F144" s="147">
        <f>COUNTA($B$15:$B135)-SUM(F138:J138)</f>
        <v>21</v>
      </c>
      <c r="G144" s="147"/>
      <c r="H144" s="140"/>
      <c r="I144" s="140"/>
      <c r="J144" s="140"/>
      <c r="K144" s="140"/>
      <c r="L144" s="314"/>
      <c r="M144" s="314"/>
      <c r="N144" s="136" t="s">
        <v>340</v>
      </c>
      <c r="O144" s="137"/>
      <c r="P144" s="137"/>
      <c r="Q144" s="141"/>
      <c r="R144" s="138"/>
      <c r="S144" s="315"/>
      <c r="T144" s="315"/>
      <c r="U144" s="118"/>
      <c r="V144" s="120"/>
      <c r="W144" s="118"/>
      <c r="X144" s="118"/>
      <c r="Y144" s="118"/>
    </row>
    <row r="145" spans="1:25" ht="25.2">
      <c r="A145" s="118"/>
      <c r="B145" s="118"/>
      <c r="C145" s="150"/>
      <c r="D145" s="314" t="s">
        <v>33</v>
      </c>
      <c r="E145" s="314"/>
      <c r="F145" s="147">
        <f>SUM($F142:$F144)</f>
        <v>119</v>
      </c>
      <c r="G145" s="147"/>
      <c r="H145" s="140"/>
      <c r="I145" s="140"/>
      <c r="J145" s="140"/>
      <c r="K145" s="140"/>
      <c r="L145" s="314" t="s">
        <v>347</v>
      </c>
      <c r="M145" s="314"/>
      <c r="N145" s="136" t="s">
        <v>332</v>
      </c>
      <c r="O145" s="145">
        <f>IF(SUM($O$15:$O135)&gt;0,STDEV($O$15:$O135),0)</f>
        <v>1.6210768365164279</v>
      </c>
      <c r="P145" s="137">
        <f>$O145/30*100</f>
        <v>5.4035894550547594</v>
      </c>
      <c r="Q145" s="146">
        <f>IF(SUM($U$15:$U135),STDEV($U$15:$U135),0)</f>
        <v>9.5508813811471409</v>
      </c>
      <c r="R145" s="138">
        <f>$Q145/70*100</f>
        <v>13.644116258781629</v>
      </c>
      <c r="S145" s="315">
        <f>IF(SUM($V$15:$V135)&gt;0,STDEV($V$15:$V135),0)</f>
        <v>13.949949781311011</v>
      </c>
      <c r="T145" s="315"/>
      <c r="U145" s="118"/>
      <c r="V145" s="120"/>
      <c r="W145" s="118"/>
      <c r="X145" s="118"/>
      <c r="Y145" s="118"/>
    </row>
    <row r="146" spans="1:25" ht="21">
      <c r="A146" s="118"/>
      <c r="B146" s="118"/>
      <c r="C146" s="150"/>
      <c r="D146" s="140"/>
      <c r="E146" s="140"/>
      <c r="F146" s="140"/>
      <c r="G146" s="151"/>
      <c r="H146" s="140"/>
      <c r="I146" s="140"/>
      <c r="J146" s="140"/>
      <c r="K146" s="140"/>
      <c r="L146" s="314"/>
      <c r="M146" s="314"/>
      <c r="N146" s="136" t="s">
        <v>340</v>
      </c>
      <c r="O146" s="137"/>
      <c r="P146" s="137"/>
      <c r="Q146" s="148"/>
      <c r="R146" s="148"/>
      <c r="S146" s="316"/>
      <c r="T146" s="316"/>
      <c r="U146" s="118"/>
      <c r="V146" s="120"/>
      <c r="W146" s="118"/>
      <c r="X146" s="118"/>
      <c r="Y146" s="118"/>
    </row>
  </sheetData>
  <mergeCells count="44">
    <mergeCell ref="A6:Y6"/>
    <mergeCell ref="A7:Y7"/>
    <mergeCell ref="A8:Y8"/>
    <mergeCell ref="A9:Y9"/>
    <mergeCell ref="E10:F10"/>
    <mergeCell ref="N10:O10"/>
    <mergeCell ref="P10:S10"/>
    <mergeCell ref="G10:L10"/>
    <mergeCell ref="D144:E144"/>
    <mergeCell ref="S144:T144"/>
    <mergeCell ref="D145:E145"/>
    <mergeCell ref="S145:T145"/>
    <mergeCell ref="D139:E139"/>
    <mergeCell ref="S139:T139"/>
    <mergeCell ref="S140:T140"/>
    <mergeCell ref="S141:T141"/>
    <mergeCell ref="D142:E142"/>
    <mergeCell ref="S142:T142"/>
    <mergeCell ref="A12:A14"/>
    <mergeCell ref="B12:B14"/>
    <mergeCell ref="C12:C14"/>
    <mergeCell ref="O12:O14"/>
    <mergeCell ref="D143:E143"/>
    <mergeCell ref="D137:E137"/>
    <mergeCell ref="O137:P137"/>
    <mergeCell ref="D138:E138"/>
    <mergeCell ref="D12:G12"/>
    <mergeCell ref="H12:J12"/>
    <mergeCell ref="K12:N12"/>
    <mergeCell ref="P12:U12"/>
    <mergeCell ref="E136:T136"/>
    <mergeCell ref="V12:V14"/>
    <mergeCell ref="W12:W14"/>
    <mergeCell ref="X12:X14"/>
    <mergeCell ref="Y12:Y14"/>
    <mergeCell ref="L145:M146"/>
    <mergeCell ref="L143:M144"/>
    <mergeCell ref="L139:M140"/>
    <mergeCell ref="L141:M142"/>
    <mergeCell ref="S146:T146"/>
    <mergeCell ref="S143:T143"/>
    <mergeCell ref="Q137:R137"/>
    <mergeCell ref="S137:T137"/>
    <mergeCell ref="S138:T138"/>
  </mergeCells>
  <conditionalFormatting sqref="A15:A133 V15:Y135 B130:C131 A134:C135">
    <cfRule type="expression" dxfId="12" priority="3" stopIfTrue="1">
      <formula>"$V17&lt;40"</formula>
    </cfRule>
  </conditionalFormatting>
  <conditionalFormatting sqref="B15:C28 B30:C32">
    <cfRule type="expression" dxfId="11" priority="1" stopIfTrue="1">
      <formula>"$V17&lt;40"</formula>
    </cfRule>
  </conditionalFormatting>
  <conditionalFormatting sqref="D15:N135">
    <cfRule type="cellIs" dxfId="10" priority="2" stopIfTrue="1" operator="equal">
      <formula>0</formula>
    </cfRule>
  </conditionalFormatting>
  <conditionalFormatting sqref="P15:T135">
    <cfRule type="expression" dxfId="9" priority="4" stopIfTrue="1">
      <formula>($U15="")</formula>
    </cfRule>
  </conditionalFormatting>
  <dataValidations count="4">
    <dataValidation type="decimal" allowBlank="1" showInputMessage="1" showErrorMessage="1" sqref="D15:U135" xr:uid="{00000000-0002-0000-04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35" xr:uid="{00000000-0002-0000-04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39:T146" xr:uid="{00000000-0002-0000-04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39:P146" xr:uid="{00000000-0002-0000-04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30"/>
  <sheetViews>
    <sheetView topLeftCell="A100" zoomScale="48" zoomScaleNormal="48" workbookViewId="0">
      <selection sqref="A1:Y130"/>
    </sheetView>
  </sheetViews>
  <sheetFormatPr defaultRowHeight="12.6"/>
  <sheetData>
    <row r="1" spans="1:25">
      <c r="G1" s="92"/>
      <c r="V1" s="93"/>
    </row>
    <row r="2" spans="1:25">
      <c r="G2" s="92"/>
      <c r="V2" s="93"/>
    </row>
    <row r="3" spans="1:25">
      <c r="G3" s="92"/>
      <c r="V3" s="93"/>
    </row>
    <row r="4" spans="1:25">
      <c r="G4" s="92"/>
      <c r="V4" s="93"/>
    </row>
    <row r="5" spans="1:25">
      <c r="G5" s="92"/>
      <c r="V5" s="93"/>
    </row>
    <row r="6" spans="1:25" ht="30">
      <c r="A6" s="331" t="s">
        <v>282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</row>
    <row r="7" spans="1:25" ht="22.8">
      <c r="A7" s="332" t="s">
        <v>283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332"/>
    </row>
    <row r="8" spans="1:25" ht="22.8">
      <c r="A8" s="332" t="s">
        <v>284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332"/>
    </row>
    <row r="9" spans="1:25" ht="22.8">
      <c r="A9" s="333" t="s">
        <v>285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</row>
    <row r="10" spans="1:25" ht="22.8">
      <c r="A10" s="95"/>
      <c r="B10" s="95"/>
      <c r="C10" s="95"/>
      <c r="D10" s="95"/>
      <c r="E10" s="334" t="s">
        <v>286</v>
      </c>
      <c r="F10" s="334"/>
      <c r="G10" s="335" t="s">
        <v>59</v>
      </c>
      <c r="H10" s="335"/>
      <c r="I10" s="96"/>
      <c r="J10" s="94"/>
      <c r="K10" s="94"/>
      <c r="L10" s="97"/>
      <c r="M10" s="97"/>
      <c r="N10" s="334" t="s">
        <v>287</v>
      </c>
      <c r="O10" s="334"/>
      <c r="P10" s="333" t="s">
        <v>380</v>
      </c>
      <c r="Q10" s="333"/>
      <c r="R10" s="333"/>
      <c r="S10" s="333"/>
      <c r="T10" s="333"/>
      <c r="U10" s="333"/>
      <c r="V10" s="333"/>
      <c r="W10" s="95"/>
      <c r="X10" s="95"/>
      <c r="Y10" s="95"/>
    </row>
    <row r="11" spans="1:25" ht="15.6">
      <c r="A11" s="95"/>
      <c r="B11" s="95"/>
      <c r="C11" s="95"/>
      <c r="D11" s="95"/>
      <c r="E11" s="95"/>
      <c r="F11" s="95"/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9"/>
      <c r="W11" s="95"/>
      <c r="X11" s="95"/>
      <c r="Y11" s="95"/>
    </row>
    <row r="12" spans="1:25" ht="17.399999999999999">
      <c r="A12" s="326" t="s">
        <v>289</v>
      </c>
      <c r="B12" s="326" t="s">
        <v>290</v>
      </c>
      <c r="C12" s="326" t="s">
        <v>291</v>
      </c>
      <c r="D12" s="327" t="s">
        <v>292</v>
      </c>
      <c r="E12" s="327"/>
      <c r="F12" s="327"/>
      <c r="G12" s="327"/>
      <c r="H12" s="328" t="s">
        <v>293</v>
      </c>
      <c r="I12" s="328"/>
      <c r="J12" s="328"/>
      <c r="K12" s="328" t="s">
        <v>294</v>
      </c>
      <c r="L12" s="328"/>
      <c r="M12" s="328"/>
      <c r="N12" s="328"/>
      <c r="O12" s="329" t="s">
        <v>295</v>
      </c>
      <c r="P12" s="328" t="s">
        <v>296</v>
      </c>
      <c r="Q12" s="328"/>
      <c r="R12" s="328"/>
      <c r="S12" s="328"/>
      <c r="T12" s="328"/>
      <c r="U12" s="328"/>
      <c r="V12" s="330" t="s">
        <v>297</v>
      </c>
      <c r="W12" s="325" t="s">
        <v>298</v>
      </c>
      <c r="X12" s="325" t="s">
        <v>299</v>
      </c>
      <c r="Y12" s="325" t="s">
        <v>300</v>
      </c>
    </row>
    <row r="13" spans="1:25" ht="100.2">
      <c r="A13" s="326"/>
      <c r="B13" s="326"/>
      <c r="C13" s="326"/>
      <c r="D13" s="103" t="s">
        <v>301</v>
      </c>
      <c r="E13" s="103" t="s">
        <v>302</v>
      </c>
      <c r="F13" s="103" t="s">
        <v>303</v>
      </c>
      <c r="G13" s="101" t="s">
        <v>33</v>
      </c>
      <c r="H13" s="104" t="s">
        <v>304</v>
      </c>
      <c r="I13" s="104" t="s">
        <v>305</v>
      </c>
      <c r="J13" s="102" t="s">
        <v>33</v>
      </c>
      <c r="K13" s="104" t="s">
        <v>306</v>
      </c>
      <c r="L13" s="104" t="s">
        <v>307</v>
      </c>
      <c r="M13" s="104" t="s">
        <v>308</v>
      </c>
      <c r="N13" s="104" t="s">
        <v>309</v>
      </c>
      <c r="O13" s="329"/>
      <c r="P13" s="104" t="s">
        <v>310</v>
      </c>
      <c r="Q13" s="104" t="s">
        <v>311</v>
      </c>
      <c r="R13" s="104" t="s">
        <v>312</v>
      </c>
      <c r="S13" s="104" t="s">
        <v>313</v>
      </c>
      <c r="T13" s="104" t="s">
        <v>314</v>
      </c>
      <c r="U13" s="104" t="s">
        <v>315</v>
      </c>
      <c r="V13" s="330"/>
      <c r="W13" s="325"/>
      <c r="X13" s="325"/>
      <c r="Y13" s="325"/>
    </row>
    <row r="14" spans="1:25" ht="21">
      <c r="A14" s="326"/>
      <c r="B14" s="326"/>
      <c r="C14" s="326"/>
      <c r="D14" s="105">
        <v>10</v>
      </c>
      <c r="E14" s="105">
        <v>10</v>
      </c>
      <c r="F14" s="105">
        <v>10</v>
      </c>
      <c r="G14" s="106">
        <v>10</v>
      </c>
      <c r="H14" s="105">
        <v>5</v>
      </c>
      <c r="I14" s="105">
        <v>10</v>
      </c>
      <c r="J14" s="107">
        <v>5</v>
      </c>
      <c r="K14" s="105">
        <v>15</v>
      </c>
      <c r="L14" s="105">
        <v>15</v>
      </c>
      <c r="M14" s="105">
        <v>15</v>
      </c>
      <c r="N14" s="107">
        <v>15</v>
      </c>
      <c r="O14" s="329"/>
      <c r="P14" s="100">
        <v>30</v>
      </c>
      <c r="Q14" s="100">
        <v>20</v>
      </c>
      <c r="R14" s="100">
        <v>20</v>
      </c>
      <c r="S14" s="100">
        <v>20</v>
      </c>
      <c r="T14" s="100">
        <v>20</v>
      </c>
      <c r="U14" s="108">
        <v>70</v>
      </c>
      <c r="V14" s="330"/>
      <c r="W14" s="325"/>
      <c r="X14" s="325"/>
      <c r="Y14" s="325"/>
    </row>
    <row r="15" spans="1:25" ht="25.8">
      <c r="A15" s="109">
        <v>1</v>
      </c>
      <c r="B15" s="110" t="s">
        <v>70</v>
      </c>
      <c r="C15" s="110" t="s">
        <v>71</v>
      </c>
      <c r="D15" s="111">
        <v>8.5</v>
      </c>
      <c r="E15" s="111">
        <v>4</v>
      </c>
      <c r="F15" s="111"/>
      <c r="G15" s="112">
        <f>IF(COUNTA($D15:$F15)&gt;0,SUM($D15/$D$14,$E15/$E$14,$F15/$F$14)*$G$14/COUNTA($D15:$F15),0)</f>
        <v>6.25</v>
      </c>
      <c r="H15" s="111">
        <v>3.8</v>
      </c>
      <c r="I15" s="111">
        <v>9</v>
      </c>
      <c r="J15" s="112">
        <f>IF(COUNTA($H15:$I15)&gt;0,SUM($H15/$H$14,$I15/$I$14)*$J$14/COUNTA($H15:$I15),0)</f>
        <v>4.1500000000000004</v>
      </c>
      <c r="K15" s="111">
        <v>10</v>
      </c>
      <c r="L15" s="111">
        <v>11</v>
      </c>
      <c r="M15" s="111">
        <v>9</v>
      </c>
      <c r="N15" s="112">
        <f>IF(COUNTA($K15:$M15)&gt;0,SUM($K15/$K$14,$L15/$L$14,$M15/$M$14)*$N$14/COUNTA($K15:$M15),0)</f>
        <v>10</v>
      </c>
      <c r="O15" s="113">
        <f t="shared" ref="O15:O78" si="0">IF(ROUNDDOWN(SUM($G15,$J15,$N15,0.05),1)&gt;0,ROUNDDOWN(SUM($G15,$J15,$N15,0.05),1),"")</f>
        <v>20.399999999999999</v>
      </c>
      <c r="P15" s="111">
        <v>22</v>
      </c>
      <c r="Q15" s="111">
        <v>9</v>
      </c>
      <c r="R15" s="111"/>
      <c r="S15" s="111">
        <v>7</v>
      </c>
      <c r="T15" s="111"/>
      <c r="U15" s="114">
        <f>IF(OR(COUNTIF($P15:$T15,"&gt;0")=0,COUNTA($P$14)=0),"",(IF(COUNTA($Q15:$T15)&lt;=2,SUM($P15:$T15),IF(COUNTA($Q15:$T15)=3,SUM($P15:$T15)-MIN($Q15:$T15),SUM($P15:$T15)-MIN($Q15:$T15)-SMALL($Q15:$T15,2))))*7/(SUM($P$14:$R$14)/10))</f>
        <v>38</v>
      </c>
      <c r="V15" s="115">
        <f>IF(ROUNDDOWN(SUM($O15,$U15,0.5),0)&gt;0,ROUNDDOWN(SUM($O15,$U15,0.5),0),"")</f>
        <v>58</v>
      </c>
      <c r="W15" s="115"/>
      <c r="X15" s="115"/>
      <c r="Y15" s="116" t="str">
        <f>IF(AND(N15&lt;$N$14/2,COUNTIF($P15:$T15,"&gt;0")&gt;0),"FAIL LABS",IF(OR($U15=0,$U15=""),"",IF($V15&gt;=70,"A",IF($V15&gt;=60,"B",IF($V15&gt;=50,"C",IF($V15&gt;=40,"D","E"))))))</f>
        <v>C</v>
      </c>
    </row>
    <row r="16" spans="1:25" ht="25.8">
      <c r="A16" s="109">
        <v>2</v>
      </c>
      <c r="B16" s="110" t="s">
        <v>72</v>
      </c>
      <c r="C16" s="110" t="s">
        <v>73</v>
      </c>
      <c r="D16" s="111">
        <v>8.5</v>
      </c>
      <c r="E16" s="111">
        <v>4</v>
      </c>
      <c r="F16" s="111"/>
      <c r="G16" s="112">
        <f t="shared" ref="G16:G79" si="1">IF(COUNTA($D16:$F16)&gt;0,SUM($D16/$D$14,$E16/$E$14,$F16/$F$14)*$G$14/COUNTA($D16:$F16),0)</f>
        <v>6.25</v>
      </c>
      <c r="H16" s="111">
        <v>4</v>
      </c>
      <c r="I16" s="111">
        <v>7</v>
      </c>
      <c r="J16" s="112">
        <f t="shared" ref="J16:J79" si="2">IF(COUNTA($H16:$I16)&gt;0,SUM($H16/$H$14,$I16/$I$14)*$J$14/COUNTA($H16:$I16),0)</f>
        <v>3.75</v>
      </c>
      <c r="K16" s="111">
        <v>12</v>
      </c>
      <c r="L16" s="111">
        <v>12</v>
      </c>
      <c r="M16" s="111">
        <v>13</v>
      </c>
      <c r="N16" s="112">
        <f t="shared" ref="N16:N79" si="3">IF(COUNTA($K16:$M16)&gt;0,SUM($K16/$K$14,$L16/$L$14,$M16/$M$14)*$N$14/COUNTA($K16:$M16),0)</f>
        <v>12.333333333333334</v>
      </c>
      <c r="O16" s="113">
        <f t="shared" si="0"/>
        <v>22.3</v>
      </c>
      <c r="P16" s="111">
        <v>19</v>
      </c>
      <c r="Q16" s="111">
        <v>15</v>
      </c>
      <c r="R16" s="111"/>
      <c r="S16" s="111">
        <v>11</v>
      </c>
      <c r="T16" s="111"/>
      <c r="U16" s="114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45</v>
      </c>
      <c r="V16" s="115">
        <f t="shared" ref="V16:V79" si="5">IF(ROUNDDOWN(SUM($O16,$U16,0.5),0)&gt;0,ROUNDDOWN(SUM($O16,$U16,0.5),0),"")</f>
        <v>67</v>
      </c>
      <c r="W16" s="115"/>
      <c r="X16" s="115"/>
      <c r="Y16" s="116" t="str">
        <f t="shared" ref="Y16:Y79" si="6">IF(AND(N16&lt;$N$14/2,COUNTIF($P16:$T16,"&gt;0")&gt;0),"FAIL LABS",IF(OR($U16=0,$U16=""),"",IF($V16&gt;=70,"A",IF($V16&gt;=60,"B",IF($V16&gt;=50,"C",IF($V16&gt;=40,"D","E"))))))</f>
        <v>B</v>
      </c>
    </row>
    <row r="17" spans="1:25" ht="25.8">
      <c r="A17" s="109">
        <v>3</v>
      </c>
      <c r="B17" s="110" t="s">
        <v>74</v>
      </c>
      <c r="C17" s="110" t="s">
        <v>75</v>
      </c>
      <c r="D17" s="111">
        <v>8.5</v>
      </c>
      <c r="E17" s="111">
        <v>3</v>
      </c>
      <c r="F17" s="111"/>
      <c r="G17" s="112">
        <f t="shared" si="1"/>
        <v>5.75</v>
      </c>
      <c r="H17" s="111">
        <v>3.5</v>
      </c>
      <c r="I17" s="111">
        <v>8</v>
      </c>
      <c r="J17" s="112">
        <f t="shared" si="2"/>
        <v>3.75</v>
      </c>
      <c r="K17" s="111">
        <v>11</v>
      </c>
      <c r="L17" s="111">
        <v>10</v>
      </c>
      <c r="M17" s="111">
        <v>11</v>
      </c>
      <c r="N17" s="112">
        <f t="shared" si="3"/>
        <v>10.666666666666666</v>
      </c>
      <c r="O17" s="113">
        <f t="shared" si="0"/>
        <v>20.2</v>
      </c>
      <c r="P17" s="111">
        <v>16</v>
      </c>
      <c r="Q17" s="111">
        <v>15</v>
      </c>
      <c r="R17" s="111"/>
      <c r="S17" s="111">
        <v>10</v>
      </c>
      <c r="T17" s="111"/>
      <c r="U17" s="114">
        <f t="shared" si="4"/>
        <v>41</v>
      </c>
      <c r="V17" s="115">
        <f t="shared" si="5"/>
        <v>61</v>
      </c>
      <c r="W17" s="115"/>
      <c r="X17" s="115"/>
      <c r="Y17" s="116" t="str">
        <f t="shared" si="6"/>
        <v>B</v>
      </c>
    </row>
    <row r="18" spans="1:25" ht="25.8">
      <c r="A18" s="109">
        <v>4</v>
      </c>
      <c r="B18" s="110" t="s">
        <v>76</v>
      </c>
      <c r="C18" s="110" t="s">
        <v>77</v>
      </c>
      <c r="D18" s="111">
        <v>7.5</v>
      </c>
      <c r="E18" s="111">
        <v>6</v>
      </c>
      <c r="F18" s="111"/>
      <c r="G18" s="112">
        <f t="shared" si="1"/>
        <v>6.75</v>
      </c>
      <c r="H18" s="111">
        <v>3.8</v>
      </c>
      <c r="I18" s="111">
        <v>9</v>
      </c>
      <c r="J18" s="112">
        <f t="shared" si="2"/>
        <v>4.1500000000000004</v>
      </c>
      <c r="K18" s="111">
        <v>10</v>
      </c>
      <c r="L18" s="111">
        <v>11</v>
      </c>
      <c r="M18" s="111">
        <v>9</v>
      </c>
      <c r="N18" s="112">
        <f t="shared" si="3"/>
        <v>10</v>
      </c>
      <c r="O18" s="113">
        <f t="shared" si="0"/>
        <v>20.9</v>
      </c>
      <c r="P18" s="111">
        <v>25</v>
      </c>
      <c r="Q18" s="111">
        <v>17</v>
      </c>
      <c r="R18" s="111"/>
      <c r="S18" s="111"/>
      <c r="T18" s="111">
        <v>10</v>
      </c>
      <c r="U18" s="114">
        <f t="shared" si="4"/>
        <v>52</v>
      </c>
      <c r="V18" s="115">
        <f t="shared" si="5"/>
        <v>73</v>
      </c>
      <c r="W18" s="115"/>
      <c r="X18" s="115"/>
      <c r="Y18" s="116" t="str">
        <f t="shared" si="6"/>
        <v>A</v>
      </c>
    </row>
    <row r="19" spans="1:25" ht="25.8">
      <c r="A19" s="109">
        <v>5</v>
      </c>
      <c r="B19" s="110" t="s">
        <v>78</v>
      </c>
      <c r="C19" s="110" t="s">
        <v>79</v>
      </c>
      <c r="D19" s="111">
        <v>7.5</v>
      </c>
      <c r="E19" s="111">
        <v>7</v>
      </c>
      <c r="F19" s="111"/>
      <c r="G19" s="112">
        <f t="shared" si="1"/>
        <v>7.25</v>
      </c>
      <c r="H19" s="111">
        <v>3.75</v>
      </c>
      <c r="I19" s="111">
        <v>9</v>
      </c>
      <c r="J19" s="112">
        <f t="shared" si="2"/>
        <v>4.125</v>
      </c>
      <c r="K19" s="111">
        <v>10</v>
      </c>
      <c r="L19" s="111">
        <v>11</v>
      </c>
      <c r="M19" s="111">
        <v>9</v>
      </c>
      <c r="N19" s="112">
        <f t="shared" si="3"/>
        <v>10</v>
      </c>
      <c r="O19" s="113">
        <f t="shared" si="0"/>
        <v>21.4</v>
      </c>
      <c r="P19" s="111">
        <v>19</v>
      </c>
      <c r="Q19" s="111">
        <v>13</v>
      </c>
      <c r="R19" s="111"/>
      <c r="S19" s="111"/>
      <c r="T19" s="111">
        <v>8</v>
      </c>
      <c r="U19" s="114">
        <f t="shared" si="4"/>
        <v>40</v>
      </c>
      <c r="V19" s="115">
        <f t="shared" si="5"/>
        <v>61</v>
      </c>
      <c r="W19" s="115"/>
      <c r="X19" s="115"/>
      <c r="Y19" s="116" t="str">
        <f t="shared" si="6"/>
        <v>B</v>
      </c>
    </row>
    <row r="20" spans="1:25" ht="25.8">
      <c r="A20" s="109">
        <v>6</v>
      </c>
      <c r="B20" s="110" t="s">
        <v>80</v>
      </c>
      <c r="C20" s="110" t="s">
        <v>81</v>
      </c>
      <c r="D20" s="111">
        <v>6.5</v>
      </c>
      <c r="E20" s="111">
        <v>3</v>
      </c>
      <c r="F20" s="111"/>
      <c r="G20" s="112">
        <f t="shared" si="1"/>
        <v>4.75</v>
      </c>
      <c r="H20" s="111">
        <v>3.5</v>
      </c>
      <c r="I20" s="111">
        <v>8</v>
      </c>
      <c r="J20" s="112">
        <f t="shared" si="2"/>
        <v>3.75</v>
      </c>
      <c r="K20" s="111">
        <v>12</v>
      </c>
      <c r="L20" s="111">
        <v>11</v>
      </c>
      <c r="M20" s="111">
        <v>12</v>
      </c>
      <c r="N20" s="112">
        <f t="shared" si="3"/>
        <v>11.666666666666664</v>
      </c>
      <c r="O20" s="113">
        <f t="shared" si="0"/>
        <v>20.2</v>
      </c>
      <c r="P20" s="111">
        <v>28</v>
      </c>
      <c r="Q20" s="111">
        <v>17</v>
      </c>
      <c r="R20" s="111"/>
      <c r="S20" s="111"/>
      <c r="T20" s="111">
        <v>7</v>
      </c>
      <c r="U20" s="114">
        <f t="shared" si="4"/>
        <v>52</v>
      </c>
      <c r="V20" s="115">
        <f t="shared" si="5"/>
        <v>72</v>
      </c>
      <c r="W20" s="115"/>
      <c r="X20" s="115"/>
      <c r="Y20" s="116" t="str">
        <f t="shared" si="6"/>
        <v>A</v>
      </c>
    </row>
    <row r="21" spans="1:25" ht="25.8">
      <c r="A21" s="109">
        <v>7</v>
      </c>
      <c r="B21" s="110" t="s">
        <v>82</v>
      </c>
      <c r="C21" s="110" t="s">
        <v>83</v>
      </c>
      <c r="D21" s="111">
        <v>8.5</v>
      </c>
      <c r="E21" s="111">
        <v>4</v>
      </c>
      <c r="F21" s="111"/>
      <c r="G21" s="112">
        <f t="shared" si="1"/>
        <v>6.25</v>
      </c>
      <c r="H21" s="111">
        <v>3.8</v>
      </c>
      <c r="I21" s="111">
        <v>9</v>
      </c>
      <c r="J21" s="112">
        <f t="shared" si="2"/>
        <v>4.1500000000000004</v>
      </c>
      <c r="K21" s="111">
        <v>10</v>
      </c>
      <c r="L21" s="111">
        <v>11</v>
      </c>
      <c r="M21" s="111">
        <v>9</v>
      </c>
      <c r="N21" s="112">
        <f t="shared" si="3"/>
        <v>10</v>
      </c>
      <c r="O21" s="113">
        <f t="shared" si="0"/>
        <v>20.399999999999999</v>
      </c>
      <c r="P21" s="111">
        <v>11</v>
      </c>
      <c r="Q21" s="111">
        <v>7</v>
      </c>
      <c r="R21" s="111"/>
      <c r="S21" s="111">
        <v>5</v>
      </c>
      <c r="T21" s="111"/>
      <c r="U21" s="114">
        <f t="shared" si="4"/>
        <v>23</v>
      </c>
      <c r="V21" s="115">
        <f t="shared" si="5"/>
        <v>43</v>
      </c>
      <c r="W21" s="115"/>
      <c r="X21" s="115"/>
      <c r="Y21" s="116" t="str">
        <f t="shared" si="6"/>
        <v>D</v>
      </c>
    </row>
    <row r="22" spans="1:25" ht="25.8">
      <c r="A22" s="109">
        <v>8</v>
      </c>
      <c r="B22" s="110" t="s">
        <v>84</v>
      </c>
      <c r="C22" s="110" t="s">
        <v>85</v>
      </c>
      <c r="D22" s="111">
        <v>8.5</v>
      </c>
      <c r="E22" s="111">
        <v>3.5</v>
      </c>
      <c r="F22" s="111"/>
      <c r="G22" s="112">
        <f t="shared" si="1"/>
        <v>6</v>
      </c>
      <c r="H22" s="111">
        <v>3.25</v>
      </c>
      <c r="I22" s="111">
        <v>8</v>
      </c>
      <c r="J22" s="112">
        <f t="shared" si="2"/>
        <v>3.6250000000000004</v>
      </c>
      <c r="K22" s="111">
        <v>10</v>
      </c>
      <c r="L22" s="111">
        <v>11</v>
      </c>
      <c r="M22" s="111">
        <v>10</v>
      </c>
      <c r="N22" s="112">
        <f t="shared" si="3"/>
        <v>10.333333333333332</v>
      </c>
      <c r="O22" s="113">
        <f t="shared" si="0"/>
        <v>20</v>
      </c>
      <c r="P22" s="111">
        <v>15</v>
      </c>
      <c r="Q22" s="111"/>
      <c r="R22" s="111">
        <v>5</v>
      </c>
      <c r="S22" s="111">
        <v>4</v>
      </c>
      <c r="T22" s="111"/>
      <c r="U22" s="114">
        <f t="shared" si="4"/>
        <v>24</v>
      </c>
      <c r="V22" s="115">
        <f t="shared" si="5"/>
        <v>44</v>
      </c>
      <c r="W22" s="115"/>
      <c r="X22" s="115"/>
      <c r="Y22" s="116" t="str">
        <f t="shared" si="6"/>
        <v>D</v>
      </c>
    </row>
    <row r="23" spans="1:25" ht="25.8">
      <c r="A23" s="109">
        <v>9</v>
      </c>
      <c r="B23" s="110" t="s">
        <v>86</v>
      </c>
      <c r="C23" s="173" t="s">
        <v>87</v>
      </c>
      <c r="D23" s="111">
        <v>8.5</v>
      </c>
      <c r="E23" s="111">
        <v>3</v>
      </c>
      <c r="F23" s="111"/>
      <c r="G23" s="112">
        <f t="shared" si="1"/>
        <v>5.75</v>
      </c>
      <c r="H23" s="111">
        <v>3</v>
      </c>
      <c r="I23" s="111">
        <v>7</v>
      </c>
      <c r="J23" s="112">
        <f t="shared" si="2"/>
        <v>3.2499999999999996</v>
      </c>
      <c r="K23" s="111">
        <v>9</v>
      </c>
      <c r="L23" s="111">
        <v>13</v>
      </c>
      <c r="M23" s="111">
        <v>12</v>
      </c>
      <c r="N23" s="112">
        <f t="shared" si="3"/>
        <v>11.333333333333334</v>
      </c>
      <c r="O23" s="113">
        <f t="shared" si="0"/>
        <v>20.3</v>
      </c>
      <c r="P23" s="111">
        <v>22</v>
      </c>
      <c r="Q23" s="111">
        <v>15</v>
      </c>
      <c r="R23" s="111"/>
      <c r="S23" s="111"/>
      <c r="T23" s="111">
        <v>16</v>
      </c>
      <c r="U23" s="114">
        <f t="shared" si="4"/>
        <v>53</v>
      </c>
      <c r="V23" s="115">
        <f t="shared" si="5"/>
        <v>73</v>
      </c>
      <c r="W23" s="115"/>
      <c r="X23" s="115"/>
      <c r="Y23" s="116" t="str">
        <f t="shared" si="6"/>
        <v>A</v>
      </c>
    </row>
    <row r="24" spans="1:25" ht="25.8">
      <c r="A24" s="109">
        <v>10</v>
      </c>
      <c r="B24" s="110" t="s">
        <v>88</v>
      </c>
      <c r="C24" s="110" t="s">
        <v>89</v>
      </c>
      <c r="D24" s="111">
        <v>8.5</v>
      </c>
      <c r="E24" s="111">
        <v>8</v>
      </c>
      <c r="F24" s="111"/>
      <c r="G24" s="112">
        <f t="shared" si="1"/>
        <v>8.25</v>
      </c>
      <c r="H24" s="111">
        <v>4</v>
      </c>
      <c r="I24" s="111">
        <v>7</v>
      </c>
      <c r="J24" s="112">
        <f t="shared" si="2"/>
        <v>3.75</v>
      </c>
      <c r="K24" s="111">
        <v>8</v>
      </c>
      <c r="L24" s="111">
        <v>8</v>
      </c>
      <c r="M24" s="111">
        <v>9</v>
      </c>
      <c r="N24" s="112">
        <f t="shared" si="3"/>
        <v>8.3333333333333321</v>
      </c>
      <c r="O24" s="113">
        <f t="shared" si="0"/>
        <v>20.3</v>
      </c>
      <c r="P24" s="111">
        <v>26</v>
      </c>
      <c r="Q24" s="111">
        <v>15</v>
      </c>
      <c r="R24" s="111"/>
      <c r="S24" s="111"/>
      <c r="T24" s="111">
        <v>8</v>
      </c>
      <c r="U24" s="114">
        <f t="shared" si="4"/>
        <v>49</v>
      </c>
      <c r="V24" s="115">
        <f t="shared" si="5"/>
        <v>69</v>
      </c>
      <c r="W24" s="115"/>
      <c r="X24" s="115"/>
      <c r="Y24" s="116" t="str">
        <f t="shared" si="6"/>
        <v>B</v>
      </c>
    </row>
    <row r="25" spans="1:25" ht="25.8">
      <c r="A25" s="109">
        <v>11</v>
      </c>
      <c r="B25" s="110" t="s">
        <v>90</v>
      </c>
      <c r="C25" s="110" t="s">
        <v>91</v>
      </c>
      <c r="D25" s="111">
        <v>8.5</v>
      </c>
      <c r="E25" s="111">
        <v>4.5</v>
      </c>
      <c r="F25" s="111"/>
      <c r="G25" s="112">
        <f t="shared" si="1"/>
        <v>6.5</v>
      </c>
      <c r="H25" s="111">
        <v>3</v>
      </c>
      <c r="I25" s="111">
        <v>7</v>
      </c>
      <c r="J25" s="112">
        <f t="shared" si="2"/>
        <v>3.2499999999999996</v>
      </c>
      <c r="K25" s="111">
        <v>11</v>
      </c>
      <c r="L25" s="111">
        <v>12</v>
      </c>
      <c r="M25" s="111">
        <v>8</v>
      </c>
      <c r="N25" s="112">
        <f t="shared" si="3"/>
        <v>10.333333333333332</v>
      </c>
      <c r="O25" s="113">
        <f t="shared" si="0"/>
        <v>20.100000000000001</v>
      </c>
      <c r="P25" s="111">
        <v>23</v>
      </c>
      <c r="Q25" s="111">
        <v>13</v>
      </c>
      <c r="R25" s="111"/>
      <c r="S25" s="111"/>
      <c r="T25" s="111">
        <v>7</v>
      </c>
      <c r="U25" s="114">
        <f t="shared" si="4"/>
        <v>43</v>
      </c>
      <c r="V25" s="115">
        <f t="shared" si="5"/>
        <v>63</v>
      </c>
      <c r="W25" s="115"/>
      <c r="X25" s="115"/>
      <c r="Y25" s="116" t="str">
        <f t="shared" si="6"/>
        <v>B</v>
      </c>
    </row>
    <row r="26" spans="1:25" ht="25.8">
      <c r="A26" s="109">
        <v>12</v>
      </c>
      <c r="B26" s="110" t="s">
        <v>92</v>
      </c>
      <c r="C26" s="110" t="s">
        <v>93</v>
      </c>
      <c r="D26" s="111">
        <v>8</v>
      </c>
      <c r="E26" s="111">
        <v>5</v>
      </c>
      <c r="F26" s="111"/>
      <c r="G26" s="112">
        <f t="shared" si="1"/>
        <v>6.5</v>
      </c>
      <c r="H26" s="111">
        <v>3.5</v>
      </c>
      <c r="I26" s="111">
        <v>7.5</v>
      </c>
      <c r="J26" s="112">
        <f t="shared" si="2"/>
        <v>3.625</v>
      </c>
      <c r="K26" s="111">
        <v>11</v>
      </c>
      <c r="L26" s="111">
        <v>10</v>
      </c>
      <c r="M26" s="111">
        <v>11</v>
      </c>
      <c r="N26" s="112">
        <f t="shared" si="3"/>
        <v>10.666666666666666</v>
      </c>
      <c r="O26" s="113">
        <f t="shared" si="0"/>
        <v>20.8</v>
      </c>
      <c r="P26" s="111">
        <v>23</v>
      </c>
      <c r="Q26" s="111"/>
      <c r="R26" s="111">
        <v>13</v>
      </c>
      <c r="S26" s="111"/>
      <c r="T26" s="111">
        <v>11</v>
      </c>
      <c r="U26" s="114">
        <f t="shared" si="4"/>
        <v>47</v>
      </c>
      <c r="V26" s="115">
        <f t="shared" si="5"/>
        <v>68</v>
      </c>
      <c r="W26" s="115"/>
      <c r="X26" s="115"/>
      <c r="Y26" s="116" t="str">
        <f t="shared" si="6"/>
        <v>B</v>
      </c>
    </row>
    <row r="27" spans="1:25" ht="25.8">
      <c r="A27" s="109">
        <v>13</v>
      </c>
      <c r="B27" s="110" t="s">
        <v>94</v>
      </c>
      <c r="C27" s="110" t="s">
        <v>95</v>
      </c>
      <c r="D27" s="111">
        <v>8</v>
      </c>
      <c r="E27" s="111">
        <v>6</v>
      </c>
      <c r="F27" s="111"/>
      <c r="G27" s="112">
        <f t="shared" si="1"/>
        <v>7</v>
      </c>
      <c r="H27" s="111">
        <v>3.5</v>
      </c>
      <c r="I27" s="111">
        <v>7.5</v>
      </c>
      <c r="J27" s="112">
        <f t="shared" si="2"/>
        <v>3.625</v>
      </c>
      <c r="K27" s="111">
        <v>11</v>
      </c>
      <c r="L27" s="111">
        <v>10</v>
      </c>
      <c r="M27" s="111">
        <v>11</v>
      </c>
      <c r="N27" s="112">
        <f t="shared" si="3"/>
        <v>10.666666666666666</v>
      </c>
      <c r="O27" s="113">
        <f t="shared" si="0"/>
        <v>21.3</v>
      </c>
      <c r="P27" s="111">
        <v>23</v>
      </c>
      <c r="Q27" s="111"/>
      <c r="R27" s="111">
        <v>13</v>
      </c>
      <c r="S27" s="111"/>
      <c r="T27" s="111">
        <v>10</v>
      </c>
      <c r="U27" s="114">
        <f t="shared" si="4"/>
        <v>46</v>
      </c>
      <c r="V27" s="115">
        <f t="shared" si="5"/>
        <v>67</v>
      </c>
      <c r="W27" s="115"/>
      <c r="X27" s="115"/>
      <c r="Y27" s="116" t="str">
        <f t="shared" si="6"/>
        <v>B</v>
      </c>
    </row>
    <row r="28" spans="1:25" ht="25.8">
      <c r="A28" s="109">
        <v>14</v>
      </c>
      <c r="B28" s="110" t="s">
        <v>96</v>
      </c>
      <c r="C28" s="110" t="s">
        <v>97</v>
      </c>
      <c r="D28" s="111">
        <v>8.5</v>
      </c>
      <c r="E28" s="111">
        <v>5.5</v>
      </c>
      <c r="F28" s="111"/>
      <c r="G28" s="112">
        <f t="shared" si="1"/>
        <v>7</v>
      </c>
      <c r="H28" s="111">
        <v>3.5</v>
      </c>
      <c r="I28" s="111">
        <v>7.5</v>
      </c>
      <c r="J28" s="112">
        <f t="shared" si="2"/>
        <v>3.625</v>
      </c>
      <c r="K28" s="111">
        <v>11</v>
      </c>
      <c r="L28" s="111">
        <v>10</v>
      </c>
      <c r="M28" s="111">
        <v>11</v>
      </c>
      <c r="N28" s="112">
        <f t="shared" si="3"/>
        <v>10.666666666666666</v>
      </c>
      <c r="O28" s="113">
        <f t="shared" si="0"/>
        <v>21.3</v>
      </c>
      <c r="P28" s="111">
        <v>26</v>
      </c>
      <c r="Q28" s="111"/>
      <c r="R28" s="111">
        <v>14</v>
      </c>
      <c r="S28" s="111"/>
      <c r="T28" s="111">
        <v>11</v>
      </c>
      <c r="U28" s="114">
        <f t="shared" si="4"/>
        <v>51</v>
      </c>
      <c r="V28" s="115">
        <f t="shared" si="5"/>
        <v>72</v>
      </c>
      <c r="W28" s="115"/>
      <c r="X28" s="115"/>
      <c r="Y28" s="116" t="str">
        <f t="shared" si="6"/>
        <v>A</v>
      </c>
    </row>
    <row r="29" spans="1:25" ht="25.8">
      <c r="A29" s="109">
        <v>15</v>
      </c>
      <c r="B29" s="110" t="s">
        <v>98</v>
      </c>
      <c r="C29" s="110" t="s">
        <v>99</v>
      </c>
      <c r="D29" s="111">
        <v>7</v>
      </c>
      <c r="E29" s="111">
        <v>5</v>
      </c>
      <c r="F29" s="111"/>
      <c r="G29" s="112">
        <f t="shared" si="1"/>
        <v>6</v>
      </c>
      <c r="H29" s="111">
        <v>4</v>
      </c>
      <c r="I29" s="111">
        <v>7</v>
      </c>
      <c r="J29" s="112">
        <f t="shared" si="2"/>
        <v>3.75</v>
      </c>
      <c r="K29" s="111">
        <v>8</v>
      </c>
      <c r="L29" s="111">
        <v>8</v>
      </c>
      <c r="M29" s="111">
        <v>9</v>
      </c>
      <c r="N29" s="112">
        <f t="shared" si="3"/>
        <v>8.3333333333333321</v>
      </c>
      <c r="O29" s="113">
        <f t="shared" si="0"/>
        <v>18.100000000000001</v>
      </c>
      <c r="P29" s="111">
        <v>26</v>
      </c>
      <c r="Q29" s="111">
        <v>13</v>
      </c>
      <c r="R29" s="111"/>
      <c r="S29" s="111"/>
      <c r="T29" s="111">
        <v>11</v>
      </c>
      <c r="U29" s="114">
        <f t="shared" si="4"/>
        <v>50</v>
      </c>
      <c r="V29" s="115">
        <f t="shared" si="5"/>
        <v>68</v>
      </c>
      <c r="W29" s="115"/>
      <c r="X29" s="115"/>
      <c r="Y29" s="116" t="str">
        <f t="shared" si="6"/>
        <v>B</v>
      </c>
    </row>
    <row r="30" spans="1:25" ht="25.8">
      <c r="A30" s="109">
        <v>16</v>
      </c>
      <c r="B30" s="110" t="s">
        <v>100</v>
      </c>
      <c r="C30" s="110" t="s">
        <v>101</v>
      </c>
      <c r="D30" s="111">
        <v>8.5</v>
      </c>
      <c r="E30" s="111">
        <v>4.5</v>
      </c>
      <c r="F30" s="111"/>
      <c r="G30" s="112">
        <f t="shared" si="1"/>
        <v>6.5</v>
      </c>
      <c r="H30" s="111">
        <v>3.5</v>
      </c>
      <c r="I30" s="111">
        <v>8</v>
      </c>
      <c r="J30" s="112">
        <f t="shared" si="2"/>
        <v>3.75</v>
      </c>
      <c r="K30" s="111">
        <v>9</v>
      </c>
      <c r="L30" s="111">
        <v>11</v>
      </c>
      <c r="M30" s="111">
        <v>9</v>
      </c>
      <c r="N30" s="112">
        <f t="shared" si="3"/>
        <v>9.6666666666666661</v>
      </c>
      <c r="O30" s="113">
        <f t="shared" si="0"/>
        <v>19.899999999999999</v>
      </c>
      <c r="P30" s="111">
        <v>16</v>
      </c>
      <c r="Q30" s="111">
        <v>13</v>
      </c>
      <c r="R30" s="111"/>
      <c r="S30" s="111"/>
      <c r="T30" s="111">
        <v>8</v>
      </c>
      <c r="U30" s="114">
        <f t="shared" si="4"/>
        <v>37</v>
      </c>
      <c r="V30" s="115">
        <f t="shared" si="5"/>
        <v>57</v>
      </c>
      <c r="W30" s="115"/>
      <c r="X30" s="115"/>
      <c r="Y30" s="116" t="str">
        <f t="shared" si="6"/>
        <v>C</v>
      </c>
    </row>
    <row r="31" spans="1:25" ht="25.8">
      <c r="A31" s="109">
        <v>17</v>
      </c>
      <c r="B31" s="110" t="s">
        <v>102</v>
      </c>
      <c r="C31" s="110" t="s">
        <v>103</v>
      </c>
      <c r="D31" s="111">
        <v>7</v>
      </c>
      <c r="E31" s="111">
        <v>3</v>
      </c>
      <c r="F31" s="111"/>
      <c r="G31" s="112">
        <f t="shared" si="1"/>
        <v>5</v>
      </c>
      <c r="H31" s="111">
        <v>2</v>
      </c>
      <c r="I31" s="111">
        <v>9</v>
      </c>
      <c r="J31" s="112">
        <f t="shared" si="2"/>
        <v>3.25</v>
      </c>
      <c r="K31" s="111">
        <v>10</v>
      </c>
      <c r="L31" s="111">
        <v>11</v>
      </c>
      <c r="M31" s="111">
        <v>9</v>
      </c>
      <c r="N31" s="112">
        <f t="shared" si="3"/>
        <v>10</v>
      </c>
      <c r="O31" s="113">
        <f t="shared" si="0"/>
        <v>18.3</v>
      </c>
      <c r="P31" s="111">
        <v>20</v>
      </c>
      <c r="Q31" s="111">
        <v>11</v>
      </c>
      <c r="R31" s="111"/>
      <c r="S31" s="111"/>
      <c r="T31" s="111">
        <v>4</v>
      </c>
      <c r="U31" s="114">
        <f t="shared" si="4"/>
        <v>35</v>
      </c>
      <c r="V31" s="115">
        <f t="shared" si="5"/>
        <v>53</v>
      </c>
      <c r="W31" s="115"/>
      <c r="X31" s="115"/>
      <c r="Y31" s="116" t="str">
        <f t="shared" si="6"/>
        <v>C</v>
      </c>
    </row>
    <row r="32" spans="1:25" ht="25.8">
      <c r="A32" s="109">
        <v>18</v>
      </c>
      <c r="B32" s="110" t="s">
        <v>104</v>
      </c>
      <c r="C32" s="110" t="s">
        <v>105</v>
      </c>
      <c r="D32" s="111">
        <v>8</v>
      </c>
      <c r="E32" s="111">
        <v>2.5</v>
      </c>
      <c r="F32" s="111"/>
      <c r="G32" s="112">
        <f t="shared" si="1"/>
        <v>5.25</v>
      </c>
      <c r="H32" s="111">
        <v>3.5</v>
      </c>
      <c r="I32" s="111">
        <v>8</v>
      </c>
      <c r="J32" s="112">
        <f t="shared" si="2"/>
        <v>3.75</v>
      </c>
      <c r="K32" s="111">
        <v>12</v>
      </c>
      <c r="L32" s="111">
        <v>11</v>
      </c>
      <c r="M32" s="111">
        <v>12</v>
      </c>
      <c r="N32" s="112">
        <f t="shared" si="3"/>
        <v>11.666666666666664</v>
      </c>
      <c r="O32" s="113">
        <f t="shared" si="0"/>
        <v>20.7</v>
      </c>
      <c r="P32" s="111">
        <v>19</v>
      </c>
      <c r="Q32" s="111">
        <v>9</v>
      </c>
      <c r="R32" s="111"/>
      <c r="S32" s="111">
        <v>4</v>
      </c>
      <c r="T32" s="111"/>
      <c r="U32" s="114">
        <f t="shared" si="4"/>
        <v>32</v>
      </c>
      <c r="V32" s="115">
        <f t="shared" si="5"/>
        <v>53</v>
      </c>
      <c r="W32" s="115"/>
      <c r="X32" s="115"/>
      <c r="Y32" s="116" t="str">
        <f t="shared" si="6"/>
        <v>C</v>
      </c>
    </row>
    <row r="33" spans="1:25" ht="25.8">
      <c r="A33" s="109">
        <v>19</v>
      </c>
      <c r="B33" s="110" t="s">
        <v>106</v>
      </c>
      <c r="C33" s="110" t="s">
        <v>107</v>
      </c>
      <c r="D33" s="111">
        <v>7.5</v>
      </c>
      <c r="E33" s="111">
        <v>3</v>
      </c>
      <c r="F33" s="111"/>
      <c r="G33" s="112">
        <f t="shared" si="1"/>
        <v>5.25</v>
      </c>
      <c r="H33" s="111">
        <v>3.5</v>
      </c>
      <c r="I33" s="111">
        <v>7</v>
      </c>
      <c r="J33" s="112">
        <f t="shared" si="2"/>
        <v>3.5</v>
      </c>
      <c r="K33" s="111"/>
      <c r="L33" s="111"/>
      <c r="M33" s="111"/>
      <c r="N33" s="112">
        <f t="shared" si="3"/>
        <v>0</v>
      </c>
      <c r="O33" s="113">
        <f t="shared" si="0"/>
        <v>8.8000000000000007</v>
      </c>
      <c r="P33" s="111"/>
      <c r="Q33" s="111"/>
      <c r="R33" s="111"/>
      <c r="S33" s="111"/>
      <c r="T33" s="111"/>
      <c r="U33" s="114" t="str">
        <f t="shared" si="4"/>
        <v/>
      </c>
      <c r="V33" s="115">
        <f t="shared" si="5"/>
        <v>9</v>
      </c>
      <c r="W33" s="115"/>
      <c r="X33" s="115"/>
      <c r="Y33" s="116" t="str">
        <f t="shared" si="6"/>
        <v/>
      </c>
    </row>
    <row r="34" spans="1:25" ht="25.8">
      <c r="A34" s="109">
        <v>20</v>
      </c>
      <c r="B34" s="110" t="s">
        <v>108</v>
      </c>
      <c r="C34" s="110" t="s">
        <v>109</v>
      </c>
      <c r="D34" s="111">
        <v>7</v>
      </c>
      <c r="E34" s="111">
        <v>3.5</v>
      </c>
      <c r="F34" s="111"/>
      <c r="G34" s="112">
        <f t="shared" si="1"/>
        <v>5.2499999999999991</v>
      </c>
      <c r="H34" s="111">
        <v>3.5</v>
      </c>
      <c r="I34" s="111">
        <v>8</v>
      </c>
      <c r="J34" s="112">
        <f t="shared" si="2"/>
        <v>3.75</v>
      </c>
      <c r="K34" s="111">
        <v>11</v>
      </c>
      <c r="L34" s="111">
        <v>9</v>
      </c>
      <c r="M34" s="111">
        <v>12</v>
      </c>
      <c r="N34" s="112">
        <f t="shared" si="3"/>
        <v>10.666666666666666</v>
      </c>
      <c r="O34" s="113">
        <f t="shared" si="0"/>
        <v>19.7</v>
      </c>
      <c r="P34" s="111"/>
      <c r="Q34" s="111"/>
      <c r="R34" s="111"/>
      <c r="S34" s="111"/>
      <c r="T34" s="111"/>
      <c r="U34" s="114" t="str">
        <f t="shared" si="4"/>
        <v/>
      </c>
      <c r="V34" s="115">
        <f t="shared" si="5"/>
        <v>20</v>
      </c>
      <c r="W34" s="115"/>
      <c r="X34" s="115"/>
      <c r="Y34" s="116" t="str">
        <f t="shared" si="6"/>
        <v/>
      </c>
    </row>
    <row r="35" spans="1:25" ht="25.8">
      <c r="A35" s="109">
        <v>21</v>
      </c>
      <c r="B35" s="110" t="s">
        <v>110</v>
      </c>
      <c r="C35" s="110" t="s">
        <v>111</v>
      </c>
      <c r="D35" s="111">
        <v>8.5</v>
      </c>
      <c r="E35" s="111">
        <v>5.5</v>
      </c>
      <c r="F35" s="111"/>
      <c r="G35" s="112">
        <f t="shared" si="1"/>
        <v>7</v>
      </c>
      <c r="H35" s="111">
        <v>3.5</v>
      </c>
      <c r="I35" s="111">
        <v>8</v>
      </c>
      <c r="J35" s="112">
        <f t="shared" si="2"/>
        <v>3.75</v>
      </c>
      <c r="K35" s="111">
        <v>11</v>
      </c>
      <c r="L35" s="111">
        <v>10</v>
      </c>
      <c r="M35" s="111">
        <v>11</v>
      </c>
      <c r="N35" s="112">
        <f t="shared" si="3"/>
        <v>10.666666666666666</v>
      </c>
      <c r="O35" s="113">
        <f t="shared" si="0"/>
        <v>21.4</v>
      </c>
      <c r="P35" s="111">
        <v>19</v>
      </c>
      <c r="Q35" s="111">
        <v>14</v>
      </c>
      <c r="R35" s="111"/>
      <c r="S35" s="111"/>
      <c r="T35" s="111">
        <v>10</v>
      </c>
      <c r="U35" s="114">
        <f t="shared" si="4"/>
        <v>43</v>
      </c>
      <c r="V35" s="115">
        <f t="shared" si="5"/>
        <v>64</v>
      </c>
      <c r="W35" s="115"/>
      <c r="X35" s="115"/>
      <c r="Y35" s="116" t="str">
        <f t="shared" si="6"/>
        <v>B</v>
      </c>
    </row>
    <row r="36" spans="1:25" ht="25.8">
      <c r="A36" s="109">
        <v>22</v>
      </c>
      <c r="B36" s="110" t="s">
        <v>112</v>
      </c>
      <c r="C36" s="110" t="s">
        <v>113</v>
      </c>
      <c r="D36" s="111">
        <v>9</v>
      </c>
      <c r="E36" s="111">
        <v>4.5</v>
      </c>
      <c r="F36" s="111"/>
      <c r="G36" s="112">
        <f t="shared" si="1"/>
        <v>6.75</v>
      </c>
      <c r="H36" s="111">
        <v>3.5</v>
      </c>
      <c r="I36" s="111">
        <v>7.5</v>
      </c>
      <c r="J36" s="112">
        <f t="shared" si="2"/>
        <v>3.625</v>
      </c>
      <c r="K36" s="111">
        <v>11</v>
      </c>
      <c r="L36" s="111">
        <v>10</v>
      </c>
      <c r="M36" s="111">
        <v>11</v>
      </c>
      <c r="N36" s="112">
        <f t="shared" si="3"/>
        <v>10.666666666666666</v>
      </c>
      <c r="O36" s="113">
        <f t="shared" si="0"/>
        <v>21</v>
      </c>
      <c r="P36" s="111">
        <v>26</v>
      </c>
      <c r="Q36" s="111"/>
      <c r="R36" s="111">
        <v>12</v>
      </c>
      <c r="S36" s="111"/>
      <c r="T36" s="111">
        <v>5</v>
      </c>
      <c r="U36" s="114">
        <f t="shared" si="4"/>
        <v>43</v>
      </c>
      <c r="V36" s="115">
        <f t="shared" si="5"/>
        <v>64</v>
      </c>
      <c r="W36" s="115"/>
      <c r="X36" s="115"/>
      <c r="Y36" s="116" t="str">
        <f t="shared" si="6"/>
        <v>B</v>
      </c>
    </row>
    <row r="37" spans="1:25" ht="25.8">
      <c r="A37" s="109">
        <v>23</v>
      </c>
      <c r="B37" s="110" t="s">
        <v>114</v>
      </c>
      <c r="C37" s="110" t="s">
        <v>115</v>
      </c>
      <c r="D37" s="111">
        <v>7</v>
      </c>
      <c r="E37" s="111">
        <v>4.5</v>
      </c>
      <c r="F37" s="111"/>
      <c r="G37" s="112">
        <f t="shared" si="1"/>
        <v>5.75</v>
      </c>
      <c r="H37" s="111">
        <v>3.5</v>
      </c>
      <c r="I37" s="111">
        <v>7.5</v>
      </c>
      <c r="J37" s="112">
        <f t="shared" si="2"/>
        <v>3.625</v>
      </c>
      <c r="K37" s="111">
        <v>11</v>
      </c>
      <c r="L37" s="111">
        <v>10</v>
      </c>
      <c r="M37" s="111">
        <v>11</v>
      </c>
      <c r="N37" s="112">
        <f t="shared" si="3"/>
        <v>10.666666666666666</v>
      </c>
      <c r="O37" s="113">
        <f t="shared" si="0"/>
        <v>20</v>
      </c>
      <c r="P37" s="111">
        <v>22</v>
      </c>
      <c r="Q37" s="111">
        <v>15</v>
      </c>
      <c r="R37" s="111"/>
      <c r="S37" s="111"/>
      <c r="T37" s="111">
        <v>9</v>
      </c>
      <c r="U37" s="114">
        <f t="shared" si="4"/>
        <v>46</v>
      </c>
      <c r="V37" s="115">
        <f t="shared" si="5"/>
        <v>66</v>
      </c>
      <c r="W37" s="115"/>
      <c r="X37" s="115"/>
      <c r="Y37" s="116" t="str">
        <f t="shared" si="6"/>
        <v>B</v>
      </c>
    </row>
    <row r="38" spans="1:25" ht="25.8">
      <c r="A38" s="109">
        <v>24</v>
      </c>
      <c r="B38" s="110" t="s">
        <v>116</v>
      </c>
      <c r="C38" s="110" t="s">
        <v>117</v>
      </c>
      <c r="D38" s="111">
        <v>7</v>
      </c>
      <c r="E38" s="111">
        <v>2.5</v>
      </c>
      <c r="F38" s="111"/>
      <c r="G38" s="112">
        <f t="shared" si="1"/>
        <v>4.75</v>
      </c>
      <c r="H38" s="111">
        <v>3.5</v>
      </c>
      <c r="I38" s="111">
        <v>8</v>
      </c>
      <c r="J38" s="112">
        <f t="shared" si="2"/>
        <v>3.75</v>
      </c>
      <c r="K38" s="111">
        <v>12</v>
      </c>
      <c r="L38" s="111">
        <v>11</v>
      </c>
      <c r="M38" s="111">
        <v>12</v>
      </c>
      <c r="N38" s="112">
        <f t="shared" si="3"/>
        <v>11.666666666666664</v>
      </c>
      <c r="O38" s="113">
        <f t="shared" si="0"/>
        <v>20.2</v>
      </c>
      <c r="P38" s="111">
        <v>19</v>
      </c>
      <c r="Q38" s="111"/>
      <c r="R38" s="111">
        <v>8</v>
      </c>
      <c r="S38" s="111">
        <v>5</v>
      </c>
      <c r="T38" s="111"/>
      <c r="U38" s="114">
        <f t="shared" si="4"/>
        <v>32</v>
      </c>
      <c r="V38" s="115">
        <f t="shared" si="5"/>
        <v>52</v>
      </c>
      <c r="W38" s="115"/>
      <c r="X38" s="115"/>
      <c r="Y38" s="116" t="str">
        <f t="shared" si="6"/>
        <v>C</v>
      </c>
    </row>
    <row r="39" spans="1:25" ht="25.8">
      <c r="A39" s="109">
        <v>25</v>
      </c>
      <c r="B39" s="110" t="s">
        <v>118</v>
      </c>
      <c r="C39" s="110" t="s">
        <v>119</v>
      </c>
      <c r="D39" s="111">
        <v>8</v>
      </c>
      <c r="E39" s="111">
        <v>5.5</v>
      </c>
      <c r="F39" s="111"/>
      <c r="G39" s="112">
        <f t="shared" si="1"/>
        <v>6.75</v>
      </c>
      <c r="H39" s="111">
        <v>3.5</v>
      </c>
      <c r="I39" s="111">
        <v>7.5</v>
      </c>
      <c r="J39" s="112">
        <f t="shared" si="2"/>
        <v>3.625</v>
      </c>
      <c r="K39" s="111">
        <v>11</v>
      </c>
      <c r="L39" s="111">
        <v>10</v>
      </c>
      <c r="M39" s="111">
        <v>11</v>
      </c>
      <c r="N39" s="112">
        <f t="shared" si="3"/>
        <v>10.666666666666666</v>
      </c>
      <c r="O39" s="113">
        <f t="shared" si="0"/>
        <v>21</v>
      </c>
      <c r="P39" s="111">
        <v>21</v>
      </c>
      <c r="Q39" s="111"/>
      <c r="R39" s="111">
        <v>13</v>
      </c>
      <c r="S39" s="111"/>
      <c r="T39" s="111">
        <v>7</v>
      </c>
      <c r="U39" s="114">
        <f t="shared" si="4"/>
        <v>41</v>
      </c>
      <c r="V39" s="115">
        <f t="shared" si="5"/>
        <v>62</v>
      </c>
      <c r="W39" s="115"/>
      <c r="X39" s="115"/>
      <c r="Y39" s="116" t="str">
        <f t="shared" si="6"/>
        <v>B</v>
      </c>
    </row>
    <row r="40" spans="1:25" ht="25.8">
      <c r="A40" s="109">
        <v>26</v>
      </c>
      <c r="B40" s="110" t="s">
        <v>120</v>
      </c>
      <c r="C40" s="110" t="s">
        <v>121</v>
      </c>
      <c r="D40" s="111">
        <v>7.5</v>
      </c>
      <c r="E40" s="111">
        <v>6</v>
      </c>
      <c r="F40" s="111"/>
      <c r="G40" s="112">
        <f t="shared" si="1"/>
        <v>6.75</v>
      </c>
      <c r="H40" s="111">
        <v>3.5</v>
      </c>
      <c r="I40" s="111">
        <v>8</v>
      </c>
      <c r="J40" s="112">
        <f t="shared" si="2"/>
        <v>3.75</v>
      </c>
      <c r="K40" s="111">
        <v>11</v>
      </c>
      <c r="L40" s="111">
        <v>10</v>
      </c>
      <c r="M40" s="111">
        <v>11</v>
      </c>
      <c r="N40" s="112">
        <f t="shared" si="3"/>
        <v>10.666666666666666</v>
      </c>
      <c r="O40" s="113">
        <f t="shared" si="0"/>
        <v>21.2</v>
      </c>
      <c r="P40" s="111">
        <v>25</v>
      </c>
      <c r="Q40" s="111">
        <v>15</v>
      </c>
      <c r="R40" s="111"/>
      <c r="S40" s="111"/>
      <c r="T40" s="111">
        <v>7</v>
      </c>
      <c r="U40" s="114">
        <f t="shared" si="4"/>
        <v>47</v>
      </c>
      <c r="V40" s="115">
        <f t="shared" si="5"/>
        <v>68</v>
      </c>
      <c r="W40" s="115"/>
      <c r="X40" s="115"/>
      <c r="Y40" s="116" t="str">
        <f t="shared" si="6"/>
        <v>B</v>
      </c>
    </row>
    <row r="41" spans="1:25" ht="25.8">
      <c r="A41" s="109">
        <v>27</v>
      </c>
      <c r="B41" s="110" t="s">
        <v>122</v>
      </c>
      <c r="C41" s="110" t="s">
        <v>123</v>
      </c>
      <c r="D41" s="111">
        <v>7.5</v>
      </c>
      <c r="E41" s="111">
        <v>4</v>
      </c>
      <c r="F41" s="111"/>
      <c r="G41" s="112">
        <f t="shared" si="1"/>
        <v>5.75</v>
      </c>
      <c r="H41" s="111">
        <v>3</v>
      </c>
      <c r="I41" s="111">
        <v>7</v>
      </c>
      <c r="J41" s="112">
        <f t="shared" si="2"/>
        <v>3.2499999999999996</v>
      </c>
      <c r="K41" s="111">
        <v>9</v>
      </c>
      <c r="L41" s="111">
        <v>10</v>
      </c>
      <c r="M41" s="111">
        <v>12</v>
      </c>
      <c r="N41" s="112">
        <f t="shared" si="3"/>
        <v>10.333333333333332</v>
      </c>
      <c r="O41" s="113">
        <f t="shared" si="0"/>
        <v>19.3</v>
      </c>
      <c r="P41" s="111">
        <v>16</v>
      </c>
      <c r="Q41" s="111"/>
      <c r="R41" s="111">
        <v>5</v>
      </c>
      <c r="S41" s="111">
        <v>3</v>
      </c>
      <c r="T41" s="111"/>
      <c r="U41" s="114">
        <f t="shared" si="4"/>
        <v>24</v>
      </c>
      <c r="V41" s="115">
        <f t="shared" si="5"/>
        <v>43</v>
      </c>
      <c r="W41" s="115"/>
      <c r="X41" s="115"/>
      <c r="Y41" s="116" t="str">
        <f t="shared" si="6"/>
        <v>D</v>
      </c>
    </row>
    <row r="42" spans="1:25" ht="25.8">
      <c r="A42" s="109">
        <v>28</v>
      </c>
      <c r="B42" s="110" t="s">
        <v>124</v>
      </c>
      <c r="C42" s="110" t="s">
        <v>125</v>
      </c>
      <c r="D42" s="111">
        <v>8</v>
      </c>
      <c r="E42" s="111">
        <v>3.5</v>
      </c>
      <c r="F42" s="111"/>
      <c r="G42" s="112">
        <f t="shared" si="1"/>
        <v>5.75</v>
      </c>
      <c r="H42" s="111">
        <v>3</v>
      </c>
      <c r="I42" s="111">
        <v>7</v>
      </c>
      <c r="J42" s="112">
        <f t="shared" si="2"/>
        <v>3.2499999999999996</v>
      </c>
      <c r="K42" s="111">
        <v>11</v>
      </c>
      <c r="L42" s="111">
        <v>12</v>
      </c>
      <c r="M42" s="111">
        <v>8</v>
      </c>
      <c r="N42" s="112">
        <f t="shared" si="3"/>
        <v>10.333333333333332</v>
      </c>
      <c r="O42" s="113">
        <f t="shared" si="0"/>
        <v>19.3</v>
      </c>
      <c r="P42" s="111">
        <v>19</v>
      </c>
      <c r="Q42" s="111">
        <v>9</v>
      </c>
      <c r="R42" s="111"/>
      <c r="S42" s="111"/>
      <c r="T42" s="111">
        <v>4</v>
      </c>
      <c r="U42" s="114">
        <f t="shared" si="4"/>
        <v>32</v>
      </c>
      <c r="V42" s="115">
        <f t="shared" si="5"/>
        <v>51</v>
      </c>
      <c r="W42" s="115"/>
      <c r="X42" s="115"/>
      <c r="Y42" s="116" t="str">
        <f t="shared" si="6"/>
        <v>C</v>
      </c>
    </row>
    <row r="43" spans="1:25" ht="25.8">
      <c r="A43" s="109">
        <v>29</v>
      </c>
      <c r="B43" s="110" t="s">
        <v>126</v>
      </c>
      <c r="C43" s="110" t="s">
        <v>127</v>
      </c>
      <c r="D43" s="111">
        <v>7.5</v>
      </c>
      <c r="E43" s="111">
        <v>4.5</v>
      </c>
      <c r="F43" s="111"/>
      <c r="G43" s="112">
        <f t="shared" si="1"/>
        <v>6</v>
      </c>
      <c r="H43" s="111">
        <v>3</v>
      </c>
      <c r="I43" s="111">
        <v>7</v>
      </c>
      <c r="J43" s="112">
        <f t="shared" si="2"/>
        <v>3.2499999999999996</v>
      </c>
      <c r="K43" s="111">
        <v>11</v>
      </c>
      <c r="L43" s="111">
        <v>12</v>
      </c>
      <c r="M43" s="111">
        <v>8</v>
      </c>
      <c r="N43" s="112">
        <f t="shared" si="3"/>
        <v>10.333333333333332</v>
      </c>
      <c r="O43" s="113">
        <f t="shared" si="0"/>
        <v>19.600000000000001</v>
      </c>
      <c r="P43" s="111">
        <v>22</v>
      </c>
      <c r="Q43" s="111"/>
      <c r="R43" s="111">
        <v>12</v>
      </c>
      <c r="S43" s="111"/>
      <c r="T43" s="111">
        <v>9</v>
      </c>
      <c r="U43" s="114">
        <f t="shared" si="4"/>
        <v>43</v>
      </c>
      <c r="V43" s="115">
        <f t="shared" si="5"/>
        <v>63</v>
      </c>
      <c r="W43" s="115"/>
      <c r="X43" s="115"/>
      <c r="Y43" s="116" t="str">
        <f t="shared" si="6"/>
        <v>B</v>
      </c>
    </row>
    <row r="44" spans="1:25" ht="25.8">
      <c r="A44" s="109">
        <v>30</v>
      </c>
      <c r="B44" s="110" t="s">
        <v>128</v>
      </c>
      <c r="C44" s="110" t="s">
        <v>129</v>
      </c>
      <c r="D44" s="111">
        <v>7</v>
      </c>
      <c r="E44" s="111">
        <v>5.5</v>
      </c>
      <c r="F44" s="111"/>
      <c r="G44" s="112">
        <f t="shared" si="1"/>
        <v>6.25</v>
      </c>
      <c r="H44" s="111">
        <v>3</v>
      </c>
      <c r="I44" s="111">
        <v>7</v>
      </c>
      <c r="J44" s="112">
        <f t="shared" si="2"/>
        <v>3.2499999999999996</v>
      </c>
      <c r="K44" s="111">
        <v>11</v>
      </c>
      <c r="L44" s="111">
        <v>12</v>
      </c>
      <c r="M44" s="111">
        <v>8</v>
      </c>
      <c r="N44" s="112">
        <f t="shared" si="3"/>
        <v>10.333333333333332</v>
      </c>
      <c r="O44" s="113">
        <f t="shared" si="0"/>
        <v>19.8</v>
      </c>
      <c r="P44" s="111">
        <v>24</v>
      </c>
      <c r="Q44" s="111">
        <v>15</v>
      </c>
      <c r="R44" s="111"/>
      <c r="S44" s="111"/>
      <c r="T44" s="111">
        <v>17</v>
      </c>
      <c r="U44" s="114">
        <f t="shared" si="4"/>
        <v>56</v>
      </c>
      <c r="V44" s="115">
        <f t="shared" si="5"/>
        <v>76</v>
      </c>
      <c r="W44" s="115"/>
      <c r="X44" s="115"/>
      <c r="Y44" s="116" t="str">
        <f t="shared" si="6"/>
        <v>A</v>
      </c>
    </row>
    <row r="45" spans="1:25" ht="25.8">
      <c r="A45" s="109">
        <v>31</v>
      </c>
      <c r="B45" s="110" t="s">
        <v>130</v>
      </c>
      <c r="C45" s="110" t="s">
        <v>131</v>
      </c>
      <c r="D45" s="111">
        <v>7</v>
      </c>
      <c r="E45" s="111">
        <v>1</v>
      </c>
      <c r="F45" s="111"/>
      <c r="G45" s="112">
        <f t="shared" si="1"/>
        <v>3.9999999999999996</v>
      </c>
      <c r="H45" s="111">
        <v>3.75</v>
      </c>
      <c r="I45" s="111">
        <v>9</v>
      </c>
      <c r="J45" s="112">
        <f t="shared" si="2"/>
        <v>4.125</v>
      </c>
      <c r="K45" s="111">
        <v>10</v>
      </c>
      <c r="L45" s="111">
        <v>12</v>
      </c>
      <c r="M45" s="111">
        <v>11</v>
      </c>
      <c r="N45" s="112">
        <f t="shared" si="3"/>
        <v>11</v>
      </c>
      <c r="O45" s="113">
        <f t="shared" si="0"/>
        <v>19.100000000000001</v>
      </c>
      <c r="P45" s="111">
        <v>16</v>
      </c>
      <c r="Q45" s="111">
        <v>6</v>
      </c>
      <c r="R45" s="111"/>
      <c r="S45" s="111">
        <v>6</v>
      </c>
      <c r="T45" s="111"/>
      <c r="U45" s="114">
        <f t="shared" si="4"/>
        <v>28</v>
      </c>
      <c r="V45" s="115">
        <f t="shared" si="5"/>
        <v>47</v>
      </c>
      <c r="W45" s="115"/>
      <c r="X45" s="115"/>
      <c r="Y45" s="116" t="str">
        <f t="shared" si="6"/>
        <v>D</v>
      </c>
    </row>
    <row r="46" spans="1:25" ht="25.8">
      <c r="A46" s="109">
        <v>32</v>
      </c>
      <c r="B46" s="110" t="s">
        <v>132</v>
      </c>
      <c r="C46" s="110" t="s">
        <v>133</v>
      </c>
      <c r="D46" s="111">
        <v>8</v>
      </c>
      <c r="E46" s="111">
        <v>6</v>
      </c>
      <c r="F46" s="111"/>
      <c r="G46" s="112">
        <f t="shared" si="1"/>
        <v>7</v>
      </c>
      <c r="H46" s="111">
        <v>3.25</v>
      </c>
      <c r="I46" s="111">
        <v>8</v>
      </c>
      <c r="J46" s="112">
        <f t="shared" si="2"/>
        <v>3.6250000000000004</v>
      </c>
      <c r="K46" s="111">
        <v>10</v>
      </c>
      <c r="L46" s="111">
        <v>11</v>
      </c>
      <c r="M46" s="111">
        <v>10</v>
      </c>
      <c r="N46" s="112">
        <f t="shared" si="3"/>
        <v>10.333333333333332</v>
      </c>
      <c r="O46" s="113">
        <f t="shared" si="0"/>
        <v>21</v>
      </c>
      <c r="P46" s="111">
        <v>20</v>
      </c>
      <c r="Q46" s="111">
        <v>12</v>
      </c>
      <c r="R46" s="111"/>
      <c r="S46" s="111"/>
      <c r="T46" s="111">
        <v>11</v>
      </c>
      <c r="U46" s="114">
        <f t="shared" si="4"/>
        <v>43</v>
      </c>
      <c r="V46" s="115">
        <f t="shared" si="5"/>
        <v>64</v>
      </c>
      <c r="W46" s="115"/>
      <c r="X46" s="115"/>
      <c r="Y46" s="116" t="str">
        <f t="shared" si="6"/>
        <v>B</v>
      </c>
    </row>
    <row r="47" spans="1:25" ht="25.8">
      <c r="A47" s="109">
        <v>33</v>
      </c>
      <c r="B47" s="110" t="s">
        <v>134</v>
      </c>
      <c r="C47" s="110" t="s">
        <v>135</v>
      </c>
      <c r="D47" s="111">
        <v>8</v>
      </c>
      <c r="E47" s="111">
        <v>5</v>
      </c>
      <c r="F47" s="111"/>
      <c r="G47" s="112">
        <f t="shared" si="1"/>
        <v>6.5</v>
      </c>
      <c r="H47" s="111">
        <v>3.5</v>
      </c>
      <c r="I47" s="111">
        <v>8</v>
      </c>
      <c r="J47" s="112">
        <f t="shared" si="2"/>
        <v>3.75</v>
      </c>
      <c r="K47" s="111">
        <v>9</v>
      </c>
      <c r="L47" s="111">
        <v>11</v>
      </c>
      <c r="M47" s="111">
        <v>9</v>
      </c>
      <c r="N47" s="112">
        <f t="shared" si="3"/>
        <v>9.6666666666666661</v>
      </c>
      <c r="O47" s="113">
        <f t="shared" si="0"/>
        <v>19.899999999999999</v>
      </c>
      <c r="P47" s="111">
        <v>21</v>
      </c>
      <c r="Q47" s="111">
        <v>14</v>
      </c>
      <c r="R47" s="111"/>
      <c r="S47" s="111"/>
      <c r="T47" s="111">
        <v>11</v>
      </c>
      <c r="U47" s="114">
        <f t="shared" si="4"/>
        <v>46</v>
      </c>
      <c r="V47" s="115">
        <f t="shared" si="5"/>
        <v>66</v>
      </c>
      <c r="W47" s="115"/>
      <c r="X47" s="115"/>
      <c r="Y47" s="116" t="str">
        <f t="shared" si="6"/>
        <v>B</v>
      </c>
    </row>
    <row r="48" spans="1:25" ht="25.8">
      <c r="A48" s="109">
        <v>34</v>
      </c>
      <c r="B48" s="110" t="s">
        <v>136</v>
      </c>
      <c r="C48" s="110" t="s">
        <v>137</v>
      </c>
      <c r="D48" s="111">
        <v>8</v>
      </c>
      <c r="E48" s="111">
        <v>4.5</v>
      </c>
      <c r="F48" s="111"/>
      <c r="G48" s="112">
        <f t="shared" si="1"/>
        <v>6.25</v>
      </c>
      <c r="H48" s="111">
        <v>3.5</v>
      </c>
      <c r="I48" s="111">
        <v>8</v>
      </c>
      <c r="J48" s="112">
        <f t="shared" si="2"/>
        <v>3.75</v>
      </c>
      <c r="K48" s="111">
        <v>11</v>
      </c>
      <c r="L48" s="111">
        <v>9</v>
      </c>
      <c r="M48" s="111">
        <v>12</v>
      </c>
      <c r="N48" s="112">
        <f t="shared" si="3"/>
        <v>10.666666666666666</v>
      </c>
      <c r="O48" s="113">
        <f t="shared" si="0"/>
        <v>20.7</v>
      </c>
      <c r="P48" s="111">
        <v>16</v>
      </c>
      <c r="Q48" s="111">
        <v>10</v>
      </c>
      <c r="R48" s="111"/>
      <c r="S48" s="111"/>
      <c r="T48" s="111">
        <v>10</v>
      </c>
      <c r="U48" s="114">
        <f t="shared" si="4"/>
        <v>36</v>
      </c>
      <c r="V48" s="115">
        <f t="shared" si="5"/>
        <v>57</v>
      </c>
      <c r="W48" s="115"/>
      <c r="X48" s="115"/>
      <c r="Y48" s="116" t="str">
        <f t="shared" si="6"/>
        <v>C</v>
      </c>
    </row>
    <row r="49" spans="1:25" ht="25.8">
      <c r="A49" s="109">
        <v>35</v>
      </c>
      <c r="B49" s="110" t="s">
        <v>138</v>
      </c>
      <c r="C49" s="110" t="s">
        <v>139</v>
      </c>
      <c r="D49" s="111">
        <v>8.5</v>
      </c>
      <c r="E49" s="111">
        <v>2.5</v>
      </c>
      <c r="F49" s="111"/>
      <c r="G49" s="112">
        <f t="shared" si="1"/>
        <v>5.5</v>
      </c>
      <c r="H49" s="111">
        <v>3.75</v>
      </c>
      <c r="I49" s="111">
        <v>9</v>
      </c>
      <c r="J49" s="112">
        <f t="shared" si="2"/>
        <v>4.125</v>
      </c>
      <c r="K49" s="111">
        <v>10</v>
      </c>
      <c r="L49" s="111">
        <v>11</v>
      </c>
      <c r="M49" s="111">
        <v>9</v>
      </c>
      <c r="N49" s="112">
        <f t="shared" si="3"/>
        <v>10</v>
      </c>
      <c r="O49" s="113">
        <f t="shared" si="0"/>
        <v>19.600000000000001</v>
      </c>
      <c r="P49" s="111">
        <v>22</v>
      </c>
      <c r="Q49" s="111"/>
      <c r="R49" s="111">
        <v>14</v>
      </c>
      <c r="S49" s="111"/>
      <c r="T49" s="111">
        <v>6</v>
      </c>
      <c r="U49" s="114">
        <f t="shared" si="4"/>
        <v>42</v>
      </c>
      <c r="V49" s="115">
        <f t="shared" si="5"/>
        <v>62</v>
      </c>
      <c r="W49" s="115"/>
      <c r="X49" s="115"/>
      <c r="Y49" s="116" t="str">
        <f t="shared" si="6"/>
        <v>B</v>
      </c>
    </row>
    <row r="50" spans="1:25" ht="25.8">
      <c r="A50" s="109">
        <v>36</v>
      </c>
      <c r="B50" s="110" t="s">
        <v>140</v>
      </c>
      <c r="C50" s="110" t="s">
        <v>141</v>
      </c>
      <c r="D50" s="111">
        <v>8.5</v>
      </c>
      <c r="E50" s="111">
        <v>3</v>
      </c>
      <c r="F50" s="111"/>
      <c r="G50" s="112">
        <f t="shared" si="1"/>
        <v>5.75</v>
      </c>
      <c r="H50" s="111">
        <v>3.75</v>
      </c>
      <c r="I50" s="111">
        <v>9</v>
      </c>
      <c r="J50" s="112">
        <f t="shared" si="2"/>
        <v>4.125</v>
      </c>
      <c r="K50" s="111"/>
      <c r="L50" s="111"/>
      <c r="M50" s="111"/>
      <c r="N50" s="112">
        <f t="shared" si="3"/>
        <v>0</v>
      </c>
      <c r="O50" s="113">
        <f t="shared" si="0"/>
        <v>9.9</v>
      </c>
      <c r="P50" s="111"/>
      <c r="Q50" s="111"/>
      <c r="R50" s="111"/>
      <c r="S50" s="111"/>
      <c r="T50" s="111"/>
      <c r="U50" s="114" t="str">
        <f t="shared" si="4"/>
        <v/>
      </c>
      <c r="V50" s="115">
        <f t="shared" si="5"/>
        <v>10</v>
      </c>
      <c r="W50" s="115"/>
      <c r="X50" s="115"/>
      <c r="Y50" s="116" t="str">
        <f t="shared" si="6"/>
        <v/>
      </c>
    </row>
    <row r="51" spans="1:25" ht="25.8">
      <c r="A51" s="109">
        <v>37</v>
      </c>
      <c r="B51" s="110" t="s">
        <v>142</v>
      </c>
      <c r="C51" s="110" t="s">
        <v>143</v>
      </c>
      <c r="D51" s="111">
        <v>8</v>
      </c>
      <c r="E51" s="111">
        <v>4</v>
      </c>
      <c r="F51" s="111"/>
      <c r="G51" s="112">
        <f t="shared" si="1"/>
        <v>6.0000000000000009</v>
      </c>
      <c r="H51" s="111">
        <v>3.25</v>
      </c>
      <c r="I51" s="111">
        <v>8</v>
      </c>
      <c r="J51" s="112">
        <f t="shared" si="2"/>
        <v>3.6250000000000004</v>
      </c>
      <c r="K51" s="111">
        <v>10</v>
      </c>
      <c r="L51" s="111">
        <v>11</v>
      </c>
      <c r="M51" s="111">
        <v>10</v>
      </c>
      <c r="N51" s="112">
        <f t="shared" si="3"/>
        <v>10.333333333333332</v>
      </c>
      <c r="O51" s="113">
        <f t="shared" si="0"/>
        <v>20</v>
      </c>
      <c r="P51" s="111">
        <v>19</v>
      </c>
      <c r="Q51" s="111"/>
      <c r="R51" s="111">
        <v>5</v>
      </c>
      <c r="S51" s="111"/>
      <c r="T51" s="111">
        <v>5</v>
      </c>
      <c r="U51" s="114">
        <f t="shared" si="4"/>
        <v>29</v>
      </c>
      <c r="V51" s="115">
        <f t="shared" si="5"/>
        <v>49</v>
      </c>
      <c r="W51" s="115"/>
      <c r="X51" s="115"/>
      <c r="Y51" s="116" t="str">
        <f t="shared" si="6"/>
        <v>D</v>
      </c>
    </row>
    <row r="52" spans="1:25" ht="25.8">
      <c r="A52" s="109">
        <v>38</v>
      </c>
      <c r="B52" s="110" t="s">
        <v>144</v>
      </c>
      <c r="C52" s="110" t="s">
        <v>145</v>
      </c>
      <c r="D52" s="111">
        <v>6</v>
      </c>
      <c r="E52" s="111">
        <v>5</v>
      </c>
      <c r="F52" s="111"/>
      <c r="G52" s="112">
        <f t="shared" si="1"/>
        <v>5.5</v>
      </c>
      <c r="H52" s="111">
        <v>3.25</v>
      </c>
      <c r="I52" s="111">
        <v>7</v>
      </c>
      <c r="J52" s="112">
        <f t="shared" si="2"/>
        <v>3.375</v>
      </c>
      <c r="K52" s="111">
        <v>10</v>
      </c>
      <c r="L52" s="111">
        <v>12</v>
      </c>
      <c r="M52" s="111">
        <v>11</v>
      </c>
      <c r="N52" s="112">
        <f t="shared" si="3"/>
        <v>11</v>
      </c>
      <c r="O52" s="113">
        <f t="shared" si="0"/>
        <v>19.899999999999999</v>
      </c>
      <c r="P52" s="111">
        <v>18</v>
      </c>
      <c r="Q52" s="111">
        <v>14</v>
      </c>
      <c r="R52" s="111"/>
      <c r="S52" s="111"/>
      <c r="T52" s="111">
        <v>7</v>
      </c>
      <c r="U52" s="114">
        <f t="shared" si="4"/>
        <v>39</v>
      </c>
      <c r="V52" s="115">
        <f t="shared" si="5"/>
        <v>59</v>
      </c>
      <c r="W52" s="115"/>
      <c r="X52" s="115"/>
      <c r="Y52" s="116" t="str">
        <f t="shared" si="6"/>
        <v>C</v>
      </c>
    </row>
    <row r="53" spans="1:25" ht="25.8">
      <c r="A53" s="109">
        <v>39</v>
      </c>
      <c r="B53" s="110" t="s">
        <v>146</v>
      </c>
      <c r="C53" s="110" t="s">
        <v>147</v>
      </c>
      <c r="D53" s="111">
        <v>8</v>
      </c>
      <c r="E53" s="111">
        <v>5.5</v>
      </c>
      <c r="F53" s="111"/>
      <c r="G53" s="112">
        <f t="shared" si="1"/>
        <v>6.75</v>
      </c>
      <c r="H53" s="111">
        <v>4</v>
      </c>
      <c r="I53" s="111">
        <v>7</v>
      </c>
      <c r="J53" s="112">
        <f t="shared" si="2"/>
        <v>3.75</v>
      </c>
      <c r="K53" s="111">
        <v>8</v>
      </c>
      <c r="L53" s="111">
        <v>8</v>
      </c>
      <c r="M53" s="111">
        <v>9</v>
      </c>
      <c r="N53" s="112">
        <f t="shared" si="3"/>
        <v>8.3333333333333321</v>
      </c>
      <c r="O53" s="113">
        <f t="shared" si="0"/>
        <v>18.8</v>
      </c>
      <c r="P53" s="111">
        <v>18</v>
      </c>
      <c r="Q53" s="111">
        <v>14</v>
      </c>
      <c r="R53" s="111"/>
      <c r="S53" s="111">
        <v>7</v>
      </c>
      <c r="T53" s="111"/>
      <c r="U53" s="114">
        <f t="shared" si="4"/>
        <v>39</v>
      </c>
      <c r="V53" s="115">
        <f t="shared" si="5"/>
        <v>58</v>
      </c>
      <c r="W53" s="115"/>
      <c r="X53" s="115"/>
      <c r="Y53" s="116" t="str">
        <f t="shared" si="6"/>
        <v>C</v>
      </c>
    </row>
    <row r="54" spans="1:25" ht="25.8">
      <c r="A54" s="109">
        <v>40</v>
      </c>
      <c r="B54" s="110" t="s">
        <v>148</v>
      </c>
      <c r="C54" s="110" t="s">
        <v>149</v>
      </c>
      <c r="D54" s="111">
        <v>8.5</v>
      </c>
      <c r="E54" s="111">
        <v>5.5</v>
      </c>
      <c r="F54" s="111"/>
      <c r="G54" s="112">
        <f t="shared" si="1"/>
        <v>7</v>
      </c>
      <c r="H54" s="111">
        <v>3.5</v>
      </c>
      <c r="I54" s="111">
        <v>8</v>
      </c>
      <c r="J54" s="112">
        <f t="shared" si="2"/>
        <v>3.75</v>
      </c>
      <c r="K54" s="111">
        <v>11</v>
      </c>
      <c r="L54" s="111">
        <v>9</v>
      </c>
      <c r="M54" s="111">
        <v>12</v>
      </c>
      <c r="N54" s="112">
        <f t="shared" si="3"/>
        <v>10.666666666666666</v>
      </c>
      <c r="O54" s="113">
        <f t="shared" si="0"/>
        <v>21.4</v>
      </c>
      <c r="P54" s="111">
        <v>25</v>
      </c>
      <c r="Q54" s="111">
        <v>16</v>
      </c>
      <c r="R54" s="111"/>
      <c r="S54" s="111"/>
      <c r="T54" s="111">
        <v>9</v>
      </c>
      <c r="U54" s="114">
        <f t="shared" si="4"/>
        <v>50</v>
      </c>
      <c r="V54" s="115">
        <f t="shared" si="5"/>
        <v>71</v>
      </c>
      <c r="W54" s="115"/>
      <c r="X54" s="115"/>
      <c r="Y54" s="116" t="str">
        <f t="shared" si="6"/>
        <v>A</v>
      </c>
    </row>
    <row r="55" spans="1:25" ht="25.8">
      <c r="A55" s="109">
        <v>41</v>
      </c>
      <c r="B55" s="110" t="s">
        <v>150</v>
      </c>
      <c r="C55" s="110" t="s">
        <v>151</v>
      </c>
      <c r="D55" s="111">
        <v>7.5</v>
      </c>
      <c r="E55" s="111">
        <v>5.5</v>
      </c>
      <c r="F55" s="111"/>
      <c r="G55" s="112">
        <f t="shared" si="1"/>
        <v>6.5</v>
      </c>
      <c r="H55" s="111">
        <v>3.75</v>
      </c>
      <c r="I55" s="111">
        <v>9</v>
      </c>
      <c r="J55" s="112">
        <f t="shared" si="2"/>
        <v>4.125</v>
      </c>
      <c r="K55" s="111">
        <v>10</v>
      </c>
      <c r="L55" s="111">
        <v>11</v>
      </c>
      <c r="M55" s="111">
        <v>9</v>
      </c>
      <c r="N55" s="112">
        <f t="shared" si="3"/>
        <v>10</v>
      </c>
      <c r="O55" s="113">
        <f t="shared" si="0"/>
        <v>20.6</v>
      </c>
      <c r="P55" s="111"/>
      <c r="Q55" s="111"/>
      <c r="R55" s="111"/>
      <c r="S55" s="111"/>
      <c r="T55" s="111"/>
      <c r="U55" s="114" t="str">
        <f t="shared" si="4"/>
        <v/>
      </c>
      <c r="V55" s="115">
        <f t="shared" si="5"/>
        <v>21</v>
      </c>
      <c r="W55" s="115"/>
      <c r="X55" s="115"/>
      <c r="Y55" s="116" t="str">
        <f t="shared" si="6"/>
        <v/>
      </c>
    </row>
    <row r="56" spans="1:25" ht="25.8">
      <c r="A56" s="109">
        <v>42</v>
      </c>
      <c r="B56" s="110" t="s">
        <v>152</v>
      </c>
      <c r="C56" s="110" t="s">
        <v>153</v>
      </c>
      <c r="D56" s="111">
        <v>8</v>
      </c>
      <c r="E56" s="111">
        <v>5</v>
      </c>
      <c r="F56" s="111"/>
      <c r="G56" s="112">
        <f t="shared" si="1"/>
        <v>6.5</v>
      </c>
      <c r="H56" s="111">
        <v>3.5</v>
      </c>
      <c r="I56" s="111">
        <v>8</v>
      </c>
      <c r="J56" s="112">
        <f t="shared" si="2"/>
        <v>3.75</v>
      </c>
      <c r="K56" s="111">
        <v>9</v>
      </c>
      <c r="L56" s="111">
        <v>11</v>
      </c>
      <c r="M56" s="111">
        <v>9</v>
      </c>
      <c r="N56" s="112">
        <f t="shared" si="3"/>
        <v>9.6666666666666661</v>
      </c>
      <c r="O56" s="113">
        <f t="shared" si="0"/>
        <v>19.899999999999999</v>
      </c>
      <c r="P56" s="111">
        <v>21</v>
      </c>
      <c r="Q56" s="111">
        <v>17</v>
      </c>
      <c r="R56" s="111"/>
      <c r="S56" s="111"/>
      <c r="T56" s="111">
        <v>14</v>
      </c>
      <c r="U56" s="114">
        <f t="shared" si="4"/>
        <v>52</v>
      </c>
      <c r="V56" s="115">
        <f t="shared" si="5"/>
        <v>72</v>
      </c>
      <c r="W56" s="115"/>
      <c r="X56" s="115"/>
      <c r="Y56" s="116" t="str">
        <f t="shared" si="6"/>
        <v>A</v>
      </c>
    </row>
    <row r="57" spans="1:25" ht="25.8">
      <c r="A57" s="109">
        <v>43</v>
      </c>
      <c r="B57" s="110" t="s">
        <v>154</v>
      </c>
      <c r="C57" s="110" t="s">
        <v>155</v>
      </c>
      <c r="D57" s="111">
        <v>8</v>
      </c>
      <c r="E57" s="111">
        <v>3.5</v>
      </c>
      <c r="F57" s="111"/>
      <c r="G57" s="112">
        <f t="shared" si="1"/>
        <v>5.75</v>
      </c>
      <c r="H57" s="111">
        <v>3.5</v>
      </c>
      <c r="I57" s="111">
        <v>7.5</v>
      </c>
      <c r="J57" s="112">
        <f t="shared" si="2"/>
        <v>3.625</v>
      </c>
      <c r="K57" s="111">
        <v>11</v>
      </c>
      <c r="L57" s="111">
        <v>10</v>
      </c>
      <c r="M57" s="111">
        <v>11</v>
      </c>
      <c r="N57" s="112">
        <f t="shared" si="3"/>
        <v>10.666666666666666</v>
      </c>
      <c r="O57" s="113">
        <f t="shared" si="0"/>
        <v>20</v>
      </c>
      <c r="P57" s="111">
        <v>26</v>
      </c>
      <c r="Q57" s="111">
        <v>12</v>
      </c>
      <c r="R57" s="111"/>
      <c r="S57" s="111"/>
      <c r="T57" s="111">
        <v>13</v>
      </c>
      <c r="U57" s="114">
        <f t="shared" si="4"/>
        <v>51</v>
      </c>
      <c r="V57" s="115">
        <f t="shared" si="5"/>
        <v>71</v>
      </c>
      <c r="W57" s="115"/>
      <c r="X57" s="115"/>
      <c r="Y57" s="116" t="str">
        <f t="shared" si="6"/>
        <v>A</v>
      </c>
    </row>
    <row r="58" spans="1:25" ht="25.8">
      <c r="A58" s="109">
        <v>44</v>
      </c>
      <c r="B58" s="110" t="s">
        <v>156</v>
      </c>
      <c r="C58" s="110" t="s">
        <v>157</v>
      </c>
      <c r="D58" s="111">
        <v>9</v>
      </c>
      <c r="E58" s="111">
        <v>6</v>
      </c>
      <c r="F58" s="111"/>
      <c r="G58" s="112">
        <f t="shared" si="1"/>
        <v>7.5</v>
      </c>
      <c r="H58" s="111">
        <v>3.5</v>
      </c>
      <c r="I58" s="111">
        <v>8</v>
      </c>
      <c r="J58" s="112">
        <f t="shared" si="2"/>
        <v>3.75</v>
      </c>
      <c r="K58" s="111">
        <v>9</v>
      </c>
      <c r="L58" s="111">
        <v>11</v>
      </c>
      <c r="M58" s="111">
        <v>9</v>
      </c>
      <c r="N58" s="112">
        <f t="shared" si="3"/>
        <v>9.6666666666666661</v>
      </c>
      <c r="O58" s="113">
        <f t="shared" si="0"/>
        <v>20.9</v>
      </c>
      <c r="P58" s="111">
        <v>25</v>
      </c>
      <c r="Q58" s="111">
        <v>18</v>
      </c>
      <c r="R58" s="111"/>
      <c r="S58" s="111"/>
      <c r="T58" s="111">
        <v>13</v>
      </c>
      <c r="U58" s="114">
        <f t="shared" si="4"/>
        <v>56</v>
      </c>
      <c r="V58" s="115">
        <f t="shared" si="5"/>
        <v>77</v>
      </c>
      <c r="W58" s="115"/>
      <c r="X58" s="115"/>
      <c r="Y58" s="116" t="str">
        <f t="shared" si="6"/>
        <v>A</v>
      </c>
    </row>
    <row r="59" spans="1:25" ht="25.8">
      <c r="A59" s="109">
        <v>45</v>
      </c>
      <c r="B59" s="110" t="s">
        <v>158</v>
      </c>
      <c r="C59" s="110" t="s">
        <v>159</v>
      </c>
      <c r="D59" s="111">
        <v>7</v>
      </c>
      <c r="E59" s="111">
        <v>6</v>
      </c>
      <c r="F59" s="111"/>
      <c r="G59" s="112">
        <f t="shared" si="1"/>
        <v>6.4999999999999991</v>
      </c>
      <c r="H59" s="111">
        <v>3.7</v>
      </c>
      <c r="I59" s="111">
        <v>8</v>
      </c>
      <c r="J59" s="112">
        <f t="shared" si="2"/>
        <v>3.85</v>
      </c>
      <c r="K59" s="111">
        <v>9</v>
      </c>
      <c r="L59" s="111">
        <v>11</v>
      </c>
      <c r="M59" s="111">
        <v>9</v>
      </c>
      <c r="N59" s="112">
        <f t="shared" si="3"/>
        <v>9.6666666666666661</v>
      </c>
      <c r="O59" s="113">
        <f t="shared" si="0"/>
        <v>20</v>
      </c>
      <c r="P59" s="111">
        <v>16</v>
      </c>
      <c r="Q59" s="111">
        <v>7</v>
      </c>
      <c r="R59" s="111"/>
      <c r="S59" s="111">
        <v>8</v>
      </c>
      <c r="T59" s="111"/>
      <c r="U59" s="114">
        <f t="shared" si="4"/>
        <v>31</v>
      </c>
      <c r="V59" s="115">
        <f t="shared" si="5"/>
        <v>51</v>
      </c>
      <c r="W59" s="115"/>
      <c r="X59" s="115"/>
      <c r="Y59" s="116" t="str">
        <f t="shared" si="6"/>
        <v>C</v>
      </c>
    </row>
    <row r="60" spans="1:25" ht="25.8">
      <c r="A60" s="109">
        <v>46</v>
      </c>
      <c r="B60" s="110" t="s">
        <v>160</v>
      </c>
      <c r="C60" s="110" t="s">
        <v>161</v>
      </c>
      <c r="D60" s="111">
        <v>6.5</v>
      </c>
      <c r="E60" s="111">
        <v>1</v>
      </c>
      <c r="F60" s="111"/>
      <c r="G60" s="112">
        <f t="shared" si="1"/>
        <v>3.75</v>
      </c>
      <c r="H60" s="111">
        <v>4</v>
      </c>
      <c r="I60" s="111">
        <v>7</v>
      </c>
      <c r="J60" s="112">
        <f t="shared" si="2"/>
        <v>3.75</v>
      </c>
      <c r="K60" s="111">
        <v>12</v>
      </c>
      <c r="L60" s="111">
        <v>12</v>
      </c>
      <c r="M60" s="111">
        <v>13</v>
      </c>
      <c r="N60" s="112">
        <f t="shared" si="3"/>
        <v>12.333333333333334</v>
      </c>
      <c r="O60" s="113">
        <f t="shared" si="0"/>
        <v>19.8</v>
      </c>
      <c r="P60" s="111">
        <v>7</v>
      </c>
      <c r="Q60" s="111">
        <v>14</v>
      </c>
      <c r="R60" s="111"/>
      <c r="S60" s="111"/>
      <c r="T60" s="111">
        <v>11</v>
      </c>
      <c r="U60" s="114">
        <f t="shared" si="4"/>
        <v>32</v>
      </c>
      <c r="V60" s="115">
        <f t="shared" si="5"/>
        <v>52</v>
      </c>
      <c r="W60" s="115"/>
      <c r="X60" s="115"/>
      <c r="Y60" s="116" t="str">
        <f t="shared" si="6"/>
        <v>C</v>
      </c>
    </row>
    <row r="61" spans="1:25" ht="25.8">
      <c r="A61" s="109">
        <v>47</v>
      </c>
      <c r="B61" s="110" t="s">
        <v>162</v>
      </c>
      <c r="C61" s="110" t="s">
        <v>163</v>
      </c>
      <c r="D61" s="111">
        <v>7</v>
      </c>
      <c r="E61" s="111">
        <v>4.5</v>
      </c>
      <c r="F61" s="111"/>
      <c r="G61" s="112">
        <f t="shared" si="1"/>
        <v>5.75</v>
      </c>
      <c r="H61" s="111">
        <v>3.5</v>
      </c>
      <c r="I61" s="111">
        <v>8</v>
      </c>
      <c r="J61" s="112">
        <f t="shared" si="2"/>
        <v>3.75</v>
      </c>
      <c r="K61" s="111">
        <v>11</v>
      </c>
      <c r="L61" s="111">
        <v>9</v>
      </c>
      <c r="M61" s="111">
        <v>12</v>
      </c>
      <c r="N61" s="112">
        <f t="shared" si="3"/>
        <v>10.666666666666666</v>
      </c>
      <c r="O61" s="113">
        <f t="shared" si="0"/>
        <v>20.2</v>
      </c>
      <c r="P61" s="111">
        <v>22</v>
      </c>
      <c r="Q61" s="111"/>
      <c r="R61" s="111">
        <v>10</v>
      </c>
      <c r="S61" s="111"/>
      <c r="T61" s="111">
        <v>8</v>
      </c>
      <c r="U61" s="114">
        <f t="shared" si="4"/>
        <v>40</v>
      </c>
      <c r="V61" s="115">
        <f t="shared" si="5"/>
        <v>60</v>
      </c>
      <c r="W61" s="115"/>
      <c r="X61" s="115"/>
      <c r="Y61" s="116" t="str">
        <f t="shared" si="6"/>
        <v>B</v>
      </c>
    </row>
    <row r="62" spans="1:25" ht="25.8">
      <c r="A62" s="109">
        <v>48</v>
      </c>
      <c r="B62" s="110" t="s">
        <v>164</v>
      </c>
      <c r="C62" s="110" t="s">
        <v>165</v>
      </c>
      <c r="D62" s="111">
        <v>8.5</v>
      </c>
      <c r="E62" s="111">
        <v>5</v>
      </c>
      <c r="F62" s="111"/>
      <c r="G62" s="112">
        <f t="shared" si="1"/>
        <v>6.75</v>
      </c>
      <c r="H62" s="111">
        <v>3.5</v>
      </c>
      <c r="I62" s="111">
        <v>8</v>
      </c>
      <c r="J62" s="112">
        <f t="shared" si="2"/>
        <v>3.75</v>
      </c>
      <c r="K62" s="111">
        <v>11</v>
      </c>
      <c r="L62" s="111">
        <v>9</v>
      </c>
      <c r="M62" s="111">
        <v>12</v>
      </c>
      <c r="N62" s="112">
        <f t="shared" si="3"/>
        <v>10.666666666666666</v>
      </c>
      <c r="O62" s="113">
        <f t="shared" si="0"/>
        <v>21.2</v>
      </c>
      <c r="P62" s="111">
        <v>25</v>
      </c>
      <c r="Q62" s="111">
        <v>11</v>
      </c>
      <c r="R62" s="111"/>
      <c r="S62" s="111"/>
      <c r="T62" s="111">
        <v>6</v>
      </c>
      <c r="U62" s="114">
        <f t="shared" si="4"/>
        <v>42</v>
      </c>
      <c r="V62" s="115">
        <f t="shared" si="5"/>
        <v>63</v>
      </c>
      <c r="W62" s="115"/>
      <c r="X62" s="115"/>
      <c r="Y62" s="116" t="str">
        <f t="shared" si="6"/>
        <v>B</v>
      </c>
    </row>
    <row r="63" spans="1:25" ht="25.8">
      <c r="A63" s="109">
        <v>49</v>
      </c>
      <c r="B63" s="110" t="s">
        <v>166</v>
      </c>
      <c r="C63" s="110" t="s">
        <v>167</v>
      </c>
      <c r="D63" s="111">
        <v>7.5</v>
      </c>
      <c r="E63" s="111">
        <v>6</v>
      </c>
      <c r="F63" s="111"/>
      <c r="G63" s="112">
        <f t="shared" si="1"/>
        <v>6.75</v>
      </c>
      <c r="H63" s="111">
        <v>3</v>
      </c>
      <c r="I63" s="111">
        <v>8</v>
      </c>
      <c r="J63" s="112">
        <f t="shared" si="2"/>
        <v>3.5</v>
      </c>
      <c r="K63" s="111">
        <v>8</v>
      </c>
      <c r="L63" s="111">
        <v>8</v>
      </c>
      <c r="M63" s="111">
        <v>9</v>
      </c>
      <c r="N63" s="112">
        <f t="shared" si="3"/>
        <v>8.3333333333333321</v>
      </c>
      <c r="O63" s="113">
        <f t="shared" si="0"/>
        <v>18.600000000000001</v>
      </c>
      <c r="P63" s="111">
        <v>21</v>
      </c>
      <c r="Q63" s="111">
        <v>10</v>
      </c>
      <c r="R63" s="111"/>
      <c r="S63" s="111"/>
      <c r="T63" s="111">
        <v>10</v>
      </c>
      <c r="U63" s="114">
        <f t="shared" si="4"/>
        <v>41</v>
      </c>
      <c r="V63" s="115">
        <f t="shared" si="5"/>
        <v>60</v>
      </c>
      <c r="W63" s="115"/>
      <c r="X63" s="115"/>
      <c r="Y63" s="116" t="str">
        <f t="shared" si="6"/>
        <v>B</v>
      </c>
    </row>
    <row r="64" spans="1:25" ht="25.8">
      <c r="A64" s="109">
        <v>50</v>
      </c>
      <c r="B64" s="110" t="s">
        <v>170</v>
      </c>
      <c r="C64" s="110" t="s">
        <v>171</v>
      </c>
      <c r="D64" s="111">
        <v>8</v>
      </c>
      <c r="E64" s="111">
        <v>6.5</v>
      </c>
      <c r="F64" s="111"/>
      <c r="G64" s="112">
        <f t="shared" si="1"/>
        <v>7.2500000000000009</v>
      </c>
      <c r="H64" s="111">
        <v>4</v>
      </c>
      <c r="I64" s="111">
        <v>7</v>
      </c>
      <c r="J64" s="112">
        <f t="shared" si="2"/>
        <v>3.75</v>
      </c>
      <c r="K64" s="111">
        <v>8</v>
      </c>
      <c r="L64" s="111">
        <v>8</v>
      </c>
      <c r="M64" s="111">
        <v>9</v>
      </c>
      <c r="N64" s="112">
        <f t="shared" si="3"/>
        <v>8.3333333333333321</v>
      </c>
      <c r="O64" s="113">
        <f t="shared" si="0"/>
        <v>19.3</v>
      </c>
      <c r="P64" s="111">
        <v>26</v>
      </c>
      <c r="Q64" s="111">
        <v>14</v>
      </c>
      <c r="R64" s="111"/>
      <c r="S64" s="111"/>
      <c r="T64" s="111">
        <v>9</v>
      </c>
      <c r="U64" s="114">
        <f t="shared" si="4"/>
        <v>49</v>
      </c>
      <c r="V64" s="115">
        <f t="shared" si="5"/>
        <v>68</v>
      </c>
      <c r="W64" s="115"/>
      <c r="X64" s="115"/>
      <c r="Y64" s="116" t="str">
        <f t="shared" si="6"/>
        <v>B</v>
      </c>
    </row>
    <row r="65" spans="1:25" ht="25.8">
      <c r="A65" s="109">
        <v>51</v>
      </c>
      <c r="B65" s="110" t="s">
        <v>172</v>
      </c>
      <c r="C65" s="110" t="s">
        <v>173</v>
      </c>
      <c r="D65" s="111">
        <v>9</v>
      </c>
      <c r="E65" s="111">
        <v>7</v>
      </c>
      <c r="F65" s="111"/>
      <c r="G65" s="112">
        <f t="shared" si="1"/>
        <v>8</v>
      </c>
      <c r="H65" s="111">
        <v>4</v>
      </c>
      <c r="I65" s="111">
        <v>7</v>
      </c>
      <c r="J65" s="112">
        <f t="shared" si="2"/>
        <v>3.75</v>
      </c>
      <c r="K65" s="111">
        <v>8</v>
      </c>
      <c r="L65" s="111">
        <v>8</v>
      </c>
      <c r="M65" s="111">
        <v>9</v>
      </c>
      <c r="N65" s="112">
        <f t="shared" si="3"/>
        <v>8.3333333333333321</v>
      </c>
      <c r="O65" s="113">
        <f t="shared" si="0"/>
        <v>20.100000000000001</v>
      </c>
      <c r="P65" s="111">
        <v>24</v>
      </c>
      <c r="Q65" s="111">
        <v>11</v>
      </c>
      <c r="R65" s="111"/>
      <c r="S65" s="111"/>
      <c r="T65" s="111">
        <v>11</v>
      </c>
      <c r="U65" s="114">
        <f t="shared" si="4"/>
        <v>46</v>
      </c>
      <c r="V65" s="115">
        <f t="shared" si="5"/>
        <v>66</v>
      </c>
      <c r="W65" s="115"/>
      <c r="X65" s="115"/>
      <c r="Y65" s="116" t="str">
        <f t="shared" si="6"/>
        <v>B</v>
      </c>
    </row>
    <row r="66" spans="1:25" ht="25.8">
      <c r="A66" s="109">
        <v>52</v>
      </c>
      <c r="B66" s="110" t="s">
        <v>174</v>
      </c>
      <c r="C66" s="110" t="s">
        <v>175</v>
      </c>
      <c r="D66" s="111">
        <v>9</v>
      </c>
      <c r="E66" s="111">
        <v>6.5</v>
      </c>
      <c r="F66" s="111"/>
      <c r="G66" s="112">
        <f t="shared" si="1"/>
        <v>7.75</v>
      </c>
      <c r="H66" s="111">
        <v>4</v>
      </c>
      <c r="I66" s="111">
        <v>7</v>
      </c>
      <c r="J66" s="112">
        <f t="shared" si="2"/>
        <v>3.75</v>
      </c>
      <c r="K66" s="111">
        <v>8</v>
      </c>
      <c r="L66" s="111">
        <v>8</v>
      </c>
      <c r="M66" s="111">
        <v>9</v>
      </c>
      <c r="N66" s="112">
        <f t="shared" si="3"/>
        <v>8.3333333333333321</v>
      </c>
      <c r="O66" s="113">
        <f t="shared" si="0"/>
        <v>19.8</v>
      </c>
      <c r="P66" s="111">
        <v>20</v>
      </c>
      <c r="Q66" s="111">
        <v>15</v>
      </c>
      <c r="R66" s="111"/>
      <c r="S66" s="111"/>
      <c r="T66" s="111">
        <v>8</v>
      </c>
      <c r="U66" s="114">
        <f t="shared" si="4"/>
        <v>43</v>
      </c>
      <c r="V66" s="115">
        <f t="shared" si="5"/>
        <v>63</v>
      </c>
      <c r="W66" s="115"/>
      <c r="X66" s="115"/>
      <c r="Y66" s="116" t="str">
        <f t="shared" si="6"/>
        <v>B</v>
      </c>
    </row>
    <row r="67" spans="1:25" ht="25.8">
      <c r="A67" s="109">
        <v>53</v>
      </c>
      <c r="B67" s="110" t="s">
        <v>176</v>
      </c>
      <c r="C67" s="110" t="s">
        <v>177</v>
      </c>
      <c r="D67" s="111">
        <v>7.5</v>
      </c>
      <c r="E67" s="111">
        <v>5</v>
      </c>
      <c r="F67" s="111"/>
      <c r="G67" s="112">
        <f t="shared" si="1"/>
        <v>6.25</v>
      </c>
      <c r="H67" s="111">
        <v>3.5</v>
      </c>
      <c r="I67" s="111">
        <v>8</v>
      </c>
      <c r="J67" s="112">
        <f t="shared" si="2"/>
        <v>3.75</v>
      </c>
      <c r="K67" s="111">
        <v>11</v>
      </c>
      <c r="L67" s="111">
        <v>9</v>
      </c>
      <c r="M67" s="111">
        <v>12</v>
      </c>
      <c r="N67" s="112">
        <f t="shared" si="3"/>
        <v>10.666666666666666</v>
      </c>
      <c r="O67" s="113">
        <f t="shared" si="0"/>
        <v>20.7</v>
      </c>
      <c r="P67" s="111">
        <v>24</v>
      </c>
      <c r="Q67" s="111"/>
      <c r="R67" s="111">
        <v>13</v>
      </c>
      <c r="S67" s="111">
        <v>7</v>
      </c>
      <c r="T67" s="111"/>
      <c r="U67" s="114">
        <f t="shared" si="4"/>
        <v>44</v>
      </c>
      <c r="V67" s="115">
        <f t="shared" si="5"/>
        <v>65</v>
      </c>
      <c r="W67" s="115"/>
      <c r="X67" s="115"/>
      <c r="Y67" s="116" t="str">
        <f t="shared" si="6"/>
        <v>B</v>
      </c>
    </row>
    <row r="68" spans="1:25" ht="25.8">
      <c r="A68" s="109">
        <v>54</v>
      </c>
      <c r="B68" s="110" t="s">
        <v>178</v>
      </c>
      <c r="C68" s="110" t="s">
        <v>179</v>
      </c>
      <c r="D68" s="111">
        <v>8.5</v>
      </c>
      <c r="E68" s="111">
        <v>7</v>
      </c>
      <c r="F68" s="111"/>
      <c r="G68" s="112">
        <f t="shared" si="1"/>
        <v>7.7499999999999991</v>
      </c>
      <c r="H68" s="111">
        <v>4.75</v>
      </c>
      <c r="I68" s="111">
        <v>9</v>
      </c>
      <c r="J68" s="112">
        <f t="shared" si="2"/>
        <v>4.625</v>
      </c>
      <c r="K68" s="111">
        <v>12</v>
      </c>
      <c r="L68" s="111">
        <v>13</v>
      </c>
      <c r="M68" s="111">
        <v>11</v>
      </c>
      <c r="N68" s="112">
        <f t="shared" si="3"/>
        <v>12</v>
      </c>
      <c r="O68" s="113">
        <f t="shared" si="0"/>
        <v>24.4</v>
      </c>
      <c r="P68" s="111">
        <v>23</v>
      </c>
      <c r="Q68" s="111">
        <v>13</v>
      </c>
      <c r="R68" s="111"/>
      <c r="S68" s="111"/>
      <c r="T68" s="111">
        <v>13</v>
      </c>
      <c r="U68" s="114">
        <f t="shared" si="4"/>
        <v>49</v>
      </c>
      <c r="V68" s="115">
        <f t="shared" si="5"/>
        <v>73</v>
      </c>
      <c r="W68" s="115"/>
      <c r="X68" s="115"/>
      <c r="Y68" s="116" t="str">
        <f t="shared" si="6"/>
        <v>A</v>
      </c>
    </row>
    <row r="69" spans="1:25" ht="25.8">
      <c r="A69" s="109">
        <v>55</v>
      </c>
      <c r="B69" s="110" t="s">
        <v>180</v>
      </c>
      <c r="C69" s="110" t="s">
        <v>181</v>
      </c>
      <c r="D69" s="111">
        <v>8.5</v>
      </c>
      <c r="E69" s="111">
        <v>4.5</v>
      </c>
      <c r="F69" s="111"/>
      <c r="G69" s="112">
        <f t="shared" si="1"/>
        <v>6.5</v>
      </c>
      <c r="H69" s="111">
        <v>3.25</v>
      </c>
      <c r="I69" s="111">
        <v>8</v>
      </c>
      <c r="J69" s="112">
        <f t="shared" si="2"/>
        <v>3.6250000000000004</v>
      </c>
      <c r="K69" s="111">
        <v>10</v>
      </c>
      <c r="L69" s="111">
        <v>11</v>
      </c>
      <c r="M69" s="111">
        <v>10</v>
      </c>
      <c r="N69" s="112">
        <f t="shared" si="3"/>
        <v>10.333333333333332</v>
      </c>
      <c r="O69" s="113">
        <f t="shared" si="0"/>
        <v>20.5</v>
      </c>
      <c r="P69" s="111">
        <v>20</v>
      </c>
      <c r="Q69" s="111">
        <v>13</v>
      </c>
      <c r="R69" s="111"/>
      <c r="S69" s="111"/>
      <c r="T69" s="111">
        <v>7</v>
      </c>
      <c r="U69" s="114">
        <f t="shared" si="4"/>
        <v>40</v>
      </c>
      <c r="V69" s="115">
        <f t="shared" si="5"/>
        <v>61</v>
      </c>
      <c r="W69" s="115"/>
      <c r="X69" s="115"/>
      <c r="Y69" s="116" t="str">
        <f t="shared" si="6"/>
        <v>B</v>
      </c>
    </row>
    <row r="70" spans="1:25" ht="25.8">
      <c r="A70" s="109">
        <v>56</v>
      </c>
      <c r="B70" s="110" t="s">
        <v>182</v>
      </c>
      <c r="C70" s="110" t="s">
        <v>183</v>
      </c>
      <c r="D70" s="111">
        <v>8</v>
      </c>
      <c r="E70" s="111">
        <v>5</v>
      </c>
      <c r="F70" s="111"/>
      <c r="G70" s="112">
        <f t="shared" si="1"/>
        <v>6.5</v>
      </c>
      <c r="H70" s="111">
        <v>3.5</v>
      </c>
      <c r="I70" s="111">
        <v>7.5</v>
      </c>
      <c r="J70" s="112">
        <f t="shared" si="2"/>
        <v>3.625</v>
      </c>
      <c r="K70" s="111">
        <v>11</v>
      </c>
      <c r="L70" s="111">
        <v>10</v>
      </c>
      <c r="M70" s="111">
        <v>11</v>
      </c>
      <c r="N70" s="112">
        <f t="shared" si="3"/>
        <v>10.666666666666666</v>
      </c>
      <c r="O70" s="113">
        <f t="shared" si="0"/>
        <v>20.8</v>
      </c>
      <c r="P70" s="111">
        <v>22</v>
      </c>
      <c r="Q70" s="111">
        <v>16</v>
      </c>
      <c r="R70" s="111"/>
      <c r="S70" s="111"/>
      <c r="T70" s="111">
        <v>11</v>
      </c>
      <c r="U70" s="114">
        <f t="shared" si="4"/>
        <v>49</v>
      </c>
      <c r="V70" s="115">
        <f t="shared" si="5"/>
        <v>70</v>
      </c>
      <c r="W70" s="115"/>
      <c r="X70" s="115"/>
      <c r="Y70" s="116" t="str">
        <f t="shared" si="6"/>
        <v>A</v>
      </c>
    </row>
    <row r="71" spans="1:25" ht="25.8">
      <c r="A71" s="109">
        <v>57</v>
      </c>
      <c r="B71" s="110" t="s">
        <v>184</v>
      </c>
      <c r="C71" s="110" t="s">
        <v>185</v>
      </c>
      <c r="D71" s="111">
        <v>8</v>
      </c>
      <c r="E71" s="111">
        <v>5.5</v>
      </c>
      <c r="F71" s="111"/>
      <c r="G71" s="112">
        <f t="shared" si="1"/>
        <v>6.75</v>
      </c>
      <c r="H71" s="111">
        <v>4.75</v>
      </c>
      <c r="I71" s="111">
        <v>9</v>
      </c>
      <c r="J71" s="112">
        <f t="shared" si="2"/>
        <v>4.625</v>
      </c>
      <c r="K71" s="111">
        <v>12</v>
      </c>
      <c r="L71" s="111">
        <v>13</v>
      </c>
      <c r="M71" s="111">
        <v>11</v>
      </c>
      <c r="N71" s="112">
        <f t="shared" si="3"/>
        <v>12</v>
      </c>
      <c r="O71" s="113">
        <f t="shared" si="0"/>
        <v>23.4</v>
      </c>
      <c r="P71" s="111">
        <v>18</v>
      </c>
      <c r="Q71" s="111">
        <v>11</v>
      </c>
      <c r="R71" s="111"/>
      <c r="S71" s="111"/>
      <c r="T71" s="111">
        <v>9</v>
      </c>
      <c r="U71" s="114">
        <f t="shared" si="4"/>
        <v>38</v>
      </c>
      <c r="V71" s="115">
        <f t="shared" si="5"/>
        <v>61</v>
      </c>
      <c r="W71" s="115"/>
      <c r="X71" s="115"/>
      <c r="Y71" s="116" t="str">
        <f t="shared" si="6"/>
        <v>B</v>
      </c>
    </row>
    <row r="72" spans="1:25" ht="25.8">
      <c r="A72" s="109">
        <v>58</v>
      </c>
      <c r="B72" s="110" t="s">
        <v>186</v>
      </c>
      <c r="C72" s="110" t="s">
        <v>187</v>
      </c>
      <c r="D72" s="111">
        <v>8</v>
      </c>
      <c r="E72" s="111">
        <v>5</v>
      </c>
      <c r="F72" s="111"/>
      <c r="G72" s="112">
        <f t="shared" si="1"/>
        <v>6.5</v>
      </c>
      <c r="H72" s="111">
        <v>4</v>
      </c>
      <c r="I72" s="111">
        <v>7</v>
      </c>
      <c r="J72" s="112">
        <f t="shared" si="2"/>
        <v>3.75</v>
      </c>
      <c r="K72" s="111">
        <v>9</v>
      </c>
      <c r="L72" s="111">
        <v>10</v>
      </c>
      <c r="M72" s="111">
        <v>12</v>
      </c>
      <c r="N72" s="112">
        <f t="shared" si="3"/>
        <v>10.333333333333332</v>
      </c>
      <c r="O72" s="113">
        <f t="shared" si="0"/>
        <v>20.6</v>
      </c>
      <c r="P72" s="111">
        <v>20</v>
      </c>
      <c r="Q72" s="111"/>
      <c r="R72" s="111">
        <v>14</v>
      </c>
      <c r="S72" s="111">
        <v>9</v>
      </c>
      <c r="T72" s="111"/>
      <c r="U72" s="114">
        <f t="shared" si="4"/>
        <v>43</v>
      </c>
      <c r="V72" s="115">
        <f t="shared" si="5"/>
        <v>64</v>
      </c>
      <c r="W72" s="115"/>
      <c r="X72" s="115"/>
      <c r="Y72" s="116" t="str">
        <f t="shared" si="6"/>
        <v>B</v>
      </c>
    </row>
    <row r="73" spans="1:25" ht="25.8">
      <c r="A73" s="109">
        <v>59</v>
      </c>
      <c r="B73" s="110" t="s">
        <v>188</v>
      </c>
      <c r="C73" s="173" t="s">
        <v>189</v>
      </c>
      <c r="D73" s="111">
        <v>6</v>
      </c>
      <c r="E73" s="111">
        <v>5</v>
      </c>
      <c r="F73" s="111"/>
      <c r="G73" s="112">
        <f t="shared" si="1"/>
        <v>5.5</v>
      </c>
      <c r="H73" s="111">
        <v>3.5</v>
      </c>
      <c r="I73" s="111">
        <v>8</v>
      </c>
      <c r="J73" s="112">
        <f t="shared" si="2"/>
        <v>3.75</v>
      </c>
      <c r="K73" s="111">
        <v>11</v>
      </c>
      <c r="L73" s="111">
        <v>9</v>
      </c>
      <c r="M73" s="111">
        <v>12</v>
      </c>
      <c r="N73" s="112">
        <f t="shared" si="3"/>
        <v>10.666666666666666</v>
      </c>
      <c r="O73" s="113">
        <f t="shared" si="0"/>
        <v>19.899999999999999</v>
      </c>
      <c r="P73" s="111">
        <v>21</v>
      </c>
      <c r="Q73" s="111">
        <v>13</v>
      </c>
      <c r="R73" s="111"/>
      <c r="S73" s="111"/>
      <c r="T73" s="111">
        <v>6</v>
      </c>
      <c r="U73" s="114">
        <f t="shared" si="4"/>
        <v>40</v>
      </c>
      <c r="V73" s="115">
        <f t="shared" si="5"/>
        <v>60</v>
      </c>
      <c r="W73" s="115"/>
      <c r="X73" s="115"/>
      <c r="Y73" s="116" t="str">
        <f t="shared" si="6"/>
        <v>B</v>
      </c>
    </row>
    <row r="74" spans="1:25" ht="25.8">
      <c r="A74" s="109">
        <v>60</v>
      </c>
      <c r="B74" s="110" t="s">
        <v>192</v>
      </c>
      <c r="C74" s="110" t="s">
        <v>193</v>
      </c>
      <c r="D74" s="111">
        <v>7.5</v>
      </c>
      <c r="E74" s="111">
        <v>4.5</v>
      </c>
      <c r="F74" s="111"/>
      <c r="G74" s="112">
        <f t="shared" si="1"/>
        <v>6</v>
      </c>
      <c r="H74" s="111">
        <v>3.25</v>
      </c>
      <c r="I74" s="111">
        <v>8</v>
      </c>
      <c r="J74" s="112">
        <f t="shared" si="2"/>
        <v>3.6250000000000004</v>
      </c>
      <c r="K74" s="111">
        <v>10</v>
      </c>
      <c r="L74" s="111">
        <v>11</v>
      </c>
      <c r="M74" s="111">
        <v>10</v>
      </c>
      <c r="N74" s="112">
        <f t="shared" si="3"/>
        <v>10.333333333333332</v>
      </c>
      <c r="O74" s="113">
        <f t="shared" si="0"/>
        <v>20</v>
      </c>
      <c r="P74" s="111">
        <v>23</v>
      </c>
      <c r="Q74" s="111">
        <v>15</v>
      </c>
      <c r="R74" s="111"/>
      <c r="S74" s="111"/>
      <c r="T74" s="111">
        <v>16</v>
      </c>
      <c r="U74" s="114">
        <f t="shared" si="4"/>
        <v>54</v>
      </c>
      <c r="V74" s="115">
        <f t="shared" si="5"/>
        <v>74</v>
      </c>
      <c r="W74" s="115"/>
      <c r="X74" s="115"/>
      <c r="Y74" s="116" t="str">
        <f t="shared" si="6"/>
        <v>A</v>
      </c>
    </row>
    <row r="75" spans="1:25" ht="25.8">
      <c r="A75" s="109">
        <v>61</v>
      </c>
      <c r="B75" s="110" t="s">
        <v>194</v>
      </c>
      <c r="C75" s="110" t="s">
        <v>195</v>
      </c>
      <c r="D75" s="111">
        <v>8.5</v>
      </c>
      <c r="E75" s="111">
        <v>4</v>
      </c>
      <c r="F75" s="111"/>
      <c r="G75" s="112">
        <f t="shared" si="1"/>
        <v>6.25</v>
      </c>
      <c r="H75" s="111">
        <v>3.5</v>
      </c>
      <c r="I75" s="111">
        <v>8</v>
      </c>
      <c r="J75" s="112">
        <f t="shared" si="2"/>
        <v>3.75</v>
      </c>
      <c r="K75" s="111">
        <v>11</v>
      </c>
      <c r="L75" s="111">
        <v>10</v>
      </c>
      <c r="M75" s="111">
        <v>11</v>
      </c>
      <c r="N75" s="112">
        <f t="shared" si="3"/>
        <v>10.666666666666666</v>
      </c>
      <c r="O75" s="113">
        <f t="shared" si="0"/>
        <v>20.7</v>
      </c>
      <c r="P75" s="111">
        <v>21</v>
      </c>
      <c r="Q75" s="111">
        <v>16</v>
      </c>
      <c r="R75" s="111"/>
      <c r="S75" s="111"/>
      <c r="T75" s="111">
        <v>12</v>
      </c>
      <c r="U75" s="114">
        <f t="shared" si="4"/>
        <v>49</v>
      </c>
      <c r="V75" s="115">
        <f t="shared" si="5"/>
        <v>70</v>
      </c>
      <c r="W75" s="115"/>
      <c r="X75" s="115"/>
      <c r="Y75" s="116" t="str">
        <f t="shared" si="6"/>
        <v>A</v>
      </c>
    </row>
    <row r="76" spans="1:25" ht="25.8">
      <c r="A76" s="109">
        <v>62</v>
      </c>
      <c r="B76" s="110" t="s">
        <v>196</v>
      </c>
      <c r="C76" s="110" t="s">
        <v>197</v>
      </c>
      <c r="D76" s="111">
        <v>8</v>
      </c>
      <c r="E76" s="111">
        <v>2.5</v>
      </c>
      <c r="F76" s="111"/>
      <c r="G76" s="112">
        <f t="shared" si="1"/>
        <v>5.25</v>
      </c>
      <c r="H76" s="111">
        <v>3.5</v>
      </c>
      <c r="I76" s="111">
        <v>8</v>
      </c>
      <c r="J76" s="112">
        <f t="shared" si="2"/>
        <v>3.75</v>
      </c>
      <c r="K76" s="111">
        <v>11</v>
      </c>
      <c r="L76" s="111">
        <v>10</v>
      </c>
      <c r="M76" s="111">
        <v>11</v>
      </c>
      <c r="N76" s="112">
        <f t="shared" si="3"/>
        <v>10.666666666666666</v>
      </c>
      <c r="O76" s="113">
        <f t="shared" si="0"/>
        <v>19.7</v>
      </c>
      <c r="P76" s="111">
        <v>19</v>
      </c>
      <c r="Q76" s="111"/>
      <c r="R76" s="111">
        <v>11</v>
      </c>
      <c r="S76" s="111"/>
      <c r="T76" s="111">
        <v>3</v>
      </c>
      <c r="U76" s="114">
        <f t="shared" si="4"/>
        <v>33</v>
      </c>
      <c r="V76" s="115">
        <f t="shared" si="5"/>
        <v>53</v>
      </c>
      <c r="W76" s="115"/>
      <c r="X76" s="115"/>
      <c r="Y76" s="116" t="str">
        <f t="shared" si="6"/>
        <v>C</v>
      </c>
    </row>
    <row r="77" spans="1:25" ht="25.8">
      <c r="A77" s="109">
        <v>63</v>
      </c>
      <c r="B77" s="110" t="s">
        <v>198</v>
      </c>
      <c r="C77" s="110" t="s">
        <v>199</v>
      </c>
      <c r="D77" s="111">
        <v>8.5</v>
      </c>
      <c r="E77" s="111">
        <v>7.5</v>
      </c>
      <c r="F77" s="111"/>
      <c r="G77" s="112">
        <f t="shared" si="1"/>
        <v>8</v>
      </c>
      <c r="H77" s="111">
        <v>3.5</v>
      </c>
      <c r="I77" s="111">
        <v>8</v>
      </c>
      <c r="J77" s="112">
        <f t="shared" si="2"/>
        <v>3.75</v>
      </c>
      <c r="K77" s="111">
        <v>11</v>
      </c>
      <c r="L77" s="111">
        <v>10</v>
      </c>
      <c r="M77" s="111">
        <v>11</v>
      </c>
      <c r="N77" s="112">
        <f t="shared" si="3"/>
        <v>10.666666666666666</v>
      </c>
      <c r="O77" s="113">
        <f t="shared" si="0"/>
        <v>22.4</v>
      </c>
      <c r="P77" s="111">
        <v>26</v>
      </c>
      <c r="Q77" s="111">
        <v>11</v>
      </c>
      <c r="R77" s="111"/>
      <c r="S77" s="111"/>
      <c r="T77" s="111">
        <v>11</v>
      </c>
      <c r="U77" s="114">
        <f t="shared" si="4"/>
        <v>48</v>
      </c>
      <c r="V77" s="115">
        <f t="shared" si="5"/>
        <v>70</v>
      </c>
      <c r="W77" s="115"/>
      <c r="X77" s="115"/>
      <c r="Y77" s="116" t="str">
        <f t="shared" si="6"/>
        <v>A</v>
      </c>
    </row>
    <row r="78" spans="1:25" ht="25.8">
      <c r="A78" s="109">
        <v>64</v>
      </c>
      <c r="B78" s="110" t="s">
        <v>200</v>
      </c>
      <c r="C78" s="110" t="s">
        <v>201</v>
      </c>
      <c r="D78" s="111">
        <v>8</v>
      </c>
      <c r="E78" s="111">
        <v>2.5</v>
      </c>
      <c r="F78" s="111"/>
      <c r="G78" s="112">
        <f t="shared" si="1"/>
        <v>5.25</v>
      </c>
      <c r="H78" s="111">
        <v>3.5</v>
      </c>
      <c r="I78" s="111">
        <v>8</v>
      </c>
      <c r="J78" s="112">
        <f t="shared" si="2"/>
        <v>3.75</v>
      </c>
      <c r="K78" s="111">
        <v>11</v>
      </c>
      <c r="L78" s="111">
        <v>10</v>
      </c>
      <c r="M78" s="111">
        <v>11</v>
      </c>
      <c r="N78" s="112">
        <f t="shared" si="3"/>
        <v>10.666666666666666</v>
      </c>
      <c r="O78" s="113">
        <f t="shared" si="0"/>
        <v>19.7</v>
      </c>
      <c r="P78" s="111">
        <v>20</v>
      </c>
      <c r="Q78" s="111">
        <v>8</v>
      </c>
      <c r="R78" s="111"/>
      <c r="S78" s="111"/>
      <c r="T78" s="111">
        <v>6</v>
      </c>
      <c r="U78" s="114">
        <f t="shared" si="4"/>
        <v>34</v>
      </c>
      <c r="V78" s="115">
        <f t="shared" si="5"/>
        <v>54</v>
      </c>
      <c r="W78" s="115"/>
      <c r="X78" s="115"/>
      <c r="Y78" s="116" t="str">
        <f t="shared" si="6"/>
        <v>C</v>
      </c>
    </row>
    <row r="79" spans="1:25" ht="25.8">
      <c r="A79" s="109">
        <v>65</v>
      </c>
      <c r="B79" s="110" t="s">
        <v>202</v>
      </c>
      <c r="C79" s="110" t="s">
        <v>203</v>
      </c>
      <c r="D79" s="111">
        <v>7.5</v>
      </c>
      <c r="E79" s="111">
        <v>4</v>
      </c>
      <c r="F79" s="111"/>
      <c r="G79" s="112">
        <f t="shared" si="1"/>
        <v>5.75</v>
      </c>
      <c r="H79" s="111">
        <v>3.25</v>
      </c>
      <c r="I79" s="111">
        <v>8</v>
      </c>
      <c r="J79" s="112">
        <f t="shared" si="2"/>
        <v>3.6250000000000004</v>
      </c>
      <c r="K79" s="111">
        <v>10</v>
      </c>
      <c r="L79" s="111">
        <v>11</v>
      </c>
      <c r="M79" s="111">
        <v>10</v>
      </c>
      <c r="N79" s="112">
        <f t="shared" si="3"/>
        <v>10.333333333333332</v>
      </c>
      <c r="O79" s="113">
        <f t="shared" ref="O79:O119" si="7">IF(ROUNDDOWN(SUM($G79,$J79,$N79,0.05),1)&gt;0,ROUNDDOWN(SUM($G79,$J79,$N79,0.05),1),"")</f>
        <v>19.7</v>
      </c>
      <c r="P79" s="111">
        <v>16</v>
      </c>
      <c r="Q79" s="111">
        <v>13</v>
      </c>
      <c r="R79" s="111"/>
      <c r="S79" s="111"/>
      <c r="T79" s="111">
        <v>9</v>
      </c>
      <c r="U79" s="114">
        <f t="shared" si="4"/>
        <v>38</v>
      </c>
      <c r="V79" s="115">
        <f t="shared" si="5"/>
        <v>58</v>
      </c>
      <c r="W79" s="115"/>
      <c r="X79" s="115"/>
      <c r="Y79" s="116" t="str">
        <f t="shared" si="6"/>
        <v>C</v>
      </c>
    </row>
    <row r="80" spans="1:25" ht="25.8">
      <c r="A80" s="109">
        <v>66</v>
      </c>
      <c r="B80" s="110" t="s">
        <v>204</v>
      </c>
      <c r="C80" s="110" t="s">
        <v>205</v>
      </c>
      <c r="D80" s="111">
        <v>8.5</v>
      </c>
      <c r="E80" s="111">
        <v>5</v>
      </c>
      <c r="F80" s="111"/>
      <c r="G80" s="112">
        <f t="shared" ref="G80:G119" si="8">IF(COUNTA($D80:$F80)&gt;0,SUM($D80/$D$14,$E80/$E$14,$F80/$F$14)*$G$14/COUNTA($D80:$F80),0)</f>
        <v>6.75</v>
      </c>
      <c r="H80" s="111">
        <v>4.75</v>
      </c>
      <c r="I80" s="111">
        <v>9</v>
      </c>
      <c r="J80" s="112">
        <f t="shared" ref="J80:J119" si="9">IF(COUNTA($H80:$I80)&gt;0,SUM($H80/$H$14,$I80/$I$14)*$J$14/COUNTA($H80:$I80),0)</f>
        <v>4.625</v>
      </c>
      <c r="K80" s="111">
        <v>9</v>
      </c>
      <c r="L80" s="111">
        <v>10</v>
      </c>
      <c r="M80" s="111">
        <v>12</v>
      </c>
      <c r="N80" s="112">
        <f t="shared" ref="N80:N119" si="10">IF(COUNTA($K80:$M80)&gt;0,SUM($K80/$K$14,$L80/$L$14,$M80/$M$14)*$N$14/COUNTA($K80:$M80),0)</f>
        <v>10.333333333333332</v>
      </c>
      <c r="O80" s="113">
        <f t="shared" si="7"/>
        <v>21.7</v>
      </c>
      <c r="P80" s="111">
        <v>22</v>
      </c>
      <c r="Q80" s="111">
        <v>14</v>
      </c>
      <c r="R80" s="111"/>
      <c r="S80" s="111">
        <v>12</v>
      </c>
      <c r="T80" s="111"/>
      <c r="U80" s="114">
        <f t="shared" ref="U80:U119" si="11">IF(OR(COUNTIF($P80:$T80,"&gt;0")=0,COUNTA($P$14)=0),"",(IF(COUNTA($Q80:$T80)&lt;=2,SUM($P80:$T80),IF(COUNTA($Q80:$T80)=3,SUM($P80:$T80)-MIN($Q80:$T80),SUM($P80:$T80)-MIN($Q80:$T80)-SMALL($Q80:$T80,2))))*7/(SUM($P$14:$R$14)/10))</f>
        <v>48</v>
      </c>
      <c r="V80" s="115">
        <f t="shared" ref="V80:V119" si="12">IF(ROUNDDOWN(SUM($O80,$U80,0.5),0)&gt;0,ROUNDDOWN(SUM($O80,$U80,0.5),0),"")</f>
        <v>70</v>
      </c>
      <c r="W80" s="115"/>
      <c r="X80" s="115"/>
      <c r="Y80" s="116" t="str">
        <f t="shared" ref="Y80:Y119" si="13">IF(AND(N80&lt;$N$14/2,COUNTIF($P80:$T80,"&gt;0")&gt;0),"FAIL LABS",IF(OR($U80=0,$U80=""),"",IF($V80&gt;=70,"A",IF($V80&gt;=60,"B",IF($V80&gt;=50,"C",IF($V80&gt;=40,"D","E"))))))</f>
        <v>A</v>
      </c>
    </row>
    <row r="81" spans="1:25" ht="25.8">
      <c r="A81" s="109">
        <v>67</v>
      </c>
      <c r="B81" s="110" t="s">
        <v>206</v>
      </c>
      <c r="C81" s="110" t="s">
        <v>207</v>
      </c>
      <c r="D81" s="111">
        <v>8</v>
      </c>
      <c r="E81" s="111">
        <v>2.5</v>
      </c>
      <c r="F81" s="111"/>
      <c r="G81" s="112">
        <f t="shared" si="8"/>
        <v>5.25</v>
      </c>
      <c r="H81" s="111">
        <v>3.5</v>
      </c>
      <c r="I81" s="111">
        <v>8</v>
      </c>
      <c r="J81" s="112">
        <f t="shared" si="9"/>
        <v>3.75</v>
      </c>
      <c r="K81" s="111">
        <v>10</v>
      </c>
      <c r="L81" s="111">
        <v>11</v>
      </c>
      <c r="M81" s="111">
        <v>10</v>
      </c>
      <c r="N81" s="112">
        <f t="shared" si="10"/>
        <v>10.333333333333332</v>
      </c>
      <c r="O81" s="113">
        <f t="shared" si="7"/>
        <v>19.3</v>
      </c>
      <c r="P81" s="111">
        <v>9</v>
      </c>
      <c r="Q81" s="111">
        <v>8</v>
      </c>
      <c r="R81" s="111"/>
      <c r="S81" s="111">
        <v>4</v>
      </c>
      <c r="T81" s="111"/>
      <c r="U81" s="114">
        <f t="shared" si="11"/>
        <v>21</v>
      </c>
      <c r="V81" s="115">
        <f t="shared" si="12"/>
        <v>40</v>
      </c>
      <c r="W81" s="115"/>
      <c r="X81" s="115"/>
      <c r="Y81" s="116" t="str">
        <f t="shared" si="13"/>
        <v>D</v>
      </c>
    </row>
    <row r="82" spans="1:25" ht="25.8">
      <c r="A82" s="109">
        <v>68</v>
      </c>
      <c r="B82" s="110" t="s">
        <v>208</v>
      </c>
      <c r="C82" s="110" t="s">
        <v>209</v>
      </c>
      <c r="D82" s="111">
        <v>8</v>
      </c>
      <c r="E82" s="111">
        <v>4.5</v>
      </c>
      <c r="F82" s="111"/>
      <c r="G82" s="112">
        <f t="shared" si="8"/>
        <v>6.25</v>
      </c>
      <c r="H82" s="111">
        <v>3</v>
      </c>
      <c r="I82" s="111">
        <v>7</v>
      </c>
      <c r="J82" s="112">
        <f t="shared" si="9"/>
        <v>3.2499999999999996</v>
      </c>
      <c r="K82" s="111">
        <v>11</v>
      </c>
      <c r="L82" s="111">
        <v>12</v>
      </c>
      <c r="M82" s="111">
        <v>8</v>
      </c>
      <c r="N82" s="112">
        <f t="shared" si="10"/>
        <v>10.333333333333332</v>
      </c>
      <c r="O82" s="113">
        <f t="shared" si="7"/>
        <v>19.8</v>
      </c>
      <c r="P82" s="111"/>
      <c r="Q82" s="111"/>
      <c r="R82" s="111"/>
      <c r="S82" s="111"/>
      <c r="T82" s="111"/>
      <c r="U82" s="114" t="str">
        <f t="shared" si="11"/>
        <v/>
      </c>
      <c r="V82" s="115">
        <f t="shared" si="12"/>
        <v>20</v>
      </c>
      <c r="W82" s="115"/>
      <c r="X82" s="115"/>
      <c r="Y82" s="116" t="str">
        <f t="shared" si="13"/>
        <v/>
      </c>
    </row>
    <row r="83" spans="1:25" ht="25.8">
      <c r="A83" s="109">
        <v>69</v>
      </c>
      <c r="B83" s="110" t="s">
        <v>210</v>
      </c>
      <c r="C83" s="110" t="s">
        <v>211</v>
      </c>
      <c r="D83" s="111">
        <v>8.5</v>
      </c>
      <c r="E83" s="111">
        <v>5</v>
      </c>
      <c r="F83" s="111"/>
      <c r="G83" s="112">
        <f t="shared" si="8"/>
        <v>6.75</v>
      </c>
      <c r="H83" s="111">
        <v>4</v>
      </c>
      <c r="I83" s="111">
        <v>7</v>
      </c>
      <c r="J83" s="112">
        <f t="shared" si="9"/>
        <v>3.75</v>
      </c>
      <c r="K83" s="111">
        <v>11</v>
      </c>
      <c r="L83" s="111">
        <v>9</v>
      </c>
      <c r="M83" s="111">
        <v>12</v>
      </c>
      <c r="N83" s="112">
        <f t="shared" si="10"/>
        <v>10.666666666666666</v>
      </c>
      <c r="O83" s="113">
        <f t="shared" si="7"/>
        <v>21.2</v>
      </c>
      <c r="P83" s="111">
        <v>20</v>
      </c>
      <c r="Q83" s="111">
        <v>15</v>
      </c>
      <c r="R83" s="111"/>
      <c r="S83" s="111"/>
      <c r="T83" s="111">
        <v>12</v>
      </c>
      <c r="U83" s="114">
        <f t="shared" si="11"/>
        <v>47</v>
      </c>
      <c r="V83" s="115">
        <f t="shared" si="12"/>
        <v>68</v>
      </c>
      <c r="W83" s="115"/>
      <c r="X83" s="115"/>
      <c r="Y83" s="116" t="str">
        <f t="shared" si="13"/>
        <v>B</v>
      </c>
    </row>
    <row r="84" spans="1:25" ht="25.8">
      <c r="A84" s="109">
        <v>70</v>
      </c>
      <c r="B84" s="110" t="s">
        <v>212</v>
      </c>
      <c r="C84" s="110" t="s">
        <v>350</v>
      </c>
      <c r="D84" s="111">
        <v>9</v>
      </c>
      <c r="E84" s="111">
        <v>5.5</v>
      </c>
      <c r="F84" s="111"/>
      <c r="G84" s="112">
        <f t="shared" si="8"/>
        <v>7.2500000000000009</v>
      </c>
      <c r="H84" s="111">
        <v>4.75</v>
      </c>
      <c r="I84" s="111">
        <v>9</v>
      </c>
      <c r="J84" s="112">
        <f t="shared" si="9"/>
        <v>4.625</v>
      </c>
      <c r="K84" s="111">
        <v>12</v>
      </c>
      <c r="L84" s="111">
        <v>13</v>
      </c>
      <c r="M84" s="111">
        <v>11</v>
      </c>
      <c r="N84" s="112">
        <f t="shared" si="10"/>
        <v>12</v>
      </c>
      <c r="O84" s="113">
        <f t="shared" si="7"/>
        <v>23.9</v>
      </c>
      <c r="P84" s="111">
        <v>24</v>
      </c>
      <c r="Q84" s="111">
        <v>12</v>
      </c>
      <c r="R84" s="111"/>
      <c r="S84" s="111">
        <v>5</v>
      </c>
      <c r="T84" s="111"/>
      <c r="U84" s="114">
        <f t="shared" si="11"/>
        <v>41</v>
      </c>
      <c r="V84" s="115">
        <f t="shared" si="12"/>
        <v>65</v>
      </c>
      <c r="W84" s="115"/>
      <c r="X84" s="115"/>
      <c r="Y84" s="116" t="str">
        <f t="shared" si="13"/>
        <v>B</v>
      </c>
    </row>
    <row r="85" spans="1:25" ht="25.8">
      <c r="A85" s="109">
        <v>71</v>
      </c>
      <c r="B85" s="110" t="s">
        <v>214</v>
      </c>
      <c r="C85" s="110" t="s">
        <v>215</v>
      </c>
      <c r="D85" s="111">
        <v>7</v>
      </c>
      <c r="E85" s="111">
        <v>2</v>
      </c>
      <c r="F85" s="111"/>
      <c r="G85" s="112">
        <f t="shared" si="8"/>
        <v>4.5</v>
      </c>
      <c r="H85" s="111">
        <v>3.25</v>
      </c>
      <c r="I85" s="111">
        <v>8</v>
      </c>
      <c r="J85" s="112">
        <f t="shared" si="9"/>
        <v>3.6250000000000004</v>
      </c>
      <c r="K85" s="111">
        <v>10</v>
      </c>
      <c r="L85" s="111">
        <v>11</v>
      </c>
      <c r="M85" s="111">
        <v>10</v>
      </c>
      <c r="N85" s="112">
        <f t="shared" si="10"/>
        <v>10.333333333333332</v>
      </c>
      <c r="O85" s="113">
        <f t="shared" si="7"/>
        <v>18.5</v>
      </c>
      <c r="P85" s="111">
        <v>17</v>
      </c>
      <c r="Q85" s="111">
        <v>9</v>
      </c>
      <c r="R85" s="111"/>
      <c r="S85" s="111"/>
      <c r="T85" s="111">
        <v>5</v>
      </c>
      <c r="U85" s="114">
        <f t="shared" si="11"/>
        <v>31</v>
      </c>
      <c r="V85" s="115">
        <f t="shared" si="12"/>
        <v>50</v>
      </c>
      <c r="W85" s="115"/>
      <c r="X85" s="115"/>
      <c r="Y85" s="116" t="str">
        <f t="shared" si="13"/>
        <v>C</v>
      </c>
    </row>
    <row r="86" spans="1:25" ht="25.8">
      <c r="A86" s="109">
        <v>72</v>
      </c>
      <c r="B86" s="110" t="s">
        <v>216</v>
      </c>
      <c r="C86" s="110" t="s">
        <v>217</v>
      </c>
      <c r="D86" s="111">
        <v>7.5</v>
      </c>
      <c r="E86" s="111">
        <v>5.5</v>
      </c>
      <c r="F86" s="111"/>
      <c r="G86" s="112">
        <f t="shared" si="8"/>
        <v>6.5</v>
      </c>
      <c r="H86" s="111">
        <v>3.75</v>
      </c>
      <c r="I86" s="111">
        <v>9</v>
      </c>
      <c r="J86" s="112">
        <f t="shared" si="9"/>
        <v>4.125</v>
      </c>
      <c r="K86" s="111">
        <v>12</v>
      </c>
      <c r="L86" s="111">
        <v>13</v>
      </c>
      <c r="M86" s="111">
        <v>11</v>
      </c>
      <c r="N86" s="112">
        <f t="shared" si="10"/>
        <v>12</v>
      </c>
      <c r="O86" s="113">
        <f t="shared" si="7"/>
        <v>22.6</v>
      </c>
      <c r="P86" s="111">
        <v>21</v>
      </c>
      <c r="Q86" s="111">
        <v>12</v>
      </c>
      <c r="R86" s="111"/>
      <c r="S86" s="111"/>
      <c r="T86" s="111">
        <v>12</v>
      </c>
      <c r="U86" s="114">
        <f t="shared" si="11"/>
        <v>45</v>
      </c>
      <c r="V86" s="115">
        <f t="shared" si="12"/>
        <v>68</v>
      </c>
      <c r="W86" s="115"/>
      <c r="X86" s="115"/>
      <c r="Y86" s="116" t="str">
        <f t="shared" si="13"/>
        <v>B</v>
      </c>
    </row>
    <row r="87" spans="1:25" ht="25.8">
      <c r="A87" s="109">
        <v>73</v>
      </c>
      <c r="B87" s="110" t="s">
        <v>218</v>
      </c>
      <c r="C87" s="110" t="s">
        <v>219</v>
      </c>
      <c r="D87" s="111">
        <v>8.5</v>
      </c>
      <c r="E87" s="111">
        <v>4.5</v>
      </c>
      <c r="F87" s="111"/>
      <c r="G87" s="112">
        <f t="shared" si="8"/>
        <v>6.5</v>
      </c>
      <c r="H87" s="111">
        <v>3</v>
      </c>
      <c r="I87" s="111">
        <v>7</v>
      </c>
      <c r="J87" s="112">
        <f t="shared" si="9"/>
        <v>3.2499999999999996</v>
      </c>
      <c r="K87" s="111">
        <v>11</v>
      </c>
      <c r="L87" s="111">
        <v>12</v>
      </c>
      <c r="M87" s="111">
        <v>8</v>
      </c>
      <c r="N87" s="112">
        <f t="shared" si="10"/>
        <v>10.333333333333332</v>
      </c>
      <c r="O87" s="113">
        <f t="shared" si="7"/>
        <v>20.100000000000001</v>
      </c>
      <c r="P87" s="111">
        <v>17</v>
      </c>
      <c r="Q87" s="111">
        <v>14</v>
      </c>
      <c r="R87" s="111"/>
      <c r="S87" s="111"/>
      <c r="T87" s="111">
        <v>9</v>
      </c>
      <c r="U87" s="114">
        <f t="shared" si="11"/>
        <v>40</v>
      </c>
      <c r="V87" s="115">
        <f t="shared" si="12"/>
        <v>60</v>
      </c>
      <c r="W87" s="115"/>
      <c r="X87" s="115"/>
      <c r="Y87" s="116" t="str">
        <f t="shared" si="13"/>
        <v>B</v>
      </c>
    </row>
    <row r="88" spans="1:25" ht="25.8">
      <c r="A88" s="109">
        <v>74</v>
      </c>
      <c r="B88" s="110" t="s">
        <v>220</v>
      </c>
      <c r="C88" s="110" t="s">
        <v>221</v>
      </c>
      <c r="D88" s="111">
        <v>8</v>
      </c>
      <c r="E88" s="111">
        <v>6</v>
      </c>
      <c r="F88" s="111"/>
      <c r="G88" s="112">
        <f t="shared" si="8"/>
        <v>7</v>
      </c>
      <c r="H88" s="111">
        <v>4.75</v>
      </c>
      <c r="I88" s="111">
        <v>9</v>
      </c>
      <c r="J88" s="112">
        <f t="shared" si="9"/>
        <v>4.625</v>
      </c>
      <c r="K88" s="111">
        <v>12</v>
      </c>
      <c r="L88" s="111">
        <v>13</v>
      </c>
      <c r="M88" s="111">
        <v>11</v>
      </c>
      <c r="N88" s="112">
        <f t="shared" si="10"/>
        <v>12</v>
      </c>
      <c r="O88" s="113">
        <f t="shared" si="7"/>
        <v>23.6</v>
      </c>
      <c r="P88" s="111">
        <v>24</v>
      </c>
      <c r="Q88" s="111">
        <v>13</v>
      </c>
      <c r="R88" s="111"/>
      <c r="S88" s="111"/>
      <c r="T88" s="111">
        <v>12</v>
      </c>
      <c r="U88" s="114">
        <f t="shared" si="11"/>
        <v>49</v>
      </c>
      <c r="V88" s="115">
        <f t="shared" si="12"/>
        <v>73</v>
      </c>
      <c r="W88" s="115"/>
      <c r="X88" s="115"/>
      <c r="Y88" s="116" t="str">
        <f t="shared" si="13"/>
        <v>A</v>
      </c>
    </row>
    <row r="89" spans="1:25" ht="25.8">
      <c r="A89" s="109">
        <v>75</v>
      </c>
      <c r="B89" s="110" t="s">
        <v>222</v>
      </c>
      <c r="C89" s="110" t="s">
        <v>223</v>
      </c>
      <c r="D89" s="111">
        <v>7</v>
      </c>
      <c r="E89" s="111">
        <v>4.5</v>
      </c>
      <c r="F89" s="111"/>
      <c r="G89" s="112">
        <f t="shared" si="8"/>
        <v>5.75</v>
      </c>
      <c r="H89" s="111">
        <v>4</v>
      </c>
      <c r="I89" s="111">
        <v>7</v>
      </c>
      <c r="J89" s="112">
        <f t="shared" si="9"/>
        <v>3.75</v>
      </c>
      <c r="K89" s="111">
        <v>9</v>
      </c>
      <c r="L89" s="111">
        <v>10</v>
      </c>
      <c r="M89" s="111">
        <v>12</v>
      </c>
      <c r="N89" s="112">
        <f t="shared" si="10"/>
        <v>10.333333333333332</v>
      </c>
      <c r="O89" s="113">
        <f t="shared" si="7"/>
        <v>19.8</v>
      </c>
      <c r="P89" s="111"/>
      <c r="Q89" s="111"/>
      <c r="R89" s="111"/>
      <c r="S89" s="111"/>
      <c r="T89" s="111"/>
      <c r="U89" s="114" t="str">
        <f t="shared" si="11"/>
        <v/>
      </c>
      <c r="V89" s="115">
        <f t="shared" si="12"/>
        <v>20</v>
      </c>
      <c r="W89" s="115"/>
      <c r="X89" s="115"/>
      <c r="Y89" s="116" t="str">
        <f t="shared" si="13"/>
        <v/>
      </c>
    </row>
    <row r="90" spans="1:25" ht="25.8">
      <c r="A90" s="109">
        <v>76</v>
      </c>
      <c r="B90" s="110" t="s">
        <v>224</v>
      </c>
      <c r="C90" s="173" t="s">
        <v>225</v>
      </c>
      <c r="D90" s="111">
        <v>6.5</v>
      </c>
      <c r="E90" s="111">
        <v>7</v>
      </c>
      <c r="F90" s="111"/>
      <c r="G90" s="112">
        <f t="shared" si="8"/>
        <v>6.75</v>
      </c>
      <c r="H90" s="111">
        <v>4</v>
      </c>
      <c r="I90" s="111">
        <v>7</v>
      </c>
      <c r="J90" s="112">
        <f t="shared" si="9"/>
        <v>3.75</v>
      </c>
      <c r="K90" s="111">
        <v>10</v>
      </c>
      <c r="L90" s="111">
        <v>12</v>
      </c>
      <c r="M90" s="111">
        <v>11</v>
      </c>
      <c r="N90" s="112">
        <f t="shared" si="10"/>
        <v>11</v>
      </c>
      <c r="O90" s="113">
        <f t="shared" si="7"/>
        <v>21.5</v>
      </c>
      <c r="P90" s="111">
        <v>21</v>
      </c>
      <c r="Q90" s="111">
        <v>6</v>
      </c>
      <c r="R90" s="111"/>
      <c r="S90" s="111"/>
      <c r="T90" s="111">
        <v>9</v>
      </c>
      <c r="U90" s="114">
        <f t="shared" si="11"/>
        <v>36</v>
      </c>
      <c r="V90" s="115">
        <f t="shared" si="12"/>
        <v>58</v>
      </c>
      <c r="W90" s="115"/>
      <c r="X90" s="115"/>
      <c r="Y90" s="116" t="str">
        <f t="shared" si="13"/>
        <v>C</v>
      </c>
    </row>
    <row r="91" spans="1:25" ht="25.8">
      <c r="A91" s="109">
        <v>77</v>
      </c>
      <c r="B91" s="110" t="s">
        <v>226</v>
      </c>
      <c r="C91" s="110" t="s">
        <v>227</v>
      </c>
      <c r="D91" s="111">
        <v>7.5</v>
      </c>
      <c r="E91" s="111">
        <v>4</v>
      </c>
      <c r="F91" s="111"/>
      <c r="G91" s="112">
        <f t="shared" si="8"/>
        <v>5.75</v>
      </c>
      <c r="H91" s="111">
        <v>4</v>
      </c>
      <c r="I91" s="111">
        <v>7</v>
      </c>
      <c r="J91" s="112">
        <f t="shared" si="9"/>
        <v>3.75</v>
      </c>
      <c r="K91" s="111">
        <v>12</v>
      </c>
      <c r="L91" s="111">
        <v>12</v>
      </c>
      <c r="M91" s="111">
        <v>13</v>
      </c>
      <c r="N91" s="112">
        <f t="shared" si="10"/>
        <v>12.333333333333334</v>
      </c>
      <c r="O91" s="113">
        <f t="shared" si="7"/>
        <v>21.8</v>
      </c>
      <c r="P91" s="111">
        <v>21</v>
      </c>
      <c r="Q91" s="111">
        <v>15</v>
      </c>
      <c r="R91" s="111"/>
      <c r="S91" s="111"/>
      <c r="T91" s="111">
        <v>9</v>
      </c>
      <c r="U91" s="114">
        <f t="shared" si="11"/>
        <v>45</v>
      </c>
      <c r="V91" s="115">
        <f t="shared" si="12"/>
        <v>67</v>
      </c>
      <c r="W91" s="115"/>
      <c r="X91" s="115"/>
      <c r="Y91" s="116" t="str">
        <f t="shared" si="13"/>
        <v>B</v>
      </c>
    </row>
    <row r="92" spans="1:25" ht="25.8">
      <c r="A92" s="109">
        <v>78</v>
      </c>
      <c r="B92" s="110" t="s">
        <v>228</v>
      </c>
      <c r="C92" s="110" t="s">
        <v>229</v>
      </c>
      <c r="D92" s="111">
        <v>8.5</v>
      </c>
      <c r="E92" s="111">
        <v>3.5</v>
      </c>
      <c r="F92" s="111"/>
      <c r="G92" s="112">
        <f t="shared" si="8"/>
        <v>6</v>
      </c>
      <c r="H92" s="111">
        <v>3.5</v>
      </c>
      <c r="I92" s="111">
        <v>8</v>
      </c>
      <c r="J92" s="112">
        <f t="shared" si="9"/>
        <v>3.75</v>
      </c>
      <c r="K92" s="111">
        <v>9</v>
      </c>
      <c r="L92" s="111">
        <v>11</v>
      </c>
      <c r="M92" s="111">
        <v>9</v>
      </c>
      <c r="N92" s="112">
        <f t="shared" si="10"/>
        <v>9.6666666666666661</v>
      </c>
      <c r="O92" s="113">
        <f t="shared" si="7"/>
        <v>19.399999999999999</v>
      </c>
      <c r="P92" s="111">
        <v>12</v>
      </c>
      <c r="Q92" s="111">
        <v>13</v>
      </c>
      <c r="R92" s="111"/>
      <c r="S92" s="111"/>
      <c r="T92" s="111">
        <v>14</v>
      </c>
      <c r="U92" s="114">
        <f t="shared" si="11"/>
        <v>39</v>
      </c>
      <c r="V92" s="115">
        <f t="shared" si="12"/>
        <v>58</v>
      </c>
      <c r="W92" s="115"/>
      <c r="X92" s="115"/>
      <c r="Y92" s="116" t="str">
        <f t="shared" si="13"/>
        <v>C</v>
      </c>
    </row>
    <row r="93" spans="1:25" ht="25.8">
      <c r="A93" s="109">
        <v>79</v>
      </c>
      <c r="B93" s="110" t="s">
        <v>230</v>
      </c>
      <c r="C93" s="110" t="s">
        <v>231</v>
      </c>
      <c r="D93" s="111">
        <v>7</v>
      </c>
      <c r="E93" s="111">
        <v>5</v>
      </c>
      <c r="F93" s="111"/>
      <c r="G93" s="112">
        <f t="shared" si="8"/>
        <v>6</v>
      </c>
      <c r="H93" s="111">
        <v>3.5</v>
      </c>
      <c r="I93" s="111">
        <v>7</v>
      </c>
      <c r="J93" s="112">
        <f t="shared" si="9"/>
        <v>3.5</v>
      </c>
      <c r="K93" s="111">
        <v>9</v>
      </c>
      <c r="L93" s="111">
        <v>10</v>
      </c>
      <c r="M93" s="111">
        <v>12</v>
      </c>
      <c r="N93" s="112">
        <f t="shared" si="10"/>
        <v>10.333333333333332</v>
      </c>
      <c r="O93" s="113">
        <f t="shared" si="7"/>
        <v>19.8</v>
      </c>
      <c r="P93" s="111">
        <v>21</v>
      </c>
      <c r="Q93" s="111"/>
      <c r="R93" s="111">
        <v>7</v>
      </c>
      <c r="S93" s="111"/>
      <c r="T93" s="111">
        <v>8</v>
      </c>
      <c r="U93" s="114">
        <f t="shared" si="11"/>
        <v>36</v>
      </c>
      <c r="V93" s="115">
        <f t="shared" si="12"/>
        <v>56</v>
      </c>
      <c r="W93" s="115"/>
      <c r="X93" s="115"/>
      <c r="Y93" s="116" t="str">
        <f t="shared" si="13"/>
        <v>C</v>
      </c>
    </row>
    <row r="94" spans="1:25" ht="25.8">
      <c r="A94" s="109">
        <v>80</v>
      </c>
      <c r="B94" s="110" t="s">
        <v>232</v>
      </c>
      <c r="C94" s="110" t="s">
        <v>233</v>
      </c>
      <c r="D94" s="111">
        <v>8</v>
      </c>
      <c r="E94" s="111">
        <v>7</v>
      </c>
      <c r="F94" s="111"/>
      <c r="G94" s="112">
        <f t="shared" si="8"/>
        <v>7.5</v>
      </c>
      <c r="H94" s="111">
        <v>3</v>
      </c>
      <c r="I94" s="111">
        <v>7</v>
      </c>
      <c r="J94" s="112">
        <f t="shared" si="9"/>
        <v>3.2499999999999996</v>
      </c>
      <c r="K94" s="111">
        <v>11</v>
      </c>
      <c r="L94" s="111">
        <v>12</v>
      </c>
      <c r="M94" s="111">
        <v>8</v>
      </c>
      <c r="N94" s="112">
        <f t="shared" si="10"/>
        <v>10.333333333333332</v>
      </c>
      <c r="O94" s="113">
        <f t="shared" si="7"/>
        <v>21.1</v>
      </c>
      <c r="P94" s="111">
        <v>22</v>
      </c>
      <c r="Q94" s="111"/>
      <c r="R94" s="111">
        <v>12</v>
      </c>
      <c r="S94" s="111">
        <v>6</v>
      </c>
      <c r="T94" s="111"/>
      <c r="U94" s="114">
        <f t="shared" si="11"/>
        <v>40</v>
      </c>
      <c r="V94" s="115">
        <f t="shared" si="12"/>
        <v>61</v>
      </c>
      <c r="W94" s="115"/>
      <c r="X94" s="115"/>
      <c r="Y94" s="116" t="str">
        <f t="shared" si="13"/>
        <v>B</v>
      </c>
    </row>
    <row r="95" spans="1:25" ht="25.8">
      <c r="A95" s="109">
        <v>81</v>
      </c>
      <c r="B95" s="110" t="s">
        <v>234</v>
      </c>
      <c r="C95" s="110" t="s">
        <v>235</v>
      </c>
      <c r="D95" s="111">
        <v>8</v>
      </c>
      <c r="E95" s="111">
        <v>4.5</v>
      </c>
      <c r="F95" s="111"/>
      <c r="G95" s="112">
        <f t="shared" si="8"/>
        <v>6.25</v>
      </c>
      <c r="H95" s="111">
        <v>3.25</v>
      </c>
      <c r="I95" s="111">
        <v>8</v>
      </c>
      <c r="J95" s="112">
        <f t="shared" si="9"/>
        <v>3.6250000000000004</v>
      </c>
      <c r="K95" s="111">
        <v>10</v>
      </c>
      <c r="L95" s="111">
        <v>11</v>
      </c>
      <c r="M95" s="111">
        <v>10</v>
      </c>
      <c r="N95" s="112">
        <f t="shared" si="10"/>
        <v>10.333333333333332</v>
      </c>
      <c r="O95" s="113">
        <f t="shared" si="7"/>
        <v>20.2</v>
      </c>
      <c r="P95" s="111">
        <v>25</v>
      </c>
      <c r="Q95" s="111">
        <v>16</v>
      </c>
      <c r="R95" s="111"/>
      <c r="S95" s="111"/>
      <c r="T95" s="111">
        <v>11</v>
      </c>
      <c r="U95" s="114">
        <f t="shared" si="11"/>
        <v>52</v>
      </c>
      <c r="V95" s="115">
        <f t="shared" si="12"/>
        <v>72</v>
      </c>
      <c r="W95" s="115"/>
      <c r="X95" s="115"/>
      <c r="Y95" s="116" t="str">
        <f t="shared" si="13"/>
        <v>A</v>
      </c>
    </row>
    <row r="96" spans="1:25" ht="25.8">
      <c r="A96" s="109">
        <v>82</v>
      </c>
      <c r="B96" s="110" t="s">
        <v>236</v>
      </c>
      <c r="C96" s="110" t="s">
        <v>237</v>
      </c>
      <c r="D96" s="111">
        <v>7</v>
      </c>
      <c r="E96" s="111">
        <v>2.5</v>
      </c>
      <c r="F96" s="111"/>
      <c r="G96" s="112">
        <f t="shared" si="8"/>
        <v>4.75</v>
      </c>
      <c r="H96" s="111">
        <f t="shared" ref="H96:I96" si="14">H100</f>
        <v>3.6</v>
      </c>
      <c r="I96" s="111">
        <f t="shared" si="14"/>
        <v>8</v>
      </c>
      <c r="J96" s="112">
        <f t="shared" si="9"/>
        <v>3.8</v>
      </c>
      <c r="K96" s="111">
        <v>10</v>
      </c>
      <c r="L96" s="111">
        <v>12</v>
      </c>
      <c r="M96" s="111">
        <v>11</v>
      </c>
      <c r="N96" s="112">
        <f t="shared" si="10"/>
        <v>11</v>
      </c>
      <c r="O96" s="113">
        <f t="shared" si="7"/>
        <v>19.600000000000001</v>
      </c>
      <c r="P96" s="111">
        <v>12</v>
      </c>
      <c r="Q96" s="111">
        <v>6</v>
      </c>
      <c r="R96" s="111"/>
      <c r="S96" s="111"/>
      <c r="T96" s="111">
        <v>3</v>
      </c>
      <c r="U96" s="114">
        <f t="shared" si="11"/>
        <v>21</v>
      </c>
      <c r="V96" s="115">
        <f t="shared" si="12"/>
        <v>41</v>
      </c>
      <c r="W96" s="115"/>
      <c r="X96" s="115"/>
      <c r="Y96" s="116" t="str">
        <f t="shared" si="13"/>
        <v>D</v>
      </c>
    </row>
    <row r="97" spans="1:25" ht="25.8">
      <c r="A97" s="109">
        <v>83</v>
      </c>
      <c r="B97" s="110" t="s">
        <v>240</v>
      </c>
      <c r="C97" s="110" t="s">
        <v>241</v>
      </c>
      <c r="D97" s="111">
        <v>7.5</v>
      </c>
      <c r="E97" s="111">
        <v>8</v>
      </c>
      <c r="F97" s="111"/>
      <c r="G97" s="112">
        <f t="shared" si="8"/>
        <v>7.75</v>
      </c>
      <c r="H97" s="111">
        <v>4</v>
      </c>
      <c r="I97" s="111">
        <v>7</v>
      </c>
      <c r="J97" s="112">
        <f t="shared" si="9"/>
        <v>3.75</v>
      </c>
      <c r="K97" s="111">
        <v>8</v>
      </c>
      <c r="L97" s="111">
        <v>8</v>
      </c>
      <c r="M97" s="111">
        <v>9</v>
      </c>
      <c r="N97" s="112">
        <f t="shared" si="10"/>
        <v>8.3333333333333321</v>
      </c>
      <c r="O97" s="113">
        <f t="shared" si="7"/>
        <v>19.8</v>
      </c>
      <c r="P97" s="111">
        <v>22</v>
      </c>
      <c r="Q97" s="111">
        <v>15</v>
      </c>
      <c r="R97" s="111"/>
      <c r="S97" s="111">
        <v>15</v>
      </c>
      <c r="T97" s="111"/>
      <c r="U97" s="114">
        <f t="shared" si="11"/>
        <v>52</v>
      </c>
      <c r="V97" s="115">
        <f t="shared" si="12"/>
        <v>72</v>
      </c>
      <c r="W97" s="115"/>
      <c r="X97" s="115"/>
      <c r="Y97" s="116" t="str">
        <f t="shared" si="13"/>
        <v>A</v>
      </c>
    </row>
    <row r="98" spans="1:25" ht="25.8">
      <c r="A98" s="109">
        <v>84</v>
      </c>
      <c r="B98" s="110" t="s">
        <v>242</v>
      </c>
      <c r="C98" s="110" t="s">
        <v>243</v>
      </c>
      <c r="D98" s="111">
        <v>6</v>
      </c>
      <c r="E98" s="111">
        <v>4</v>
      </c>
      <c r="F98" s="111"/>
      <c r="G98" s="112">
        <f t="shared" si="8"/>
        <v>5</v>
      </c>
      <c r="H98" s="111">
        <v>3.5</v>
      </c>
      <c r="I98" s="111">
        <v>7.5</v>
      </c>
      <c r="J98" s="112">
        <f t="shared" si="9"/>
        <v>3.625</v>
      </c>
      <c r="K98" s="111">
        <v>11</v>
      </c>
      <c r="L98" s="111">
        <v>10</v>
      </c>
      <c r="M98" s="111">
        <v>11</v>
      </c>
      <c r="N98" s="112">
        <f t="shared" si="10"/>
        <v>10.666666666666666</v>
      </c>
      <c r="O98" s="113">
        <f t="shared" si="7"/>
        <v>19.3</v>
      </c>
      <c r="P98" s="111">
        <v>17</v>
      </c>
      <c r="Q98" s="111"/>
      <c r="R98" s="111">
        <v>2</v>
      </c>
      <c r="S98" s="111">
        <v>5</v>
      </c>
      <c r="T98" s="111"/>
      <c r="U98" s="114">
        <f t="shared" si="11"/>
        <v>24</v>
      </c>
      <c r="V98" s="115">
        <f t="shared" si="12"/>
        <v>43</v>
      </c>
      <c r="W98" s="115"/>
      <c r="X98" s="115"/>
      <c r="Y98" s="116" t="str">
        <f t="shared" si="13"/>
        <v>D</v>
      </c>
    </row>
    <row r="99" spans="1:25" ht="25.8">
      <c r="A99" s="109">
        <v>85</v>
      </c>
      <c r="B99" s="110" t="s">
        <v>244</v>
      </c>
      <c r="C99" s="110" t="s">
        <v>245</v>
      </c>
      <c r="D99" s="111">
        <v>7</v>
      </c>
      <c r="E99" s="111">
        <v>4</v>
      </c>
      <c r="F99" s="111"/>
      <c r="G99" s="112">
        <f t="shared" si="8"/>
        <v>5.5</v>
      </c>
      <c r="H99" s="111">
        <v>3.5</v>
      </c>
      <c r="I99" s="111">
        <v>8</v>
      </c>
      <c r="J99" s="112">
        <f t="shared" si="9"/>
        <v>3.75</v>
      </c>
      <c r="K99" s="111">
        <v>9</v>
      </c>
      <c r="L99" s="111">
        <v>11</v>
      </c>
      <c r="M99" s="111">
        <v>9</v>
      </c>
      <c r="N99" s="112">
        <f t="shared" si="10"/>
        <v>9.6666666666666661</v>
      </c>
      <c r="O99" s="113">
        <f t="shared" si="7"/>
        <v>18.899999999999999</v>
      </c>
      <c r="P99" s="111">
        <v>10</v>
      </c>
      <c r="Q99" s="111">
        <v>2</v>
      </c>
      <c r="R99" s="111"/>
      <c r="S99" s="111"/>
      <c r="T99" s="111">
        <v>3</v>
      </c>
      <c r="U99" s="114">
        <f t="shared" si="11"/>
        <v>15</v>
      </c>
      <c r="V99" s="115">
        <f t="shared" si="12"/>
        <v>34</v>
      </c>
      <c r="W99" s="115"/>
      <c r="X99" s="115"/>
      <c r="Y99" s="116" t="str">
        <f t="shared" si="13"/>
        <v>E</v>
      </c>
    </row>
    <row r="100" spans="1:25" ht="25.8">
      <c r="A100" s="109">
        <v>86</v>
      </c>
      <c r="B100" s="110" t="s">
        <v>246</v>
      </c>
      <c r="C100" s="110" t="s">
        <v>247</v>
      </c>
      <c r="D100" s="111">
        <v>8.5</v>
      </c>
      <c r="E100" s="111">
        <v>4.5</v>
      </c>
      <c r="F100" s="111"/>
      <c r="G100" s="112">
        <f t="shared" si="8"/>
        <v>6.5</v>
      </c>
      <c r="H100" s="111">
        <v>3.6</v>
      </c>
      <c r="I100" s="111">
        <v>8</v>
      </c>
      <c r="J100" s="112">
        <f t="shared" si="9"/>
        <v>3.8</v>
      </c>
      <c r="K100" s="111">
        <v>10</v>
      </c>
      <c r="L100" s="111">
        <v>12</v>
      </c>
      <c r="M100" s="111">
        <v>11</v>
      </c>
      <c r="N100" s="112">
        <f t="shared" si="10"/>
        <v>11</v>
      </c>
      <c r="O100" s="113">
        <f t="shared" si="7"/>
        <v>21.3</v>
      </c>
      <c r="P100" s="111">
        <v>11</v>
      </c>
      <c r="Q100" s="111">
        <v>12</v>
      </c>
      <c r="R100" s="111"/>
      <c r="S100" s="111"/>
      <c r="T100" s="111">
        <v>4</v>
      </c>
      <c r="U100" s="114">
        <f t="shared" si="11"/>
        <v>27</v>
      </c>
      <c r="V100" s="115">
        <f t="shared" si="12"/>
        <v>48</v>
      </c>
      <c r="W100" s="115"/>
      <c r="X100" s="115"/>
      <c r="Y100" s="116" t="str">
        <f t="shared" si="13"/>
        <v>D</v>
      </c>
    </row>
    <row r="101" spans="1:25" ht="25.8">
      <c r="A101" s="109">
        <v>87</v>
      </c>
      <c r="B101" s="110" t="s">
        <v>248</v>
      </c>
      <c r="C101" s="110" t="s">
        <v>249</v>
      </c>
      <c r="D101" s="111">
        <v>7.5</v>
      </c>
      <c r="E101" s="111">
        <v>3.5</v>
      </c>
      <c r="F101" s="111"/>
      <c r="G101" s="112">
        <f t="shared" si="8"/>
        <v>5.5</v>
      </c>
      <c r="H101" s="111">
        <v>3.5</v>
      </c>
      <c r="I101" s="111">
        <v>8</v>
      </c>
      <c r="J101" s="112">
        <f t="shared" si="9"/>
        <v>3.75</v>
      </c>
      <c r="K101" s="111">
        <v>11</v>
      </c>
      <c r="L101" s="111">
        <v>10</v>
      </c>
      <c r="M101" s="111">
        <v>11</v>
      </c>
      <c r="N101" s="112">
        <f t="shared" si="10"/>
        <v>10.666666666666666</v>
      </c>
      <c r="O101" s="113">
        <f t="shared" si="7"/>
        <v>19.899999999999999</v>
      </c>
      <c r="P101" s="111">
        <v>17</v>
      </c>
      <c r="Q101" s="111"/>
      <c r="R101" s="111">
        <v>4</v>
      </c>
      <c r="S101" s="111">
        <v>4</v>
      </c>
      <c r="T101" s="111"/>
      <c r="U101" s="114">
        <f t="shared" si="11"/>
        <v>25</v>
      </c>
      <c r="V101" s="115">
        <f t="shared" si="12"/>
        <v>45</v>
      </c>
      <c r="W101" s="115"/>
      <c r="X101" s="115"/>
      <c r="Y101" s="116" t="str">
        <f t="shared" si="13"/>
        <v>D</v>
      </c>
    </row>
    <row r="102" spans="1:25" ht="25.8">
      <c r="A102" s="109">
        <v>88</v>
      </c>
      <c r="B102" s="110" t="s">
        <v>250</v>
      </c>
      <c r="C102" s="110" t="s">
        <v>251</v>
      </c>
      <c r="D102" s="111">
        <v>7.5</v>
      </c>
      <c r="E102" s="111">
        <v>3.5</v>
      </c>
      <c r="F102" s="111"/>
      <c r="G102" s="112">
        <f t="shared" si="8"/>
        <v>5.5</v>
      </c>
      <c r="H102" s="111">
        <v>3.25</v>
      </c>
      <c r="I102" s="111">
        <v>8</v>
      </c>
      <c r="J102" s="112">
        <f t="shared" si="9"/>
        <v>3.6250000000000004</v>
      </c>
      <c r="K102" s="111">
        <v>10</v>
      </c>
      <c r="L102" s="111">
        <v>12</v>
      </c>
      <c r="M102" s="111">
        <v>11</v>
      </c>
      <c r="N102" s="112">
        <f t="shared" si="10"/>
        <v>11</v>
      </c>
      <c r="O102" s="113">
        <f t="shared" si="7"/>
        <v>20.100000000000001</v>
      </c>
      <c r="P102" s="111">
        <v>13</v>
      </c>
      <c r="Q102" s="111">
        <v>11</v>
      </c>
      <c r="R102" s="111"/>
      <c r="S102" s="111"/>
      <c r="T102" s="111">
        <v>5</v>
      </c>
      <c r="U102" s="114">
        <f t="shared" si="11"/>
        <v>29</v>
      </c>
      <c r="V102" s="115">
        <f t="shared" si="12"/>
        <v>49</v>
      </c>
      <c r="W102" s="115"/>
      <c r="X102" s="115"/>
      <c r="Y102" s="116" t="str">
        <f t="shared" si="13"/>
        <v>D</v>
      </c>
    </row>
    <row r="103" spans="1:25" ht="25.8">
      <c r="A103" s="109">
        <v>89</v>
      </c>
      <c r="B103" s="110" t="s">
        <v>252</v>
      </c>
      <c r="C103" s="110" t="s">
        <v>253</v>
      </c>
      <c r="D103" s="111">
        <v>7</v>
      </c>
      <c r="E103" s="111">
        <v>5</v>
      </c>
      <c r="F103" s="111"/>
      <c r="G103" s="112">
        <f t="shared" si="8"/>
        <v>6</v>
      </c>
      <c r="H103" s="111">
        <v>4</v>
      </c>
      <c r="I103" s="111">
        <v>7</v>
      </c>
      <c r="J103" s="112">
        <f t="shared" si="9"/>
        <v>3.75</v>
      </c>
      <c r="K103" s="111">
        <v>12</v>
      </c>
      <c r="L103" s="111">
        <v>12</v>
      </c>
      <c r="M103" s="111">
        <v>13</v>
      </c>
      <c r="N103" s="112">
        <f t="shared" si="10"/>
        <v>12.333333333333334</v>
      </c>
      <c r="O103" s="113">
        <f t="shared" si="7"/>
        <v>22.1</v>
      </c>
      <c r="P103" s="111">
        <v>18</v>
      </c>
      <c r="Q103" s="111"/>
      <c r="R103" s="111">
        <v>15</v>
      </c>
      <c r="S103" s="111"/>
      <c r="T103" s="111">
        <v>15</v>
      </c>
      <c r="U103" s="114">
        <f t="shared" si="11"/>
        <v>48</v>
      </c>
      <c r="V103" s="115">
        <f t="shared" si="12"/>
        <v>70</v>
      </c>
      <c r="W103" s="115"/>
      <c r="X103" s="115"/>
      <c r="Y103" s="116" t="str">
        <f t="shared" si="13"/>
        <v>A</v>
      </c>
    </row>
    <row r="104" spans="1:25" ht="25.8">
      <c r="A104" s="109">
        <v>90</v>
      </c>
      <c r="B104" s="110" t="s">
        <v>254</v>
      </c>
      <c r="C104" s="110" t="s">
        <v>255</v>
      </c>
      <c r="D104" s="111">
        <v>7.5</v>
      </c>
      <c r="E104" s="111">
        <v>4.5</v>
      </c>
      <c r="F104" s="111"/>
      <c r="G104" s="112">
        <f t="shared" si="8"/>
        <v>6</v>
      </c>
      <c r="H104" s="111">
        <v>4</v>
      </c>
      <c r="I104" s="111">
        <v>7</v>
      </c>
      <c r="J104" s="112">
        <f t="shared" si="9"/>
        <v>3.75</v>
      </c>
      <c r="K104" s="111">
        <v>12</v>
      </c>
      <c r="L104" s="111">
        <v>12</v>
      </c>
      <c r="M104" s="111">
        <v>13</v>
      </c>
      <c r="N104" s="112">
        <f t="shared" si="10"/>
        <v>12.333333333333334</v>
      </c>
      <c r="O104" s="113">
        <f t="shared" si="7"/>
        <v>22.1</v>
      </c>
      <c r="P104" s="111">
        <v>27</v>
      </c>
      <c r="Q104" s="111">
        <v>14</v>
      </c>
      <c r="R104" s="111"/>
      <c r="S104" s="111"/>
      <c r="T104" s="111">
        <v>11</v>
      </c>
      <c r="U104" s="114">
        <f t="shared" si="11"/>
        <v>52</v>
      </c>
      <c r="V104" s="115">
        <f t="shared" si="12"/>
        <v>74</v>
      </c>
      <c r="W104" s="115"/>
      <c r="X104" s="115"/>
      <c r="Y104" s="116" t="str">
        <f t="shared" si="13"/>
        <v>A</v>
      </c>
    </row>
    <row r="105" spans="1:25" ht="25.8">
      <c r="A105" s="109">
        <v>91</v>
      </c>
      <c r="B105" s="110" t="s">
        <v>256</v>
      </c>
      <c r="C105" s="110" t="s">
        <v>257</v>
      </c>
      <c r="D105" s="111">
        <v>7</v>
      </c>
      <c r="E105" s="111">
        <v>5.5</v>
      </c>
      <c r="F105" s="111"/>
      <c r="G105" s="112">
        <f t="shared" si="8"/>
        <v>6.25</v>
      </c>
      <c r="H105" s="111">
        <v>4</v>
      </c>
      <c r="I105" s="111">
        <v>7</v>
      </c>
      <c r="J105" s="112">
        <f t="shared" si="9"/>
        <v>3.75</v>
      </c>
      <c r="K105" s="111">
        <v>12</v>
      </c>
      <c r="L105" s="111">
        <v>12</v>
      </c>
      <c r="M105" s="111">
        <v>13</v>
      </c>
      <c r="N105" s="112">
        <f t="shared" si="10"/>
        <v>12.333333333333334</v>
      </c>
      <c r="O105" s="113">
        <f t="shared" si="7"/>
        <v>22.3</v>
      </c>
      <c r="P105" s="111">
        <v>16</v>
      </c>
      <c r="Q105" s="111">
        <v>6</v>
      </c>
      <c r="R105" s="111"/>
      <c r="S105" s="111"/>
      <c r="T105" s="111">
        <v>13</v>
      </c>
      <c r="U105" s="114">
        <f t="shared" si="11"/>
        <v>35</v>
      </c>
      <c r="V105" s="115">
        <f t="shared" si="12"/>
        <v>57</v>
      </c>
      <c r="W105" s="115"/>
      <c r="X105" s="115"/>
      <c r="Y105" s="116" t="str">
        <f t="shared" si="13"/>
        <v>C</v>
      </c>
    </row>
    <row r="106" spans="1:25" ht="25.8">
      <c r="A106" s="109">
        <v>92</v>
      </c>
      <c r="B106" s="110" t="s">
        <v>258</v>
      </c>
      <c r="C106" s="110" t="s">
        <v>259</v>
      </c>
      <c r="D106" s="111">
        <v>8</v>
      </c>
      <c r="E106" s="111">
        <v>6</v>
      </c>
      <c r="F106" s="111"/>
      <c r="G106" s="112">
        <f t="shared" si="8"/>
        <v>7</v>
      </c>
      <c r="H106" s="111">
        <v>3.5</v>
      </c>
      <c r="I106" s="111">
        <v>8</v>
      </c>
      <c r="J106" s="112">
        <f t="shared" si="9"/>
        <v>3.75</v>
      </c>
      <c r="K106" s="111">
        <v>11</v>
      </c>
      <c r="L106" s="111">
        <v>12</v>
      </c>
      <c r="M106" s="111">
        <v>8</v>
      </c>
      <c r="N106" s="112">
        <f t="shared" si="10"/>
        <v>10.333333333333332</v>
      </c>
      <c r="O106" s="113">
        <f t="shared" si="7"/>
        <v>21.1</v>
      </c>
      <c r="P106" s="111">
        <v>25</v>
      </c>
      <c r="Q106" s="111">
        <v>16</v>
      </c>
      <c r="R106" s="111"/>
      <c r="S106" s="111">
        <v>15</v>
      </c>
      <c r="T106" s="111"/>
      <c r="U106" s="114">
        <f t="shared" si="11"/>
        <v>56</v>
      </c>
      <c r="V106" s="115">
        <f t="shared" si="12"/>
        <v>77</v>
      </c>
      <c r="W106" s="115"/>
      <c r="X106" s="115"/>
      <c r="Y106" s="116" t="str">
        <f t="shared" si="13"/>
        <v>A</v>
      </c>
    </row>
    <row r="107" spans="1:25" ht="25.8">
      <c r="A107" s="109">
        <v>93</v>
      </c>
      <c r="B107" s="110" t="s">
        <v>260</v>
      </c>
      <c r="C107" s="110" t="s">
        <v>261</v>
      </c>
      <c r="D107" s="111">
        <v>8.5</v>
      </c>
      <c r="E107" s="111">
        <v>2.5</v>
      </c>
      <c r="F107" s="111"/>
      <c r="G107" s="112">
        <f t="shared" si="8"/>
        <v>5.5</v>
      </c>
      <c r="H107" s="111">
        <v>3.5</v>
      </c>
      <c r="I107" s="111">
        <v>8</v>
      </c>
      <c r="J107" s="112">
        <f t="shared" si="9"/>
        <v>3.75</v>
      </c>
      <c r="K107" s="111">
        <v>12</v>
      </c>
      <c r="L107" s="111">
        <v>11</v>
      </c>
      <c r="M107" s="111">
        <v>12</v>
      </c>
      <c r="N107" s="112">
        <f t="shared" si="10"/>
        <v>11.666666666666664</v>
      </c>
      <c r="O107" s="113">
        <f t="shared" si="7"/>
        <v>20.9</v>
      </c>
      <c r="P107" s="111">
        <v>26</v>
      </c>
      <c r="Q107" s="111">
        <v>10</v>
      </c>
      <c r="R107" s="111"/>
      <c r="S107" s="111"/>
      <c r="T107" s="111">
        <v>13</v>
      </c>
      <c r="U107" s="114">
        <f t="shared" si="11"/>
        <v>49</v>
      </c>
      <c r="V107" s="115">
        <f t="shared" si="12"/>
        <v>70</v>
      </c>
      <c r="W107" s="115"/>
      <c r="X107" s="115"/>
      <c r="Y107" s="116" t="str">
        <f t="shared" si="13"/>
        <v>A</v>
      </c>
    </row>
    <row r="108" spans="1:25" ht="25.8">
      <c r="A108" s="109">
        <v>94</v>
      </c>
      <c r="B108" s="110" t="s">
        <v>262</v>
      </c>
      <c r="C108" s="110" t="s">
        <v>263</v>
      </c>
      <c r="D108" s="111">
        <v>8</v>
      </c>
      <c r="E108" s="111">
        <v>5</v>
      </c>
      <c r="F108" s="111"/>
      <c r="G108" s="112">
        <f t="shared" si="8"/>
        <v>6.5</v>
      </c>
      <c r="H108" s="111">
        <v>3.5</v>
      </c>
      <c r="I108" s="111">
        <v>8</v>
      </c>
      <c r="J108" s="112">
        <f t="shared" si="9"/>
        <v>3.75</v>
      </c>
      <c r="K108" s="111">
        <v>11</v>
      </c>
      <c r="L108" s="111">
        <v>9</v>
      </c>
      <c r="M108" s="111">
        <v>12</v>
      </c>
      <c r="N108" s="112">
        <f t="shared" si="10"/>
        <v>10.666666666666666</v>
      </c>
      <c r="O108" s="113">
        <f t="shared" si="7"/>
        <v>20.9</v>
      </c>
      <c r="P108" s="111">
        <v>25</v>
      </c>
      <c r="Q108" s="111">
        <v>18</v>
      </c>
      <c r="R108" s="111"/>
      <c r="S108" s="111"/>
      <c r="T108" s="111">
        <v>8</v>
      </c>
      <c r="U108" s="114">
        <f t="shared" si="11"/>
        <v>51</v>
      </c>
      <c r="V108" s="115">
        <f t="shared" si="12"/>
        <v>72</v>
      </c>
      <c r="W108" s="115"/>
      <c r="X108" s="115"/>
      <c r="Y108" s="116" t="str">
        <f t="shared" si="13"/>
        <v>A</v>
      </c>
    </row>
    <row r="109" spans="1:25" ht="25.8">
      <c r="A109" s="109">
        <v>95</v>
      </c>
      <c r="B109" s="110" t="s">
        <v>264</v>
      </c>
      <c r="C109" s="110" t="s">
        <v>265</v>
      </c>
      <c r="D109" s="111">
        <v>8</v>
      </c>
      <c r="E109" s="111">
        <v>5.5</v>
      </c>
      <c r="F109" s="111"/>
      <c r="G109" s="112">
        <f t="shared" si="8"/>
        <v>6.75</v>
      </c>
      <c r="H109" s="111">
        <v>4.75</v>
      </c>
      <c r="I109" s="111">
        <v>9</v>
      </c>
      <c r="J109" s="112">
        <f t="shared" si="9"/>
        <v>4.625</v>
      </c>
      <c r="K109" s="111">
        <v>12</v>
      </c>
      <c r="L109" s="111">
        <v>13</v>
      </c>
      <c r="M109" s="111">
        <v>11</v>
      </c>
      <c r="N109" s="112">
        <f t="shared" si="10"/>
        <v>12</v>
      </c>
      <c r="O109" s="113">
        <f t="shared" si="7"/>
        <v>23.4</v>
      </c>
      <c r="P109" s="111">
        <v>22</v>
      </c>
      <c r="Q109" s="111">
        <v>15</v>
      </c>
      <c r="R109" s="111"/>
      <c r="S109" s="111"/>
      <c r="T109" s="111">
        <v>5</v>
      </c>
      <c r="U109" s="114">
        <f t="shared" si="11"/>
        <v>42</v>
      </c>
      <c r="V109" s="115">
        <f t="shared" si="12"/>
        <v>65</v>
      </c>
      <c r="W109" s="115"/>
      <c r="X109" s="115"/>
      <c r="Y109" s="116" t="str">
        <f t="shared" si="13"/>
        <v>B</v>
      </c>
    </row>
    <row r="110" spans="1:25" ht="25.8">
      <c r="A110" s="109">
        <v>96</v>
      </c>
      <c r="B110" s="110" t="s">
        <v>266</v>
      </c>
      <c r="C110" s="110" t="s">
        <v>267</v>
      </c>
      <c r="D110" s="111">
        <v>8</v>
      </c>
      <c r="E110" s="111">
        <v>4</v>
      </c>
      <c r="F110" s="111"/>
      <c r="G110" s="112">
        <f t="shared" si="8"/>
        <v>6.0000000000000009</v>
      </c>
      <c r="H110" s="111">
        <v>3.5</v>
      </c>
      <c r="I110" s="111">
        <v>8</v>
      </c>
      <c r="J110" s="112">
        <f t="shared" si="9"/>
        <v>3.75</v>
      </c>
      <c r="K110" s="111">
        <v>9</v>
      </c>
      <c r="L110" s="111">
        <v>11</v>
      </c>
      <c r="M110" s="111">
        <v>9</v>
      </c>
      <c r="N110" s="112">
        <f t="shared" si="10"/>
        <v>9.6666666666666661</v>
      </c>
      <c r="O110" s="113">
        <f t="shared" si="7"/>
        <v>19.399999999999999</v>
      </c>
      <c r="P110" s="111">
        <v>15</v>
      </c>
      <c r="Q110" s="111"/>
      <c r="R110" s="111">
        <v>4</v>
      </c>
      <c r="S110" s="111">
        <v>5</v>
      </c>
      <c r="T110" s="111"/>
      <c r="U110" s="114">
        <f t="shared" si="11"/>
        <v>24</v>
      </c>
      <c r="V110" s="115">
        <f t="shared" si="12"/>
        <v>43</v>
      </c>
      <c r="W110" s="115"/>
      <c r="X110" s="115"/>
      <c r="Y110" s="116" t="str">
        <f t="shared" si="13"/>
        <v>D</v>
      </c>
    </row>
    <row r="111" spans="1:25" ht="25.8">
      <c r="A111" s="109">
        <v>97</v>
      </c>
      <c r="B111" s="110" t="s">
        <v>268</v>
      </c>
      <c r="C111" s="110" t="s">
        <v>269</v>
      </c>
      <c r="D111" s="111">
        <v>8</v>
      </c>
      <c r="E111" s="111">
        <v>7.5</v>
      </c>
      <c r="F111" s="111"/>
      <c r="G111" s="112">
        <f t="shared" si="8"/>
        <v>7.75</v>
      </c>
      <c r="H111" s="111">
        <v>4</v>
      </c>
      <c r="I111" s="111">
        <v>7</v>
      </c>
      <c r="J111" s="112">
        <f t="shared" si="9"/>
        <v>3.75</v>
      </c>
      <c r="K111" s="111">
        <v>12</v>
      </c>
      <c r="L111" s="111">
        <v>12</v>
      </c>
      <c r="M111" s="111">
        <v>13</v>
      </c>
      <c r="N111" s="112">
        <f t="shared" si="10"/>
        <v>12.333333333333334</v>
      </c>
      <c r="O111" s="113">
        <f t="shared" si="7"/>
        <v>23.8</v>
      </c>
      <c r="P111" s="111">
        <v>28</v>
      </c>
      <c r="Q111" s="111">
        <v>17</v>
      </c>
      <c r="R111" s="111"/>
      <c r="S111" s="111"/>
      <c r="T111" s="111">
        <v>17</v>
      </c>
      <c r="U111" s="114">
        <f t="shared" si="11"/>
        <v>62</v>
      </c>
      <c r="V111" s="115">
        <f t="shared" si="12"/>
        <v>86</v>
      </c>
      <c r="W111" s="115"/>
      <c r="X111" s="115"/>
      <c r="Y111" s="116" t="str">
        <f t="shared" si="13"/>
        <v>A</v>
      </c>
    </row>
    <row r="112" spans="1:25" ht="25.8">
      <c r="A112" s="109">
        <v>98</v>
      </c>
      <c r="B112" s="110" t="s">
        <v>270</v>
      </c>
      <c r="C112" s="110" t="s">
        <v>316</v>
      </c>
      <c r="D112" s="111">
        <v>7</v>
      </c>
      <c r="E112" s="111">
        <v>6</v>
      </c>
      <c r="F112" s="111"/>
      <c r="G112" s="112">
        <f t="shared" si="8"/>
        <v>6.4999999999999991</v>
      </c>
      <c r="H112" s="111">
        <v>3.5</v>
      </c>
      <c r="I112" s="111">
        <v>7.5</v>
      </c>
      <c r="J112" s="112">
        <f t="shared" si="9"/>
        <v>3.625</v>
      </c>
      <c r="K112" s="111">
        <v>11</v>
      </c>
      <c r="L112" s="111">
        <v>10</v>
      </c>
      <c r="M112" s="111">
        <v>11</v>
      </c>
      <c r="N112" s="112">
        <f t="shared" si="10"/>
        <v>10.666666666666666</v>
      </c>
      <c r="O112" s="113">
        <f t="shared" si="7"/>
        <v>20.8</v>
      </c>
      <c r="P112" s="111"/>
      <c r="Q112" s="111"/>
      <c r="R112" s="111"/>
      <c r="S112" s="111"/>
      <c r="T112" s="111"/>
      <c r="U112" s="114" t="str">
        <f t="shared" si="11"/>
        <v/>
      </c>
      <c r="V112" s="115">
        <f t="shared" si="12"/>
        <v>21</v>
      </c>
      <c r="W112" s="115"/>
      <c r="X112" s="115"/>
      <c r="Y112" s="116" t="str">
        <f t="shared" si="13"/>
        <v/>
      </c>
    </row>
    <row r="113" spans="1:25" ht="25.8">
      <c r="A113" s="109">
        <v>99</v>
      </c>
      <c r="B113" s="110" t="s">
        <v>272</v>
      </c>
      <c r="C113" s="110" t="s">
        <v>273</v>
      </c>
      <c r="D113" s="111">
        <v>8.5</v>
      </c>
      <c r="E113" s="111">
        <v>6.5</v>
      </c>
      <c r="F113" s="111"/>
      <c r="G113" s="112">
        <f t="shared" si="8"/>
        <v>7.5</v>
      </c>
      <c r="H113" s="111">
        <v>4</v>
      </c>
      <c r="I113" s="111">
        <v>7</v>
      </c>
      <c r="J113" s="112">
        <f t="shared" si="9"/>
        <v>3.75</v>
      </c>
      <c r="K113" s="111">
        <v>10</v>
      </c>
      <c r="L113" s="111">
        <v>12</v>
      </c>
      <c r="M113" s="111">
        <v>11</v>
      </c>
      <c r="N113" s="112">
        <f t="shared" si="10"/>
        <v>11</v>
      </c>
      <c r="O113" s="113">
        <f t="shared" si="7"/>
        <v>22.3</v>
      </c>
      <c r="P113" s="111">
        <v>28</v>
      </c>
      <c r="Q113" s="111"/>
      <c r="R113" s="111">
        <v>15</v>
      </c>
      <c r="S113" s="111"/>
      <c r="T113" s="111">
        <v>13</v>
      </c>
      <c r="U113" s="114">
        <f t="shared" si="11"/>
        <v>56</v>
      </c>
      <c r="V113" s="115">
        <f t="shared" si="12"/>
        <v>78</v>
      </c>
      <c r="W113" s="115"/>
      <c r="X113" s="115"/>
      <c r="Y113" s="116" t="str">
        <f t="shared" si="13"/>
        <v>A</v>
      </c>
    </row>
    <row r="114" spans="1:25" ht="25.8">
      <c r="A114" s="109">
        <v>100</v>
      </c>
      <c r="B114" s="110" t="s">
        <v>274</v>
      </c>
      <c r="C114" s="110" t="s">
        <v>317</v>
      </c>
      <c r="D114" s="111">
        <v>9</v>
      </c>
      <c r="E114" s="111">
        <v>2.5</v>
      </c>
      <c r="F114" s="111"/>
      <c r="G114" s="112">
        <f t="shared" si="8"/>
        <v>5.75</v>
      </c>
      <c r="H114" s="111">
        <v>4.75</v>
      </c>
      <c r="I114" s="111">
        <v>9</v>
      </c>
      <c r="J114" s="112">
        <f t="shared" si="9"/>
        <v>4.625</v>
      </c>
      <c r="K114" s="111">
        <v>9</v>
      </c>
      <c r="L114" s="111">
        <v>10</v>
      </c>
      <c r="M114" s="111">
        <v>12</v>
      </c>
      <c r="N114" s="112">
        <f t="shared" si="10"/>
        <v>10.333333333333332</v>
      </c>
      <c r="O114" s="113">
        <f t="shared" si="7"/>
        <v>20.7</v>
      </c>
      <c r="P114" s="111">
        <v>24</v>
      </c>
      <c r="Q114" s="111"/>
      <c r="R114" s="111">
        <v>14</v>
      </c>
      <c r="S114" s="111"/>
      <c r="T114" s="111">
        <v>10</v>
      </c>
      <c r="U114" s="114">
        <f t="shared" si="11"/>
        <v>48</v>
      </c>
      <c r="V114" s="115">
        <f t="shared" si="12"/>
        <v>69</v>
      </c>
      <c r="W114" s="115"/>
      <c r="X114" s="115"/>
      <c r="Y114" s="116" t="str">
        <f t="shared" si="13"/>
        <v>B</v>
      </c>
    </row>
    <row r="115" spans="1:25" ht="25.8">
      <c r="A115" s="109">
        <v>101</v>
      </c>
      <c r="B115" s="110" t="s">
        <v>276</v>
      </c>
      <c r="C115" s="110" t="s">
        <v>277</v>
      </c>
      <c r="D115" s="111">
        <v>8.5</v>
      </c>
      <c r="E115" s="111">
        <v>5.5</v>
      </c>
      <c r="F115" s="111"/>
      <c r="G115" s="112">
        <f t="shared" si="8"/>
        <v>7</v>
      </c>
      <c r="H115" s="111">
        <v>4.75</v>
      </c>
      <c r="I115" s="111">
        <v>9</v>
      </c>
      <c r="J115" s="112">
        <f t="shared" si="9"/>
        <v>4.625</v>
      </c>
      <c r="K115" s="111">
        <v>12</v>
      </c>
      <c r="L115" s="111">
        <v>13</v>
      </c>
      <c r="M115" s="111">
        <v>11</v>
      </c>
      <c r="N115" s="112">
        <f t="shared" si="10"/>
        <v>12</v>
      </c>
      <c r="O115" s="113">
        <f t="shared" si="7"/>
        <v>23.6</v>
      </c>
      <c r="P115" s="111">
        <v>23</v>
      </c>
      <c r="Q115" s="111"/>
      <c r="R115" s="111">
        <v>12</v>
      </c>
      <c r="S115" s="111"/>
      <c r="T115" s="111">
        <v>12</v>
      </c>
      <c r="U115" s="114">
        <f t="shared" si="11"/>
        <v>47</v>
      </c>
      <c r="V115" s="115">
        <f t="shared" si="12"/>
        <v>71</v>
      </c>
      <c r="W115" s="115"/>
      <c r="X115" s="115"/>
      <c r="Y115" s="116" t="str">
        <f t="shared" si="13"/>
        <v>A</v>
      </c>
    </row>
    <row r="116" spans="1:25" ht="25.8">
      <c r="A116" s="109">
        <v>102</v>
      </c>
      <c r="B116" s="110" t="s">
        <v>280</v>
      </c>
      <c r="C116" s="110" t="s">
        <v>320</v>
      </c>
      <c r="D116" s="111">
        <v>8</v>
      </c>
      <c r="E116" s="111">
        <v>4</v>
      </c>
      <c r="F116" s="111"/>
      <c r="G116" s="112">
        <f t="shared" si="8"/>
        <v>6.0000000000000009</v>
      </c>
      <c r="H116" s="111">
        <v>3.5</v>
      </c>
      <c r="I116" s="111">
        <v>8</v>
      </c>
      <c r="J116" s="112">
        <f t="shared" si="9"/>
        <v>3.75</v>
      </c>
      <c r="K116" s="111">
        <v>9</v>
      </c>
      <c r="L116" s="111">
        <v>11</v>
      </c>
      <c r="M116" s="111">
        <v>9</v>
      </c>
      <c r="N116" s="112">
        <f t="shared" si="10"/>
        <v>9.6666666666666661</v>
      </c>
      <c r="O116" s="113">
        <f t="shared" si="7"/>
        <v>19.399999999999999</v>
      </c>
      <c r="P116" s="111">
        <v>17</v>
      </c>
      <c r="Q116" s="111">
        <v>17</v>
      </c>
      <c r="R116" s="111"/>
      <c r="S116" s="111"/>
      <c r="T116" s="111">
        <v>2</v>
      </c>
      <c r="U116" s="114">
        <f t="shared" si="11"/>
        <v>36</v>
      </c>
      <c r="V116" s="115">
        <f t="shared" si="12"/>
        <v>55</v>
      </c>
      <c r="W116" s="115"/>
      <c r="X116" s="115"/>
      <c r="Y116" s="116" t="str">
        <f t="shared" si="13"/>
        <v>C</v>
      </c>
    </row>
    <row r="117" spans="1:25" ht="25.8">
      <c r="A117" s="109">
        <v>103</v>
      </c>
      <c r="B117" s="110" t="s">
        <v>321</v>
      </c>
      <c r="C117" s="110" t="s">
        <v>322</v>
      </c>
      <c r="D117" s="111">
        <v>7.5</v>
      </c>
      <c r="E117" s="111">
        <v>3</v>
      </c>
      <c r="F117" s="111"/>
      <c r="G117" s="112">
        <f t="shared" si="8"/>
        <v>5.25</v>
      </c>
      <c r="H117" s="111">
        <v>3.75</v>
      </c>
      <c r="I117" s="111">
        <v>9</v>
      </c>
      <c r="J117" s="112">
        <f t="shared" si="9"/>
        <v>4.125</v>
      </c>
      <c r="K117" s="111">
        <v>10</v>
      </c>
      <c r="L117" s="111">
        <v>11</v>
      </c>
      <c r="M117" s="111">
        <v>9</v>
      </c>
      <c r="N117" s="112">
        <f t="shared" si="10"/>
        <v>10</v>
      </c>
      <c r="O117" s="113">
        <f t="shared" si="7"/>
        <v>19.399999999999999</v>
      </c>
      <c r="P117" s="111">
        <v>14</v>
      </c>
      <c r="Q117" s="111">
        <v>12</v>
      </c>
      <c r="R117" s="111"/>
      <c r="S117" s="111"/>
      <c r="T117" s="111">
        <v>5</v>
      </c>
      <c r="U117" s="114">
        <f t="shared" si="11"/>
        <v>31</v>
      </c>
      <c r="V117" s="115">
        <f t="shared" si="12"/>
        <v>50</v>
      </c>
      <c r="W117" s="115"/>
      <c r="X117" s="115"/>
      <c r="Y117" s="116" t="str">
        <f t="shared" si="13"/>
        <v>C</v>
      </c>
    </row>
    <row r="118" spans="1:25" ht="25.8">
      <c r="A118" s="109">
        <v>104</v>
      </c>
      <c r="B118" s="110" t="s">
        <v>278</v>
      </c>
      <c r="C118" s="110" t="s">
        <v>279</v>
      </c>
      <c r="D118" s="111">
        <v>8</v>
      </c>
      <c r="E118" s="111">
        <v>6.5</v>
      </c>
      <c r="F118" s="111"/>
      <c r="G118" s="112">
        <f t="shared" si="8"/>
        <v>7.2500000000000009</v>
      </c>
      <c r="H118" s="111">
        <v>4</v>
      </c>
      <c r="I118" s="111">
        <v>7</v>
      </c>
      <c r="J118" s="112">
        <f t="shared" si="9"/>
        <v>3.75</v>
      </c>
      <c r="K118" s="111">
        <v>8</v>
      </c>
      <c r="L118" s="111">
        <v>8</v>
      </c>
      <c r="M118" s="111">
        <v>9</v>
      </c>
      <c r="N118" s="112">
        <f t="shared" si="10"/>
        <v>8.3333333333333321</v>
      </c>
      <c r="O118" s="113">
        <f t="shared" si="7"/>
        <v>19.3</v>
      </c>
      <c r="P118" s="111">
        <v>25</v>
      </c>
      <c r="Q118" s="111">
        <v>17</v>
      </c>
      <c r="R118" s="111"/>
      <c r="S118" s="111"/>
      <c r="T118" s="111">
        <v>6</v>
      </c>
      <c r="U118" s="114">
        <f t="shared" si="11"/>
        <v>48</v>
      </c>
      <c r="V118" s="115">
        <f t="shared" si="12"/>
        <v>67</v>
      </c>
      <c r="W118" s="115"/>
      <c r="X118" s="115"/>
      <c r="Y118" s="116" t="str">
        <f t="shared" si="13"/>
        <v>B</v>
      </c>
    </row>
    <row r="119" spans="1:25" ht="25.8">
      <c r="A119" s="109">
        <v>105</v>
      </c>
      <c r="B119" s="110" t="s">
        <v>318</v>
      </c>
      <c r="C119" s="110" t="s">
        <v>381</v>
      </c>
      <c r="D119" s="111">
        <v>8.5</v>
      </c>
      <c r="E119" s="111">
        <v>3</v>
      </c>
      <c r="F119" s="111"/>
      <c r="G119" s="112">
        <f t="shared" si="8"/>
        <v>5.75</v>
      </c>
      <c r="H119" s="111">
        <v>3.75</v>
      </c>
      <c r="I119" s="111">
        <v>9</v>
      </c>
      <c r="J119" s="112">
        <f t="shared" si="9"/>
        <v>4.125</v>
      </c>
      <c r="K119" s="111">
        <v>10</v>
      </c>
      <c r="L119" s="111">
        <v>11</v>
      </c>
      <c r="M119" s="111">
        <v>9</v>
      </c>
      <c r="N119" s="112">
        <f t="shared" si="10"/>
        <v>10</v>
      </c>
      <c r="O119" s="113">
        <f t="shared" si="7"/>
        <v>19.899999999999999</v>
      </c>
      <c r="P119" s="111">
        <v>19</v>
      </c>
      <c r="Q119" s="111">
        <v>14</v>
      </c>
      <c r="R119" s="111"/>
      <c r="S119" s="111">
        <v>7</v>
      </c>
      <c r="T119" s="111"/>
      <c r="U119" s="114">
        <f t="shared" si="11"/>
        <v>40</v>
      </c>
      <c r="V119" s="115">
        <f t="shared" si="12"/>
        <v>60</v>
      </c>
      <c r="W119" s="115"/>
      <c r="X119" s="115"/>
      <c r="Y119" s="116" t="str">
        <f t="shared" si="13"/>
        <v>B</v>
      </c>
    </row>
    <row r="120" spans="1:25" ht="28.8">
      <c r="A120" s="118"/>
      <c r="B120" s="119"/>
      <c r="C120" s="119"/>
      <c r="D120" s="118"/>
      <c r="E120" s="320" t="s">
        <v>323</v>
      </c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118"/>
      <c r="V120" s="120"/>
      <c r="W120" s="118"/>
      <c r="X120" s="118"/>
      <c r="Y120" s="118"/>
    </row>
    <row r="121" spans="1:25" ht="15.6">
      <c r="A121" s="118"/>
      <c r="B121" s="121"/>
      <c r="C121" s="122"/>
      <c r="D121" s="317" t="s">
        <v>300</v>
      </c>
      <c r="E121" s="317"/>
      <c r="F121" s="123" t="s">
        <v>324</v>
      </c>
      <c r="G121" s="124" t="s">
        <v>325</v>
      </c>
      <c r="H121" s="125" t="s">
        <v>326</v>
      </c>
      <c r="I121" s="126" t="s">
        <v>327</v>
      </c>
      <c r="J121" s="126" t="s">
        <v>328</v>
      </c>
      <c r="K121" s="127"/>
      <c r="L121" s="128"/>
      <c r="M121" s="128"/>
      <c r="N121" s="128"/>
      <c r="O121" s="322" t="s">
        <v>329</v>
      </c>
      <c r="P121" s="322"/>
      <c r="Q121" s="323" t="s">
        <v>330</v>
      </c>
      <c r="R121" s="323"/>
      <c r="S121" s="324" t="s">
        <v>331</v>
      </c>
      <c r="T121" s="324"/>
      <c r="U121" s="118"/>
      <c r="V121" s="120"/>
      <c r="W121" s="118"/>
      <c r="X121" s="118"/>
      <c r="Y121" s="118"/>
    </row>
    <row r="122" spans="1:25" ht="31.2">
      <c r="A122" s="118"/>
      <c r="B122" s="129"/>
      <c r="C122" s="118"/>
      <c r="D122" s="318" t="s">
        <v>332</v>
      </c>
      <c r="E122" s="318"/>
      <c r="F122" s="130">
        <f>COUNTIF($Y$15:$Y119,F$121)</f>
        <v>26</v>
      </c>
      <c r="G122" s="130">
        <f>COUNTIF($Y$15:$Y119,G$121)</f>
        <v>38</v>
      </c>
      <c r="H122" s="131">
        <f>COUNTIF($Y$15:$Y119,H$121)</f>
        <v>21</v>
      </c>
      <c r="I122" s="132">
        <f>COUNTIF($Y$15:$Y119,I$121)</f>
        <v>12</v>
      </c>
      <c r="J122" s="132">
        <f>COUNTIF($Y$15:$Y119,J$121)</f>
        <v>1</v>
      </c>
      <c r="K122" s="127"/>
      <c r="L122" s="128"/>
      <c r="M122" s="128"/>
      <c r="N122" s="128"/>
      <c r="O122" s="133" t="s">
        <v>333</v>
      </c>
      <c r="P122" s="124" t="s">
        <v>334</v>
      </c>
      <c r="Q122" s="134" t="s">
        <v>335</v>
      </c>
      <c r="R122" s="135" t="s">
        <v>336</v>
      </c>
      <c r="S122" s="319" t="s">
        <v>337</v>
      </c>
      <c r="T122" s="319"/>
      <c r="U122" s="118"/>
      <c r="V122" s="120"/>
      <c r="W122" s="118"/>
      <c r="X122" s="118"/>
      <c r="Y122" s="118"/>
    </row>
    <row r="123" spans="1:25" ht="25.2">
      <c r="A123" s="118"/>
      <c r="B123" s="129"/>
      <c r="C123" s="118"/>
      <c r="D123" s="318" t="s">
        <v>338</v>
      </c>
      <c r="E123" s="318"/>
      <c r="F123" s="130"/>
      <c r="G123" s="130"/>
      <c r="H123" s="131"/>
      <c r="I123" s="132"/>
      <c r="J123" s="132"/>
      <c r="K123" s="127"/>
      <c r="L123" s="314" t="s">
        <v>339</v>
      </c>
      <c r="M123" s="314"/>
      <c r="N123" s="136" t="s">
        <v>332</v>
      </c>
      <c r="O123" s="137">
        <f>IF(SUM($O$15:$O119)&gt;0,AVERAGE($O$15:$O119),0)</f>
        <v>20.342857142857149</v>
      </c>
      <c r="P123" s="137">
        <f t="shared" ref="P123" si="15">$O123/30*100</f>
        <v>67.809523809523824</v>
      </c>
      <c r="Q123" s="137">
        <f>IF(SUM($U$15:$U119)&gt;0,AVERAGE($U$15:$U119),0)</f>
        <v>41.295918367346935</v>
      </c>
      <c r="R123" s="138">
        <f t="shared" ref="R123" si="16">$Q123/70*100</f>
        <v>58.994169096209902</v>
      </c>
      <c r="S123" s="315">
        <f>IF(SUM($V$15:$V119)&gt;0,AVERAGE($V$15:$V119),0)</f>
        <v>58.885714285714286</v>
      </c>
      <c r="T123" s="315"/>
      <c r="U123" s="118"/>
      <c r="V123" s="120"/>
      <c r="W123" s="118"/>
      <c r="X123" s="118"/>
      <c r="Y123" s="118"/>
    </row>
    <row r="124" spans="1:25" ht="21">
      <c r="A124" s="118"/>
      <c r="B124" s="129"/>
      <c r="C124" s="129"/>
      <c r="D124" s="139"/>
      <c r="E124" s="140"/>
      <c r="F124" s="140"/>
      <c r="G124" s="140"/>
      <c r="H124" s="128"/>
      <c r="I124" s="128"/>
      <c r="J124" s="128"/>
      <c r="K124" s="127"/>
      <c r="L124" s="314"/>
      <c r="M124" s="314"/>
      <c r="N124" s="136" t="s">
        <v>340</v>
      </c>
      <c r="O124" s="137"/>
      <c r="P124" s="137"/>
      <c r="Q124" s="141"/>
      <c r="R124" s="138"/>
      <c r="S124" s="315"/>
      <c r="T124" s="315"/>
      <c r="U124" s="118"/>
      <c r="V124" s="120"/>
      <c r="W124" s="118"/>
      <c r="X124" s="118"/>
      <c r="Y124" s="118"/>
    </row>
    <row r="125" spans="1:25" ht="21">
      <c r="A125" s="118"/>
      <c r="B125" s="129"/>
      <c r="C125" s="118"/>
      <c r="D125" s="142"/>
      <c r="E125" s="143"/>
      <c r="F125" s="144" t="s">
        <v>341</v>
      </c>
      <c r="G125" s="144" t="s">
        <v>342</v>
      </c>
      <c r="H125" s="140"/>
      <c r="I125" s="140"/>
      <c r="J125" s="128"/>
      <c r="K125" s="127"/>
      <c r="L125" s="314" t="s">
        <v>343</v>
      </c>
      <c r="M125" s="314"/>
      <c r="N125" s="136" t="s">
        <v>332</v>
      </c>
      <c r="O125" s="145">
        <f>MIN($O$15:$O119)</f>
        <v>8.8000000000000007</v>
      </c>
      <c r="P125" s="137">
        <f>$O125/30*100</f>
        <v>29.333333333333332</v>
      </c>
      <c r="Q125" s="146">
        <f>MIN($U$15:$U119)</f>
        <v>15</v>
      </c>
      <c r="R125" s="138">
        <f>$Q125/70*100</f>
        <v>21.428571428571427</v>
      </c>
      <c r="S125" s="315">
        <f>MIN($V$15:$V119)</f>
        <v>9</v>
      </c>
      <c r="T125" s="315"/>
      <c r="U125" s="118"/>
      <c r="V125" s="120"/>
      <c r="W125" s="118"/>
      <c r="X125" s="118"/>
      <c r="Y125" s="118"/>
    </row>
    <row r="126" spans="1:25" ht="25.2">
      <c r="A126" s="118"/>
      <c r="B126" s="129"/>
      <c r="C126" s="118"/>
      <c r="D126" s="317" t="s">
        <v>4</v>
      </c>
      <c r="E126" s="317"/>
      <c r="F126" s="147">
        <f>COUNTIF($V$15:$V$119,"&gt;=40")</f>
        <v>97</v>
      </c>
      <c r="G126" s="147"/>
      <c r="H126" s="140"/>
      <c r="I126" s="140"/>
      <c r="J126" s="128"/>
      <c r="K126" s="127"/>
      <c r="L126" s="314"/>
      <c r="M126" s="314"/>
      <c r="N126" s="136" t="s">
        <v>340</v>
      </c>
      <c r="O126" s="137"/>
      <c r="P126" s="137"/>
      <c r="Q126" s="148"/>
      <c r="R126" s="148"/>
      <c r="S126" s="316"/>
      <c r="T126" s="316"/>
      <c r="U126" s="118"/>
      <c r="V126" s="120"/>
      <c r="W126" s="118"/>
      <c r="X126" s="118"/>
      <c r="Y126" s="118"/>
    </row>
    <row r="127" spans="1:25" ht="25.2">
      <c r="A127" s="118"/>
      <c r="B127" s="129"/>
      <c r="C127" s="118"/>
      <c r="D127" s="317" t="s">
        <v>344</v>
      </c>
      <c r="E127" s="317"/>
      <c r="F127" s="147">
        <f>COUNTIF($Y$15:$Y119,"E")</f>
        <v>1</v>
      </c>
      <c r="G127" s="147"/>
      <c r="H127" s="140"/>
      <c r="I127" s="140"/>
      <c r="J127" s="128"/>
      <c r="K127" s="149"/>
      <c r="L127" s="314" t="s">
        <v>345</v>
      </c>
      <c r="M127" s="314"/>
      <c r="N127" s="136" t="s">
        <v>332</v>
      </c>
      <c r="O127" s="137">
        <f>MAX($O$15:$O119)</f>
        <v>24.4</v>
      </c>
      <c r="P127" s="137">
        <f>$O127/30*100</f>
        <v>81.333333333333329</v>
      </c>
      <c r="Q127" s="137">
        <f>MAX($U$15:$U119)</f>
        <v>62</v>
      </c>
      <c r="R127" s="138">
        <f>$Q127/70*100</f>
        <v>88.571428571428569</v>
      </c>
      <c r="S127" s="315">
        <f>MAX($V$15:$V119)</f>
        <v>86</v>
      </c>
      <c r="T127" s="315"/>
      <c r="U127" s="118"/>
      <c r="V127" s="120"/>
      <c r="W127" s="118"/>
      <c r="X127" s="118"/>
      <c r="Y127" s="118"/>
    </row>
    <row r="128" spans="1:25" ht="25.2">
      <c r="A128" s="118"/>
      <c r="B128" s="118"/>
      <c r="C128" s="150"/>
      <c r="D128" s="318" t="s">
        <v>346</v>
      </c>
      <c r="E128" s="318"/>
      <c r="F128" s="147">
        <f>COUNTA($B$15:$B119)-SUM(F122:J122)</f>
        <v>7</v>
      </c>
      <c r="G128" s="147"/>
      <c r="H128" s="140"/>
      <c r="I128" s="140"/>
      <c r="J128" s="140"/>
      <c r="K128" s="140"/>
      <c r="L128" s="314"/>
      <c r="M128" s="314"/>
      <c r="N128" s="136" t="s">
        <v>340</v>
      </c>
      <c r="O128" s="137"/>
      <c r="P128" s="137"/>
      <c r="Q128" s="141"/>
      <c r="R128" s="138"/>
      <c r="S128" s="315"/>
      <c r="T128" s="315"/>
      <c r="U128" s="118"/>
      <c r="V128" s="120"/>
      <c r="W128" s="118"/>
      <c r="X128" s="118"/>
      <c r="Y128" s="118"/>
    </row>
    <row r="129" spans="1:25" ht="25.2">
      <c r="A129" s="118"/>
      <c r="B129" s="118"/>
      <c r="C129" s="150"/>
      <c r="D129" s="314" t="s">
        <v>33</v>
      </c>
      <c r="E129" s="314"/>
      <c r="F129" s="147">
        <f>SUM($F126:$F128)</f>
        <v>105</v>
      </c>
      <c r="G129" s="147"/>
      <c r="H129" s="140"/>
      <c r="I129" s="140"/>
      <c r="J129" s="140"/>
      <c r="K129" s="140"/>
      <c r="L129" s="314" t="s">
        <v>347</v>
      </c>
      <c r="M129" s="314"/>
      <c r="N129" s="136" t="s">
        <v>332</v>
      </c>
      <c r="O129" s="145">
        <f>IF(SUM($O$15:$O119)&gt;0,STDEV($O$15:$O119),0)</f>
        <v>1.9818822222466059</v>
      </c>
      <c r="P129" s="137">
        <f>$O129/30*100</f>
        <v>6.6062740741553538</v>
      </c>
      <c r="Q129" s="146">
        <f>IF(SUM($U$15:$U119),STDEV($U$15:$U119),0)</f>
        <v>9.4674800789235327</v>
      </c>
      <c r="R129" s="138">
        <f>$Q129/70*100</f>
        <v>13.524971541319333</v>
      </c>
      <c r="S129" s="315">
        <f>IF(SUM($V$15:$V119)&gt;0,STDEV($V$15:$V119),0)</f>
        <v>14.861743793089314</v>
      </c>
      <c r="T129" s="315"/>
      <c r="U129" s="118"/>
      <c r="V129" s="120"/>
      <c r="W129" s="118"/>
      <c r="X129" s="118"/>
      <c r="Y129" s="118"/>
    </row>
    <row r="130" spans="1:25" ht="21">
      <c r="A130" s="118"/>
      <c r="B130" s="118"/>
      <c r="C130" s="150"/>
      <c r="D130" s="140"/>
      <c r="E130" s="140"/>
      <c r="F130" s="140"/>
      <c r="G130" s="151"/>
      <c r="H130" s="140"/>
      <c r="I130" s="140"/>
      <c r="J130" s="140"/>
      <c r="K130" s="140"/>
      <c r="L130" s="314"/>
      <c r="M130" s="314"/>
      <c r="N130" s="136" t="s">
        <v>340</v>
      </c>
      <c r="O130" s="137"/>
      <c r="P130" s="137"/>
      <c r="Q130" s="148"/>
      <c r="R130" s="148"/>
      <c r="S130" s="316"/>
      <c r="T130" s="316"/>
      <c r="U130" s="118"/>
      <c r="V130" s="120"/>
      <c r="W130" s="118"/>
      <c r="X130" s="118"/>
      <c r="Y130" s="118"/>
    </row>
  </sheetData>
  <mergeCells count="44">
    <mergeCell ref="A6:Y6"/>
    <mergeCell ref="A7:Y7"/>
    <mergeCell ref="A8:Y8"/>
    <mergeCell ref="A9:Y9"/>
    <mergeCell ref="E10:F10"/>
    <mergeCell ref="G10:H10"/>
    <mergeCell ref="N10:O10"/>
    <mergeCell ref="P10:V10"/>
    <mergeCell ref="W12:W14"/>
    <mergeCell ref="X12:X14"/>
    <mergeCell ref="Y12:Y14"/>
    <mergeCell ref="A12:A14"/>
    <mergeCell ref="B12:B14"/>
    <mergeCell ref="C12:C14"/>
    <mergeCell ref="D12:G12"/>
    <mergeCell ref="H12:J12"/>
    <mergeCell ref="K12:N12"/>
    <mergeCell ref="O12:O14"/>
    <mergeCell ref="P12:U12"/>
    <mergeCell ref="V12:V14"/>
    <mergeCell ref="E120:T120"/>
    <mergeCell ref="D121:E121"/>
    <mergeCell ref="O121:P121"/>
    <mergeCell ref="Q121:R121"/>
    <mergeCell ref="S121:T121"/>
    <mergeCell ref="L125:M126"/>
    <mergeCell ref="S125:T125"/>
    <mergeCell ref="D126:E126"/>
    <mergeCell ref="S126:T126"/>
    <mergeCell ref="S128:T128"/>
    <mergeCell ref="D122:E122"/>
    <mergeCell ref="S122:T122"/>
    <mergeCell ref="D123:E123"/>
    <mergeCell ref="L123:M124"/>
    <mergeCell ref="S123:T123"/>
    <mergeCell ref="S124:T124"/>
    <mergeCell ref="D129:E129"/>
    <mergeCell ref="L129:M130"/>
    <mergeCell ref="S129:T129"/>
    <mergeCell ref="S130:T130"/>
    <mergeCell ref="D127:E127"/>
    <mergeCell ref="L127:M128"/>
    <mergeCell ref="S127:T127"/>
    <mergeCell ref="D128:E128"/>
  </mergeCells>
  <conditionalFormatting sqref="A15:A119">
    <cfRule type="expression" dxfId="8" priority="5" stopIfTrue="1">
      <formula>"$V17&lt;40"</formula>
    </cfRule>
  </conditionalFormatting>
  <conditionalFormatting sqref="B15:C28 B30:C32">
    <cfRule type="expression" dxfId="7" priority="4" stopIfTrue="1">
      <formula>"$V17&lt;40"</formula>
    </cfRule>
  </conditionalFormatting>
  <conditionalFormatting sqref="D15:N119">
    <cfRule type="cellIs" dxfId="6" priority="1" stopIfTrue="1" operator="equal">
      <formula>0</formula>
    </cfRule>
  </conditionalFormatting>
  <conditionalFormatting sqref="P15:T119">
    <cfRule type="expression" dxfId="5" priority="3" stopIfTrue="1">
      <formula>($U15="")</formula>
    </cfRule>
  </conditionalFormatting>
  <conditionalFormatting sqref="V15:Y119 B118:C119">
    <cfRule type="expression" dxfId="4" priority="2" stopIfTrue="1">
      <formula>"$V17&lt;40"</formula>
    </cfRule>
  </conditionalFormatting>
  <dataValidations count="4">
    <dataValidation type="decimal" allowBlank="1" showInputMessage="1" showErrorMessage="1" sqref="D15:U119" xr:uid="{00000000-0002-0000-05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19" xr:uid="{00000000-0002-0000-05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3:T130" xr:uid="{00000000-0002-0000-05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23:P130" xr:uid="{00000000-0002-0000-05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50"/>
  <sheetViews>
    <sheetView topLeftCell="A43" zoomScale="60" zoomScaleNormal="60" workbookViewId="0">
      <selection activeCell="S103" sqref="S103"/>
    </sheetView>
  </sheetViews>
  <sheetFormatPr defaultRowHeight="12.6"/>
  <cols>
    <col min="2" max="2" width="33" bestFit="1" customWidth="1"/>
    <col min="3" max="3" width="48.109375" customWidth="1"/>
  </cols>
  <sheetData>
    <row r="1" spans="1:26">
      <c r="H1" s="92"/>
      <c r="W1" s="93"/>
    </row>
    <row r="2" spans="1:26">
      <c r="H2" s="92"/>
      <c r="W2" s="93"/>
    </row>
    <row r="3" spans="1:26">
      <c r="H3" s="92"/>
      <c r="W3" s="93"/>
    </row>
    <row r="4" spans="1:26">
      <c r="H4" s="92"/>
      <c r="W4" s="93"/>
    </row>
    <row r="5" spans="1:26">
      <c r="H5" s="92"/>
      <c r="W5" s="93"/>
    </row>
    <row r="6" spans="1:26">
      <c r="H6" s="92"/>
      <c r="W6" s="93"/>
    </row>
    <row r="7" spans="1:26">
      <c r="H7" s="92"/>
      <c r="W7" s="93"/>
    </row>
    <row r="8" spans="1:26">
      <c r="H8" s="92"/>
      <c r="W8" s="93"/>
    </row>
    <row r="9" spans="1:26" ht="30">
      <c r="B9" s="331" t="s">
        <v>282</v>
      </c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</row>
    <row r="10" spans="1:26" ht="22.8">
      <c r="B10" s="332" t="s">
        <v>382</v>
      </c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2"/>
      <c r="V10" s="332"/>
      <c r="W10" s="332"/>
      <c r="X10" s="332"/>
      <c r="Y10" s="332"/>
      <c r="Z10" s="332"/>
    </row>
    <row r="11" spans="1:26" ht="22.8">
      <c r="B11" s="332" t="s">
        <v>284</v>
      </c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</row>
    <row r="12" spans="1:26" ht="22.8">
      <c r="B12" s="333" t="s">
        <v>285</v>
      </c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  <c r="Y12" s="333"/>
      <c r="Z12" s="333"/>
    </row>
    <row r="13" spans="1:26" ht="22.8">
      <c r="B13" s="95"/>
      <c r="C13" s="95"/>
      <c r="D13" s="95"/>
      <c r="E13" s="95"/>
      <c r="F13" s="334" t="s">
        <v>286</v>
      </c>
      <c r="G13" s="334"/>
      <c r="H13" s="335" t="s">
        <v>60</v>
      </c>
      <c r="I13" s="335"/>
      <c r="J13" s="96"/>
      <c r="K13" s="94"/>
      <c r="L13" s="94"/>
      <c r="M13" s="97"/>
      <c r="N13" s="97"/>
      <c r="O13" s="334" t="s">
        <v>287</v>
      </c>
      <c r="P13" s="334"/>
      <c r="Q13" s="152" t="s">
        <v>383</v>
      </c>
      <c r="R13" s="152"/>
      <c r="S13" s="152"/>
      <c r="T13" s="152"/>
      <c r="U13" s="94"/>
      <c r="V13" s="94"/>
      <c r="W13" s="94"/>
      <c r="X13" s="95"/>
      <c r="Y13" s="95"/>
      <c r="Z13" s="95"/>
    </row>
    <row r="16" spans="1:26" ht="17.399999999999999">
      <c r="A16" s="338" t="s">
        <v>289</v>
      </c>
      <c r="B16" s="338" t="s">
        <v>290</v>
      </c>
      <c r="C16" s="338" t="s">
        <v>291</v>
      </c>
      <c r="D16" s="339" t="s">
        <v>292</v>
      </c>
      <c r="E16" s="339"/>
      <c r="F16" s="339"/>
      <c r="G16" s="339"/>
      <c r="H16" s="340" t="s">
        <v>293</v>
      </c>
      <c r="I16" s="340"/>
      <c r="J16" s="340"/>
      <c r="K16" s="340" t="s">
        <v>294</v>
      </c>
      <c r="L16" s="340"/>
      <c r="M16" s="340"/>
      <c r="N16" s="340"/>
      <c r="O16" s="341" t="s">
        <v>295</v>
      </c>
      <c r="P16" s="340" t="s">
        <v>296</v>
      </c>
      <c r="Q16" s="340"/>
      <c r="R16" s="340"/>
      <c r="S16" s="340"/>
      <c r="T16" s="340"/>
      <c r="U16" s="340"/>
      <c r="V16" s="342" t="s">
        <v>297</v>
      </c>
      <c r="W16" s="337" t="s">
        <v>298</v>
      </c>
      <c r="X16" s="337" t="s">
        <v>299</v>
      </c>
      <c r="Y16" s="337" t="s">
        <v>300</v>
      </c>
    </row>
    <row r="17" spans="1:25" ht="99.6">
      <c r="A17" s="338"/>
      <c r="B17" s="338"/>
      <c r="C17" s="338"/>
      <c r="D17" s="158" t="s">
        <v>301</v>
      </c>
      <c r="E17" s="158" t="s">
        <v>302</v>
      </c>
      <c r="F17" s="158" t="s">
        <v>303</v>
      </c>
      <c r="G17" s="156" t="s">
        <v>33</v>
      </c>
      <c r="H17" s="159" t="s">
        <v>304</v>
      </c>
      <c r="I17" s="159" t="s">
        <v>305</v>
      </c>
      <c r="J17" s="157" t="s">
        <v>33</v>
      </c>
      <c r="K17" s="159" t="s">
        <v>306</v>
      </c>
      <c r="L17" s="159" t="s">
        <v>307</v>
      </c>
      <c r="M17" s="159" t="s">
        <v>308</v>
      </c>
      <c r="N17" s="159" t="s">
        <v>309</v>
      </c>
      <c r="O17" s="341"/>
      <c r="P17" s="159" t="s">
        <v>310</v>
      </c>
      <c r="Q17" s="159" t="s">
        <v>311</v>
      </c>
      <c r="R17" s="159" t="s">
        <v>312</v>
      </c>
      <c r="S17" s="159" t="s">
        <v>313</v>
      </c>
      <c r="T17" s="159" t="s">
        <v>314</v>
      </c>
      <c r="U17" s="159" t="s">
        <v>315</v>
      </c>
      <c r="V17" s="342"/>
      <c r="W17" s="337"/>
      <c r="X17" s="337"/>
      <c r="Y17" s="337"/>
    </row>
    <row r="18" spans="1:25" ht="21">
      <c r="A18" s="338"/>
      <c r="B18" s="338"/>
      <c r="C18" s="338"/>
      <c r="D18" s="160">
        <v>20</v>
      </c>
      <c r="E18" s="160">
        <v>30</v>
      </c>
      <c r="F18" s="160">
        <v>10</v>
      </c>
      <c r="G18" s="169">
        <v>10</v>
      </c>
      <c r="H18" s="160">
        <v>5</v>
      </c>
      <c r="I18" s="160">
        <v>5</v>
      </c>
      <c r="J18" s="168">
        <v>5</v>
      </c>
      <c r="K18" s="160">
        <v>15</v>
      </c>
      <c r="L18" s="160">
        <v>15</v>
      </c>
      <c r="M18" s="160">
        <v>15</v>
      </c>
      <c r="N18" s="168">
        <v>15</v>
      </c>
      <c r="O18" s="341"/>
      <c r="P18" s="155">
        <v>30</v>
      </c>
      <c r="Q18" s="155">
        <v>20</v>
      </c>
      <c r="R18" s="155">
        <v>20</v>
      </c>
      <c r="S18" s="155">
        <v>20</v>
      </c>
      <c r="T18" s="155">
        <v>20</v>
      </c>
      <c r="U18" s="167">
        <v>70</v>
      </c>
      <c r="V18" s="342"/>
      <c r="W18" s="337"/>
      <c r="X18" s="337"/>
      <c r="Y18" s="337"/>
    </row>
    <row r="19" spans="1:25" ht="25.8">
      <c r="A19" s="171">
        <v>1</v>
      </c>
      <c r="B19" s="170" t="s">
        <v>70</v>
      </c>
      <c r="C19" s="170" t="s">
        <v>71</v>
      </c>
      <c r="D19" s="161">
        <v>20</v>
      </c>
      <c r="E19" s="161">
        <v>14</v>
      </c>
      <c r="F19" s="161">
        <v>7</v>
      </c>
      <c r="G19" s="165">
        <f>IF(COUNTA($D19:$F19)&gt;0,SUM($D19/$D$18,$E19/$E$18,$F19/$F$18)*$G$18/COUNTA($D19:$F19),0)</f>
        <v>7.2222222222222241</v>
      </c>
      <c r="H19" s="161">
        <v>5</v>
      </c>
      <c r="I19" s="161">
        <v>3</v>
      </c>
      <c r="J19" s="165">
        <f>IF(COUNTA($H19:$I19)&gt;0,SUM($H19/$H$18,$I19/$I$18)*$J$18/COUNTA($H19:$I19),0)</f>
        <v>4</v>
      </c>
      <c r="K19" s="161">
        <v>10</v>
      </c>
      <c r="L19" s="161">
        <v>8</v>
      </c>
      <c r="M19" s="161">
        <v>9</v>
      </c>
      <c r="N19" s="165">
        <f>IF(COUNTA($K19:$M19)&gt;0,SUM($K19/$K$18,$L19/$L$18,$M19/$M$18)*$N$18/COUNTA($K19:$M19),0)</f>
        <v>8.9999999999999982</v>
      </c>
      <c r="O19" s="164">
        <f>IF(ROUNDDOWN(SUM($G19,$J19,$N19,0.05),1)&gt;0,ROUNDDOWN(SUM($G19,$J19,$N19,0.05),1),"")</f>
        <v>20.2</v>
      </c>
      <c r="P19" s="161">
        <v>26</v>
      </c>
      <c r="Q19" s="161"/>
      <c r="R19" s="161">
        <v>12</v>
      </c>
      <c r="S19" s="161">
        <v>12</v>
      </c>
      <c r="T19" s="161"/>
      <c r="U19" s="166">
        <f>IF(OR(COUNTIF($P19:$T19,"&gt;0")=0,COUNTA($P$18)=0),"",(IF(COUNTA($Q19:$T19)&lt;=2,SUM($P19:$T19),IF(COUNTA($Q19:$T19)=3,SUM($P19:$T19)-MIN($Q19:$T19),SUM($P19:$T19)-MIN($Q19:$T19)-SMALL($Q19:$T19,2))))*7/(SUM($P$18:$R$18)/10))</f>
        <v>50</v>
      </c>
      <c r="V19" s="162">
        <f>IF(ROUNDDOWN(SUM($O19,$U19,0.5),0)&gt;0,ROUNDDOWN(SUM($O19,$U19,0.5),0),"")</f>
        <v>70</v>
      </c>
      <c r="W19" s="162"/>
      <c r="X19" s="162"/>
      <c r="Y19" s="163" t="str">
        <f>IF(AND(N19&lt;$N$18/2,COUNTIF($P19:$T19,"&gt;0")&gt;0),"FAIL LABS",IF(OR($U19=0,$U19=""),"",IF($V19&gt;=70,"A",IF($V19&gt;=60,"B",IF($V19&gt;=50,"C",IF($V19&gt;=40,"D","E"))))))</f>
        <v>A</v>
      </c>
    </row>
    <row r="20" spans="1:25" ht="25.8">
      <c r="A20" s="171">
        <v>2</v>
      </c>
      <c r="B20" s="170" t="s">
        <v>72</v>
      </c>
      <c r="C20" s="170" t="s">
        <v>73</v>
      </c>
      <c r="D20" s="161">
        <v>14</v>
      </c>
      <c r="E20" s="161">
        <v>10</v>
      </c>
      <c r="F20" s="161">
        <v>3</v>
      </c>
      <c r="G20" s="165">
        <f t="shared" ref="G20:G83" si="0">IF(COUNTA($D20:$F20)&gt;0,SUM($D20/$D$18,$E20/$E$18,$F20/$F$18)*$G$18/COUNTA($D20:$F20),0)</f>
        <v>4.4444444444444438</v>
      </c>
      <c r="H20" s="161">
        <v>3</v>
      </c>
      <c r="I20" s="161">
        <v>5</v>
      </c>
      <c r="J20" s="165">
        <f t="shared" ref="J20:J83" si="1">IF(COUNTA($H20:$I20)&gt;0,SUM($H20/$H$18,$I20/$I$18)*$J$18/COUNTA($H20:$I20),0)</f>
        <v>4</v>
      </c>
      <c r="K20" s="161">
        <v>12</v>
      </c>
      <c r="L20" s="161">
        <v>8</v>
      </c>
      <c r="M20" s="161">
        <v>9</v>
      </c>
      <c r="N20" s="165">
        <f t="shared" ref="N20:N83" si="2">IF(COUNTA($K20:$M20)&gt;0,SUM($K20/$K$18,$L20/$L$18,$M20/$M$18)*$N$18/COUNTA($K20:$M20),0)</f>
        <v>9.6666666666666679</v>
      </c>
      <c r="O20" s="164">
        <f t="shared" ref="O20:O83" si="3">IF(ROUNDDOWN(SUM($G20,$J20,$N20,0.05),1)&gt;0,ROUNDDOWN(SUM($G20,$J20,$N20,0.05),1),"")</f>
        <v>18.100000000000001</v>
      </c>
      <c r="P20" s="161">
        <v>26</v>
      </c>
      <c r="Q20" s="161"/>
      <c r="R20" s="161">
        <v>16</v>
      </c>
      <c r="S20" s="161">
        <v>18</v>
      </c>
      <c r="T20" s="161"/>
      <c r="U20" s="166">
        <f t="shared" ref="U20:U83" si="4">IF(OR(COUNTIF($P20:$T20,"&gt;0")=0,COUNTA($P$18)=0),"",(IF(COUNTA($Q20:$T20)&lt;=2,SUM($P20:$T20),IF(COUNTA($Q20:$T20)=3,SUM($P20:$T20)-MIN($Q20:$T20),SUM($P20:$T20)-MIN($Q20:$T20)-SMALL($Q20:$T20,2))))*7/(SUM($P$18:$R$18)/10))</f>
        <v>60</v>
      </c>
      <c r="V20" s="162">
        <f t="shared" ref="V20:V83" si="5">IF(ROUNDDOWN(SUM($O20,$U20,0.5),0)&gt;0,ROUNDDOWN(SUM($O20,$U20,0.5),0),"")</f>
        <v>78</v>
      </c>
      <c r="W20" s="162"/>
      <c r="X20" s="162"/>
      <c r="Y20" s="163" t="str">
        <f t="shared" ref="Y20:Y83" si="6">IF(AND(N20&lt;$N$18/2,COUNTIF($P20:$T20,"&gt;0")&gt;0),"FAIL LABS",IF(OR($U20=0,$U20=""),"",IF($V20&gt;=70,"A",IF($V20&gt;=60,"B",IF($V20&gt;=50,"C",IF($V20&gt;=40,"D","E"))))))</f>
        <v>A</v>
      </c>
    </row>
    <row r="21" spans="1:25" ht="25.8">
      <c r="A21" s="171">
        <v>3</v>
      </c>
      <c r="B21" s="170" t="s">
        <v>74</v>
      </c>
      <c r="C21" s="170" t="s">
        <v>75</v>
      </c>
      <c r="D21" s="161">
        <v>18</v>
      </c>
      <c r="E21" s="161">
        <v>12</v>
      </c>
      <c r="F21" s="161">
        <v>6</v>
      </c>
      <c r="G21" s="165">
        <f t="shared" si="0"/>
        <v>6.333333333333333</v>
      </c>
      <c r="H21" s="161">
        <v>4</v>
      </c>
      <c r="I21" s="161">
        <v>3.6</v>
      </c>
      <c r="J21" s="165">
        <f t="shared" si="1"/>
        <v>3.8</v>
      </c>
      <c r="K21" s="161">
        <v>10</v>
      </c>
      <c r="L21" s="161">
        <v>10</v>
      </c>
      <c r="M21" s="161">
        <v>8</v>
      </c>
      <c r="N21" s="165">
        <f t="shared" si="2"/>
        <v>9.3333333333333339</v>
      </c>
      <c r="O21" s="164">
        <f t="shared" si="3"/>
        <v>19.5</v>
      </c>
      <c r="P21" s="161">
        <v>26</v>
      </c>
      <c r="Q21" s="161"/>
      <c r="R21" s="161">
        <v>18</v>
      </c>
      <c r="S21" s="161">
        <v>15</v>
      </c>
      <c r="T21" s="161"/>
      <c r="U21" s="166">
        <f t="shared" si="4"/>
        <v>59</v>
      </c>
      <c r="V21" s="162">
        <f t="shared" si="5"/>
        <v>79</v>
      </c>
      <c r="W21" s="162"/>
      <c r="X21" s="162"/>
      <c r="Y21" s="163" t="str">
        <f t="shared" si="6"/>
        <v>A</v>
      </c>
    </row>
    <row r="22" spans="1:25" ht="25.8">
      <c r="A22" s="171">
        <v>4</v>
      </c>
      <c r="B22" s="170" t="s">
        <v>76</v>
      </c>
      <c r="C22" s="170" t="s">
        <v>77</v>
      </c>
      <c r="D22" s="161">
        <v>20</v>
      </c>
      <c r="E22" s="161">
        <v>15</v>
      </c>
      <c r="F22" s="161">
        <v>6</v>
      </c>
      <c r="G22" s="165">
        <f t="shared" si="0"/>
        <v>7</v>
      </c>
      <c r="H22" s="161">
        <v>4</v>
      </c>
      <c r="I22" s="161">
        <v>4</v>
      </c>
      <c r="J22" s="165">
        <f t="shared" si="1"/>
        <v>4</v>
      </c>
      <c r="K22" s="161">
        <v>11</v>
      </c>
      <c r="L22" s="161">
        <v>8</v>
      </c>
      <c r="M22" s="161">
        <v>10</v>
      </c>
      <c r="N22" s="165">
        <f t="shared" si="2"/>
        <v>9.6666666666666661</v>
      </c>
      <c r="O22" s="164">
        <f t="shared" si="3"/>
        <v>20.7</v>
      </c>
      <c r="P22" s="161">
        <v>28</v>
      </c>
      <c r="Q22" s="161"/>
      <c r="R22" s="161">
        <v>15</v>
      </c>
      <c r="S22" s="161">
        <v>13</v>
      </c>
      <c r="T22" s="161"/>
      <c r="U22" s="166">
        <f t="shared" si="4"/>
        <v>56</v>
      </c>
      <c r="V22" s="162">
        <f t="shared" si="5"/>
        <v>77</v>
      </c>
      <c r="W22" s="162"/>
      <c r="X22" s="162"/>
      <c r="Y22" s="163" t="str">
        <f t="shared" si="6"/>
        <v>A</v>
      </c>
    </row>
    <row r="23" spans="1:25" ht="25.8">
      <c r="A23" s="171">
        <v>5</v>
      </c>
      <c r="B23" s="170" t="s">
        <v>78</v>
      </c>
      <c r="C23" s="170" t="s">
        <v>79</v>
      </c>
      <c r="D23" s="161">
        <v>16</v>
      </c>
      <c r="E23" s="161">
        <v>22</v>
      </c>
      <c r="F23" s="161">
        <v>7</v>
      </c>
      <c r="G23" s="165">
        <f t="shared" si="0"/>
        <v>7.4444444444444455</v>
      </c>
      <c r="H23" s="161">
        <v>5</v>
      </c>
      <c r="I23" s="161">
        <v>3</v>
      </c>
      <c r="J23" s="165">
        <f t="shared" si="1"/>
        <v>4</v>
      </c>
      <c r="K23" s="161">
        <v>9</v>
      </c>
      <c r="L23" s="161">
        <v>12</v>
      </c>
      <c r="M23" s="161">
        <v>8</v>
      </c>
      <c r="N23" s="165">
        <f t="shared" si="2"/>
        <v>9.6666666666666661</v>
      </c>
      <c r="O23" s="164">
        <f t="shared" si="3"/>
        <v>21.1</v>
      </c>
      <c r="P23" s="161">
        <v>16</v>
      </c>
      <c r="Q23" s="161"/>
      <c r="R23" s="161">
        <v>15</v>
      </c>
      <c r="S23" s="161">
        <v>16</v>
      </c>
      <c r="T23" s="161"/>
      <c r="U23" s="166">
        <f t="shared" si="4"/>
        <v>47</v>
      </c>
      <c r="V23" s="162">
        <f t="shared" si="5"/>
        <v>68</v>
      </c>
      <c r="W23" s="162"/>
      <c r="X23" s="162"/>
      <c r="Y23" s="163" t="str">
        <f t="shared" si="6"/>
        <v>B</v>
      </c>
    </row>
    <row r="24" spans="1:25" ht="25.8">
      <c r="A24" s="171">
        <v>6</v>
      </c>
      <c r="B24" s="170" t="s">
        <v>80</v>
      </c>
      <c r="C24" s="170" t="s">
        <v>81</v>
      </c>
      <c r="D24" s="161">
        <v>16</v>
      </c>
      <c r="E24" s="161">
        <v>10</v>
      </c>
      <c r="F24" s="161">
        <v>7</v>
      </c>
      <c r="G24" s="165">
        <f t="shared" si="0"/>
        <v>6.1111111111111107</v>
      </c>
      <c r="H24" s="161">
        <v>4</v>
      </c>
      <c r="I24" s="161">
        <v>3.6</v>
      </c>
      <c r="J24" s="165">
        <f t="shared" si="1"/>
        <v>3.8</v>
      </c>
      <c r="K24" s="161">
        <v>8</v>
      </c>
      <c r="L24" s="161">
        <v>11</v>
      </c>
      <c r="M24" s="161">
        <v>7</v>
      </c>
      <c r="N24" s="165">
        <f t="shared" si="2"/>
        <v>8.6666666666666661</v>
      </c>
      <c r="O24" s="164">
        <f t="shared" si="3"/>
        <v>18.600000000000001</v>
      </c>
      <c r="P24" s="161">
        <v>26</v>
      </c>
      <c r="Q24" s="161"/>
      <c r="R24" s="161">
        <v>18</v>
      </c>
      <c r="S24" s="161">
        <v>6</v>
      </c>
      <c r="T24" s="161"/>
      <c r="U24" s="166">
        <f t="shared" si="4"/>
        <v>50</v>
      </c>
      <c r="V24" s="162">
        <f t="shared" si="5"/>
        <v>69</v>
      </c>
      <c r="W24" s="162"/>
      <c r="X24" s="162"/>
      <c r="Y24" s="163" t="str">
        <f t="shared" si="6"/>
        <v>B</v>
      </c>
    </row>
    <row r="25" spans="1:25" ht="25.8">
      <c r="A25" s="171">
        <v>7</v>
      </c>
      <c r="B25" s="170" t="s">
        <v>82</v>
      </c>
      <c r="C25" s="170" t="s">
        <v>83</v>
      </c>
      <c r="D25" s="161">
        <v>14</v>
      </c>
      <c r="E25" s="161">
        <v>22</v>
      </c>
      <c r="F25" s="161">
        <v>7</v>
      </c>
      <c r="G25" s="165">
        <f t="shared" si="0"/>
        <v>7.1111111111111098</v>
      </c>
      <c r="H25" s="161">
        <v>3</v>
      </c>
      <c r="I25" s="161">
        <v>5</v>
      </c>
      <c r="J25" s="165">
        <f t="shared" si="1"/>
        <v>4</v>
      </c>
      <c r="K25" s="161">
        <v>8</v>
      </c>
      <c r="L25" s="161">
        <v>12</v>
      </c>
      <c r="M25" s="161">
        <v>10</v>
      </c>
      <c r="N25" s="165">
        <f t="shared" si="2"/>
        <v>10</v>
      </c>
      <c r="O25" s="164">
        <f t="shared" si="3"/>
        <v>21.1</v>
      </c>
      <c r="P25" s="161">
        <v>28</v>
      </c>
      <c r="Q25" s="161"/>
      <c r="R25" s="161">
        <v>12</v>
      </c>
      <c r="S25" s="161">
        <v>4</v>
      </c>
      <c r="T25" s="161"/>
      <c r="U25" s="166">
        <f t="shared" si="4"/>
        <v>44</v>
      </c>
      <c r="V25" s="162">
        <f t="shared" si="5"/>
        <v>65</v>
      </c>
      <c r="W25" s="162"/>
      <c r="X25" s="162"/>
      <c r="Y25" s="163" t="str">
        <f t="shared" si="6"/>
        <v>B</v>
      </c>
    </row>
    <row r="26" spans="1:25" ht="25.8">
      <c r="A26" s="171">
        <v>8</v>
      </c>
      <c r="B26" s="170" t="s">
        <v>84</v>
      </c>
      <c r="C26" s="170" t="s">
        <v>85</v>
      </c>
      <c r="D26" s="161">
        <v>10</v>
      </c>
      <c r="E26" s="161">
        <v>11</v>
      </c>
      <c r="F26" s="161">
        <v>5</v>
      </c>
      <c r="G26" s="165">
        <f t="shared" si="0"/>
        <v>4.5555555555555562</v>
      </c>
      <c r="H26" s="161">
        <v>4</v>
      </c>
      <c r="I26" s="161">
        <v>3.6</v>
      </c>
      <c r="J26" s="165">
        <f t="shared" si="1"/>
        <v>3.8</v>
      </c>
      <c r="K26" s="161">
        <v>9</v>
      </c>
      <c r="L26" s="161">
        <v>12</v>
      </c>
      <c r="M26" s="161">
        <v>9</v>
      </c>
      <c r="N26" s="165">
        <f t="shared" si="2"/>
        <v>10</v>
      </c>
      <c r="O26" s="164">
        <f t="shared" si="3"/>
        <v>18.399999999999999</v>
      </c>
      <c r="P26" s="161">
        <v>21</v>
      </c>
      <c r="Q26" s="161"/>
      <c r="R26" s="161">
        <v>12</v>
      </c>
      <c r="S26" s="161">
        <v>10</v>
      </c>
      <c r="T26" s="161"/>
      <c r="U26" s="166">
        <f t="shared" si="4"/>
        <v>43</v>
      </c>
      <c r="V26" s="162">
        <f t="shared" si="5"/>
        <v>61</v>
      </c>
      <c r="W26" s="162"/>
      <c r="X26" s="162"/>
      <c r="Y26" s="163" t="str">
        <f t="shared" si="6"/>
        <v>B</v>
      </c>
    </row>
    <row r="27" spans="1:25" ht="25.8">
      <c r="A27" s="171">
        <v>9</v>
      </c>
      <c r="B27" s="170" t="s">
        <v>86</v>
      </c>
      <c r="C27" s="170" t="s">
        <v>87</v>
      </c>
      <c r="D27" s="161">
        <v>2</v>
      </c>
      <c r="E27" s="161">
        <v>11</v>
      </c>
      <c r="F27" s="161">
        <v>7</v>
      </c>
      <c r="G27" s="165">
        <f t="shared" si="0"/>
        <v>3.888888888888888</v>
      </c>
      <c r="H27" s="161">
        <v>5</v>
      </c>
      <c r="I27" s="161">
        <v>2</v>
      </c>
      <c r="J27" s="165">
        <f t="shared" si="1"/>
        <v>3.5</v>
      </c>
      <c r="K27" s="161">
        <v>11</v>
      </c>
      <c r="L27" s="161">
        <v>8</v>
      </c>
      <c r="M27" s="161">
        <v>9</v>
      </c>
      <c r="N27" s="165">
        <f t="shared" si="2"/>
        <v>9.3333333333333339</v>
      </c>
      <c r="O27" s="164">
        <f t="shared" si="3"/>
        <v>16.7</v>
      </c>
      <c r="P27" s="161">
        <v>26</v>
      </c>
      <c r="Q27" s="161"/>
      <c r="R27" s="161">
        <v>18</v>
      </c>
      <c r="S27" s="161">
        <v>13</v>
      </c>
      <c r="T27" s="161"/>
      <c r="U27" s="166">
        <f t="shared" si="4"/>
        <v>57</v>
      </c>
      <c r="V27" s="162">
        <f t="shared" si="5"/>
        <v>74</v>
      </c>
      <c r="W27" s="162"/>
      <c r="X27" s="162"/>
      <c r="Y27" s="163" t="str">
        <f t="shared" si="6"/>
        <v>A</v>
      </c>
    </row>
    <row r="28" spans="1:25" ht="25.8">
      <c r="A28" s="171">
        <v>10</v>
      </c>
      <c r="B28" s="170" t="s">
        <v>88</v>
      </c>
      <c r="C28" s="170" t="s">
        <v>89</v>
      </c>
      <c r="D28" s="161">
        <v>16</v>
      </c>
      <c r="E28" s="161">
        <v>9</v>
      </c>
      <c r="F28" s="161">
        <v>3</v>
      </c>
      <c r="G28" s="165">
        <f t="shared" si="0"/>
        <v>4.666666666666667</v>
      </c>
      <c r="H28" s="161">
        <v>3.6</v>
      </c>
      <c r="I28" s="161">
        <v>3.6</v>
      </c>
      <c r="J28" s="165">
        <f t="shared" si="1"/>
        <v>3.5999999999999996</v>
      </c>
      <c r="K28" s="161">
        <v>9</v>
      </c>
      <c r="L28" s="161">
        <v>11</v>
      </c>
      <c r="M28" s="161">
        <v>10</v>
      </c>
      <c r="N28" s="165">
        <f t="shared" si="2"/>
        <v>10</v>
      </c>
      <c r="O28" s="164">
        <f t="shared" si="3"/>
        <v>18.3</v>
      </c>
      <c r="P28" s="161">
        <v>24</v>
      </c>
      <c r="Q28" s="161"/>
      <c r="R28" s="161">
        <v>14</v>
      </c>
      <c r="S28" s="161">
        <v>8</v>
      </c>
      <c r="T28" s="161"/>
      <c r="U28" s="166">
        <f t="shared" si="4"/>
        <v>46</v>
      </c>
      <c r="V28" s="162">
        <f t="shared" si="5"/>
        <v>64</v>
      </c>
      <c r="W28" s="162"/>
      <c r="X28" s="162"/>
      <c r="Y28" s="163" t="str">
        <f t="shared" si="6"/>
        <v>B</v>
      </c>
    </row>
    <row r="29" spans="1:25" ht="25.8">
      <c r="A29" s="171">
        <v>11</v>
      </c>
      <c r="B29" s="170" t="s">
        <v>90</v>
      </c>
      <c r="C29" s="170" t="s">
        <v>91</v>
      </c>
      <c r="D29" s="161">
        <v>8</v>
      </c>
      <c r="E29" s="161">
        <v>7</v>
      </c>
      <c r="F29" s="161">
        <v>3</v>
      </c>
      <c r="G29" s="165">
        <f t="shared" si="0"/>
        <v>3.1111111111111112</v>
      </c>
      <c r="H29" s="161">
        <v>3</v>
      </c>
      <c r="I29" s="161">
        <v>4</v>
      </c>
      <c r="J29" s="165">
        <f t="shared" si="1"/>
        <v>3.5</v>
      </c>
      <c r="K29" s="161">
        <v>11</v>
      </c>
      <c r="L29" s="161">
        <v>9</v>
      </c>
      <c r="M29" s="161">
        <v>8</v>
      </c>
      <c r="N29" s="165">
        <f t="shared" si="2"/>
        <v>9.3333333333333339</v>
      </c>
      <c r="O29" s="164">
        <f t="shared" si="3"/>
        <v>15.9</v>
      </c>
      <c r="P29" s="161">
        <v>26</v>
      </c>
      <c r="Q29" s="161"/>
      <c r="R29" s="161">
        <v>20</v>
      </c>
      <c r="S29" s="161">
        <v>8</v>
      </c>
      <c r="T29" s="161"/>
      <c r="U29" s="166">
        <f t="shared" si="4"/>
        <v>54</v>
      </c>
      <c r="V29" s="162">
        <f t="shared" si="5"/>
        <v>70</v>
      </c>
      <c r="W29" s="162"/>
      <c r="X29" s="162"/>
      <c r="Y29" s="163" t="str">
        <f t="shared" si="6"/>
        <v>A</v>
      </c>
    </row>
    <row r="30" spans="1:25" ht="25.8">
      <c r="A30" s="171">
        <v>12</v>
      </c>
      <c r="B30" s="170" t="s">
        <v>92</v>
      </c>
      <c r="C30" s="170" t="s">
        <v>93</v>
      </c>
      <c r="D30" s="161">
        <v>18</v>
      </c>
      <c r="E30" s="161">
        <v>24</v>
      </c>
      <c r="F30" s="161">
        <v>5</v>
      </c>
      <c r="G30" s="165">
        <f t="shared" si="0"/>
        <v>7.333333333333333</v>
      </c>
      <c r="H30" s="161">
        <v>3.6</v>
      </c>
      <c r="I30" s="161">
        <v>3.6</v>
      </c>
      <c r="J30" s="165">
        <f t="shared" si="1"/>
        <v>3.5999999999999996</v>
      </c>
      <c r="K30" s="161">
        <v>10</v>
      </c>
      <c r="L30" s="161">
        <v>10</v>
      </c>
      <c r="M30" s="161">
        <v>10</v>
      </c>
      <c r="N30" s="165">
        <f t="shared" si="2"/>
        <v>10</v>
      </c>
      <c r="O30" s="164">
        <f t="shared" si="3"/>
        <v>20.9</v>
      </c>
      <c r="P30" s="161">
        <v>29</v>
      </c>
      <c r="Q30" s="161"/>
      <c r="R30" s="161">
        <v>19</v>
      </c>
      <c r="S30" s="161">
        <v>15</v>
      </c>
      <c r="T30" s="161"/>
      <c r="U30" s="166">
        <f t="shared" si="4"/>
        <v>63</v>
      </c>
      <c r="V30" s="162">
        <f t="shared" si="5"/>
        <v>84</v>
      </c>
      <c r="W30" s="162"/>
      <c r="X30" s="162"/>
      <c r="Y30" s="163" t="str">
        <f t="shared" si="6"/>
        <v>A</v>
      </c>
    </row>
    <row r="31" spans="1:25" ht="25.8">
      <c r="A31" s="171">
        <v>13</v>
      </c>
      <c r="B31" s="170" t="s">
        <v>94</v>
      </c>
      <c r="C31" s="170" t="s">
        <v>95</v>
      </c>
      <c r="D31" s="161">
        <v>9</v>
      </c>
      <c r="E31" s="161">
        <v>8</v>
      </c>
      <c r="F31" s="161">
        <v>7</v>
      </c>
      <c r="G31" s="165">
        <f t="shared" si="0"/>
        <v>4.7222222222222214</v>
      </c>
      <c r="H31" s="161">
        <v>3.6</v>
      </c>
      <c r="I31" s="161">
        <v>3.6</v>
      </c>
      <c r="J31" s="165">
        <f t="shared" si="1"/>
        <v>3.5999999999999996</v>
      </c>
      <c r="K31" s="161">
        <v>11</v>
      </c>
      <c r="L31" s="161">
        <v>8</v>
      </c>
      <c r="M31" s="161">
        <v>9</v>
      </c>
      <c r="N31" s="165">
        <f t="shared" si="2"/>
        <v>9.3333333333333339</v>
      </c>
      <c r="O31" s="164">
        <f t="shared" si="3"/>
        <v>17.7</v>
      </c>
      <c r="P31" s="161">
        <v>26</v>
      </c>
      <c r="Q31" s="161"/>
      <c r="R31" s="161">
        <v>15</v>
      </c>
      <c r="S31" s="161">
        <v>12</v>
      </c>
      <c r="T31" s="161"/>
      <c r="U31" s="166">
        <f t="shared" si="4"/>
        <v>53</v>
      </c>
      <c r="V31" s="162">
        <f t="shared" si="5"/>
        <v>71</v>
      </c>
      <c r="W31" s="162"/>
      <c r="X31" s="162"/>
      <c r="Y31" s="163" t="str">
        <f t="shared" si="6"/>
        <v>A</v>
      </c>
    </row>
    <row r="32" spans="1:25" ht="25.8">
      <c r="A32" s="171">
        <v>14</v>
      </c>
      <c r="B32" s="170" t="s">
        <v>96</v>
      </c>
      <c r="C32" s="170" t="s">
        <v>97</v>
      </c>
      <c r="D32" s="161">
        <v>10</v>
      </c>
      <c r="E32" s="161">
        <v>4</v>
      </c>
      <c r="F32" s="161">
        <v>5</v>
      </c>
      <c r="G32" s="165">
        <f t="shared" si="0"/>
        <v>3.7777777777777772</v>
      </c>
      <c r="H32" s="161">
        <v>4</v>
      </c>
      <c r="I32" s="161">
        <v>3.6</v>
      </c>
      <c r="J32" s="165">
        <f t="shared" si="1"/>
        <v>3.8</v>
      </c>
      <c r="K32" s="161">
        <v>9</v>
      </c>
      <c r="L32" s="161">
        <v>10</v>
      </c>
      <c r="M32" s="161">
        <v>10</v>
      </c>
      <c r="N32" s="165">
        <f t="shared" si="2"/>
        <v>9.6666666666666661</v>
      </c>
      <c r="O32" s="164">
        <f t="shared" si="3"/>
        <v>17.2</v>
      </c>
      <c r="P32" s="161">
        <v>19</v>
      </c>
      <c r="Q32" s="161"/>
      <c r="R32" s="161">
        <v>17</v>
      </c>
      <c r="S32" s="161">
        <v>15</v>
      </c>
      <c r="T32" s="161"/>
      <c r="U32" s="166">
        <f t="shared" si="4"/>
        <v>51</v>
      </c>
      <c r="V32" s="162">
        <f t="shared" si="5"/>
        <v>68</v>
      </c>
      <c r="W32" s="162"/>
      <c r="X32" s="162"/>
      <c r="Y32" s="163" t="str">
        <f t="shared" si="6"/>
        <v>B</v>
      </c>
    </row>
    <row r="33" spans="1:25" ht="25.8">
      <c r="A33" s="171">
        <v>15</v>
      </c>
      <c r="B33" s="170" t="s">
        <v>98</v>
      </c>
      <c r="C33" s="170" t="s">
        <v>99</v>
      </c>
      <c r="D33" s="161">
        <v>20</v>
      </c>
      <c r="E33" s="161">
        <v>9</v>
      </c>
      <c r="F33" s="161">
        <v>6</v>
      </c>
      <c r="G33" s="165">
        <f t="shared" si="0"/>
        <v>6.333333333333333</v>
      </c>
      <c r="H33" s="161">
        <v>3.6</v>
      </c>
      <c r="I33" s="161">
        <v>3.6</v>
      </c>
      <c r="J33" s="165">
        <f t="shared" si="1"/>
        <v>3.5999999999999996</v>
      </c>
      <c r="K33" s="161">
        <v>10</v>
      </c>
      <c r="L33" s="161">
        <v>11</v>
      </c>
      <c r="M33" s="161">
        <v>9</v>
      </c>
      <c r="N33" s="165">
        <f t="shared" si="2"/>
        <v>10</v>
      </c>
      <c r="O33" s="164">
        <f t="shared" si="3"/>
        <v>19.899999999999999</v>
      </c>
      <c r="P33" s="161">
        <v>29</v>
      </c>
      <c r="Q33" s="161"/>
      <c r="R33" s="161">
        <v>12</v>
      </c>
      <c r="S33" s="161">
        <v>13</v>
      </c>
      <c r="T33" s="161"/>
      <c r="U33" s="166">
        <f t="shared" si="4"/>
        <v>54</v>
      </c>
      <c r="V33" s="162">
        <f t="shared" si="5"/>
        <v>74</v>
      </c>
      <c r="W33" s="162"/>
      <c r="X33" s="162"/>
      <c r="Y33" s="163" t="str">
        <f t="shared" si="6"/>
        <v>A</v>
      </c>
    </row>
    <row r="34" spans="1:25" ht="25.8">
      <c r="A34" s="171">
        <v>16</v>
      </c>
      <c r="B34" s="170" t="s">
        <v>100</v>
      </c>
      <c r="C34" s="170" t="s">
        <v>101</v>
      </c>
      <c r="D34" s="161">
        <v>20</v>
      </c>
      <c r="E34" s="161">
        <v>11</v>
      </c>
      <c r="F34" s="161">
        <v>5</v>
      </c>
      <c r="G34" s="165">
        <f t="shared" si="0"/>
        <v>6.2222222222222223</v>
      </c>
      <c r="H34" s="161">
        <v>3</v>
      </c>
      <c r="I34" s="161">
        <v>2.7</v>
      </c>
      <c r="J34" s="165">
        <f t="shared" si="1"/>
        <v>2.8500000000000005</v>
      </c>
      <c r="K34" s="161">
        <v>10</v>
      </c>
      <c r="L34" s="161">
        <v>12</v>
      </c>
      <c r="M34" s="161">
        <v>11</v>
      </c>
      <c r="N34" s="165">
        <f t="shared" si="2"/>
        <v>11</v>
      </c>
      <c r="O34" s="164">
        <f t="shared" si="3"/>
        <v>20.100000000000001</v>
      </c>
      <c r="P34" s="161">
        <v>24</v>
      </c>
      <c r="Q34" s="161"/>
      <c r="R34" s="161">
        <v>8</v>
      </c>
      <c r="S34" s="161">
        <v>16</v>
      </c>
      <c r="T34" s="161"/>
      <c r="U34" s="166">
        <f t="shared" si="4"/>
        <v>48</v>
      </c>
      <c r="V34" s="162">
        <f t="shared" si="5"/>
        <v>68</v>
      </c>
      <c r="W34" s="162"/>
      <c r="X34" s="162"/>
      <c r="Y34" s="163" t="str">
        <f t="shared" si="6"/>
        <v>B</v>
      </c>
    </row>
    <row r="35" spans="1:25" ht="25.8">
      <c r="A35" s="171">
        <v>17</v>
      </c>
      <c r="B35" s="170" t="s">
        <v>102</v>
      </c>
      <c r="C35" s="170" t="s">
        <v>103</v>
      </c>
      <c r="D35" s="161">
        <v>18</v>
      </c>
      <c r="E35" s="161">
        <v>9</v>
      </c>
      <c r="F35" s="161">
        <v>6</v>
      </c>
      <c r="G35" s="165">
        <f t="shared" si="0"/>
        <v>6</v>
      </c>
      <c r="H35" s="161">
        <v>3</v>
      </c>
      <c r="I35" s="161">
        <v>5</v>
      </c>
      <c r="J35" s="165">
        <f t="shared" si="1"/>
        <v>4</v>
      </c>
      <c r="K35" s="161">
        <v>8</v>
      </c>
      <c r="L35" s="161">
        <v>12</v>
      </c>
      <c r="M35" s="161">
        <v>10</v>
      </c>
      <c r="N35" s="165">
        <f t="shared" si="2"/>
        <v>10</v>
      </c>
      <c r="O35" s="164">
        <f t="shared" si="3"/>
        <v>20</v>
      </c>
      <c r="P35" s="161">
        <v>25</v>
      </c>
      <c r="Q35" s="161"/>
      <c r="R35" s="161">
        <v>20</v>
      </c>
      <c r="S35" s="161">
        <v>10</v>
      </c>
      <c r="T35" s="161"/>
      <c r="U35" s="166">
        <f t="shared" si="4"/>
        <v>55</v>
      </c>
      <c r="V35" s="162">
        <f t="shared" si="5"/>
        <v>75</v>
      </c>
      <c r="W35" s="162"/>
      <c r="X35" s="162"/>
      <c r="Y35" s="163" t="str">
        <f t="shared" si="6"/>
        <v>A</v>
      </c>
    </row>
    <row r="36" spans="1:25" ht="25.8">
      <c r="A36" s="171">
        <v>18</v>
      </c>
      <c r="B36" s="170" t="s">
        <v>104</v>
      </c>
      <c r="C36" s="170" t="s">
        <v>105</v>
      </c>
      <c r="D36" s="161">
        <v>12</v>
      </c>
      <c r="E36" s="161">
        <v>11</v>
      </c>
      <c r="F36" s="161">
        <v>6</v>
      </c>
      <c r="G36" s="165">
        <f t="shared" si="0"/>
        <v>5.2222222222222214</v>
      </c>
      <c r="H36" s="161">
        <v>3.6</v>
      </c>
      <c r="I36" s="161">
        <v>3.6</v>
      </c>
      <c r="J36" s="165">
        <f t="shared" si="1"/>
        <v>3.5999999999999996</v>
      </c>
      <c r="K36" s="161">
        <v>11</v>
      </c>
      <c r="L36" s="161">
        <v>11</v>
      </c>
      <c r="M36" s="161">
        <v>9</v>
      </c>
      <c r="N36" s="165">
        <f t="shared" si="2"/>
        <v>10.333333333333332</v>
      </c>
      <c r="O36" s="164">
        <f t="shared" si="3"/>
        <v>19.2</v>
      </c>
      <c r="P36" s="161">
        <v>23</v>
      </c>
      <c r="Q36" s="161"/>
      <c r="R36" s="161">
        <v>14</v>
      </c>
      <c r="S36" s="161">
        <v>10</v>
      </c>
      <c r="T36" s="161"/>
      <c r="U36" s="166">
        <f t="shared" si="4"/>
        <v>47</v>
      </c>
      <c r="V36" s="162">
        <f t="shared" si="5"/>
        <v>66</v>
      </c>
      <c r="W36" s="162"/>
      <c r="X36" s="162"/>
      <c r="Y36" s="163" t="str">
        <f t="shared" si="6"/>
        <v>B</v>
      </c>
    </row>
    <row r="37" spans="1:25" ht="25.8">
      <c r="A37" s="171">
        <v>19</v>
      </c>
      <c r="B37" s="170" t="s">
        <v>106</v>
      </c>
      <c r="C37" s="170" t="s">
        <v>107</v>
      </c>
      <c r="D37" s="161">
        <v>20</v>
      </c>
      <c r="E37" s="161">
        <v>16</v>
      </c>
      <c r="F37" s="161">
        <v>5</v>
      </c>
      <c r="G37" s="165">
        <f t="shared" si="0"/>
        <v>6.7777777777777777</v>
      </c>
      <c r="H37" s="161">
        <v>2.7</v>
      </c>
      <c r="I37" s="161">
        <v>3</v>
      </c>
      <c r="J37" s="165">
        <f t="shared" si="1"/>
        <v>2.8500000000000005</v>
      </c>
      <c r="K37" s="161">
        <v>9</v>
      </c>
      <c r="L37" s="161">
        <v>12</v>
      </c>
      <c r="M37" s="161">
        <v>10</v>
      </c>
      <c r="N37" s="165">
        <f t="shared" si="2"/>
        <v>10.333333333333332</v>
      </c>
      <c r="O37" s="164">
        <f t="shared" si="3"/>
        <v>20</v>
      </c>
      <c r="P37" s="161"/>
      <c r="Q37" s="161"/>
      <c r="R37" s="161"/>
      <c r="S37" s="161"/>
      <c r="T37" s="161"/>
      <c r="U37" s="166" t="str">
        <f t="shared" si="4"/>
        <v/>
      </c>
      <c r="V37" s="162">
        <f t="shared" si="5"/>
        <v>20</v>
      </c>
      <c r="W37" s="162"/>
      <c r="X37" s="162"/>
      <c r="Y37" s="163" t="str">
        <f t="shared" si="6"/>
        <v/>
      </c>
    </row>
    <row r="38" spans="1:25" ht="25.8">
      <c r="A38" s="171">
        <v>20</v>
      </c>
      <c r="B38" s="170" t="s">
        <v>108</v>
      </c>
      <c r="C38" s="170" t="s">
        <v>109</v>
      </c>
      <c r="D38" s="161">
        <v>12</v>
      </c>
      <c r="E38" s="161">
        <v>10</v>
      </c>
      <c r="F38" s="161">
        <v>6</v>
      </c>
      <c r="G38" s="165">
        <f t="shared" si="0"/>
        <v>5.1111111111111107</v>
      </c>
      <c r="H38" s="161">
        <v>3</v>
      </c>
      <c r="I38" s="161">
        <v>3.6</v>
      </c>
      <c r="J38" s="165">
        <f t="shared" si="1"/>
        <v>3.3</v>
      </c>
      <c r="K38" s="161">
        <v>11</v>
      </c>
      <c r="L38" s="161">
        <v>11</v>
      </c>
      <c r="M38" s="161">
        <v>12</v>
      </c>
      <c r="N38" s="165">
        <f t="shared" si="2"/>
        <v>11.333333333333334</v>
      </c>
      <c r="O38" s="164">
        <f t="shared" si="3"/>
        <v>19.7</v>
      </c>
      <c r="P38" s="161"/>
      <c r="Q38" s="161"/>
      <c r="R38" s="161"/>
      <c r="S38" s="161"/>
      <c r="T38" s="161"/>
      <c r="U38" s="166" t="str">
        <f t="shared" si="4"/>
        <v/>
      </c>
      <c r="V38" s="162">
        <f t="shared" si="5"/>
        <v>20</v>
      </c>
      <c r="W38" s="162"/>
      <c r="X38" s="162"/>
      <c r="Y38" s="163" t="str">
        <f t="shared" si="6"/>
        <v/>
      </c>
    </row>
    <row r="39" spans="1:25" ht="25.8">
      <c r="A39" s="171">
        <v>21</v>
      </c>
      <c r="B39" s="170" t="s">
        <v>110</v>
      </c>
      <c r="C39" s="170" t="s">
        <v>111</v>
      </c>
      <c r="D39" s="161">
        <v>12</v>
      </c>
      <c r="E39" s="161">
        <v>12</v>
      </c>
      <c r="F39" s="161">
        <v>5</v>
      </c>
      <c r="G39" s="165">
        <f t="shared" si="0"/>
        <v>5</v>
      </c>
      <c r="H39" s="161">
        <v>5</v>
      </c>
      <c r="I39" s="161">
        <v>3.6</v>
      </c>
      <c r="J39" s="165">
        <f t="shared" si="1"/>
        <v>4.3</v>
      </c>
      <c r="K39" s="161">
        <v>8</v>
      </c>
      <c r="L39" s="161">
        <v>11</v>
      </c>
      <c r="M39" s="161">
        <v>10</v>
      </c>
      <c r="N39" s="165">
        <f t="shared" si="2"/>
        <v>9.6666666666666661</v>
      </c>
      <c r="O39" s="164">
        <f t="shared" si="3"/>
        <v>19</v>
      </c>
      <c r="P39" s="161">
        <v>28</v>
      </c>
      <c r="Q39" s="161"/>
      <c r="R39" s="161">
        <v>9</v>
      </c>
      <c r="S39" s="161">
        <v>8</v>
      </c>
      <c r="T39" s="161"/>
      <c r="U39" s="166">
        <f t="shared" si="4"/>
        <v>45</v>
      </c>
      <c r="V39" s="162">
        <f t="shared" si="5"/>
        <v>64</v>
      </c>
      <c r="W39" s="162"/>
      <c r="X39" s="162"/>
      <c r="Y39" s="163" t="str">
        <f t="shared" si="6"/>
        <v>B</v>
      </c>
    </row>
    <row r="40" spans="1:25" ht="25.8">
      <c r="A40" s="171">
        <v>22</v>
      </c>
      <c r="B40" s="170" t="s">
        <v>355</v>
      </c>
      <c r="C40" s="170" t="s">
        <v>356</v>
      </c>
      <c r="D40" s="161"/>
      <c r="E40" s="161"/>
      <c r="F40" s="161"/>
      <c r="G40" s="165">
        <f t="shared" si="0"/>
        <v>0</v>
      </c>
      <c r="H40" s="161"/>
      <c r="I40" s="161"/>
      <c r="J40" s="165">
        <f t="shared" si="1"/>
        <v>0</v>
      </c>
      <c r="K40" s="161"/>
      <c r="L40" s="161"/>
      <c r="M40" s="161"/>
      <c r="N40" s="165">
        <f t="shared" si="2"/>
        <v>0</v>
      </c>
      <c r="O40" s="164" t="str">
        <f t="shared" si="3"/>
        <v/>
      </c>
      <c r="P40" s="161"/>
      <c r="Q40" s="161"/>
      <c r="R40" s="161"/>
      <c r="S40" s="161"/>
      <c r="T40" s="161"/>
      <c r="U40" s="166" t="str">
        <f t="shared" si="4"/>
        <v/>
      </c>
      <c r="V40" s="162" t="str">
        <f t="shared" si="5"/>
        <v/>
      </c>
      <c r="W40" s="162"/>
      <c r="X40" s="162"/>
      <c r="Y40" s="163" t="str">
        <f t="shared" si="6"/>
        <v/>
      </c>
    </row>
    <row r="41" spans="1:25" ht="25.8">
      <c r="A41" s="171">
        <v>23</v>
      </c>
      <c r="B41" s="170" t="s">
        <v>112</v>
      </c>
      <c r="C41" s="170" t="s">
        <v>113</v>
      </c>
      <c r="D41" s="161">
        <v>8</v>
      </c>
      <c r="E41" s="161">
        <v>10</v>
      </c>
      <c r="F41" s="161">
        <v>1</v>
      </c>
      <c r="G41" s="165">
        <f t="shared" si="0"/>
        <v>2.7777777777777781</v>
      </c>
      <c r="H41" s="161">
        <v>3.6</v>
      </c>
      <c r="I41" s="161">
        <v>4</v>
      </c>
      <c r="J41" s="165">
        <f t="shared" si="1"/>
        <v>3.8</v>
      </c>
      <c r="K41" s="161">
        <v>11</v>
      </c>
      <c r="L41" s="161">
        <v>8</v>
      </c>
      <c r="M41" s="161">
        <v>10</v>
      </c>
      <c r="N41" s="165">
        <f t="shared" si="2"/>
        <v>9.6666666666666661</v>
      </c>
      <c r="O41" s="164">
        <f t="shared" si="3"/>
        <v>16.2</v>
      </c>
      <c r="P41" s="161">
        <v>24</v>
      </c>
      <c r="Q41" s="161"/>
      <c r="R41" s="161">
        <v>11</v>
      </c>
      <c r="S41" s="161">
        <v>14</v>
      </c>
      <c r="T41" s="161"/>
      <c r="U41" s="166">
        <f t="shared" si="4"/>
        <v>49</v>
      </c>
      <c r="V41" s="162">
        <f t="shared" si="5"/>
        <v>65</v>
      </c>
      <c r="W41" s="162"/>
      <c r="X41" s="162"/>
      <c r="Y41" s="163" t="str">
        <f t="shared" si="6"/>
        <v>B</v>
      </c>
    </row>
    <row r="42" spans="1:25" ht="25.8">
      <c r="A42" s="171">
        <v>24</v>
      </c>
      <c r="B42" s="170" t="s">
        <v>114</v>
      </c>
      <c r="C42" s="170" t="s">
        <v>115</v>
      </c>
      <c r="D42" s="161">
        <v>12</v>
      </c>
      <c r="E42" s="161">
        <v>8</v>
      </c>
      <c r="F42" s="161">
        <v>7</v>
      </c>
      <c r="G42" s="165">
        <f t="shared" si="0"/>
        <v>5.2222222222222223</v>
      </c>
      <c r="H42" s="161">
        <v>4</v>
      </c>
      <c r="I42" s="161">
        <v>3.6</v>
      </c>
      <c r="J42" s="165">
        <f t="shared" si="1"/>
        <v>3.8</v>
      </c>
      <c r="K42" s="161">
        <v>8</v>
      </c>
      <c r="L42" s="161">
        <v>8</v>
      </c>
      <c r="M42" s="161">
        <v>10</v>
      </c>
      <c r="N42" s="165">
        <f t="shared" si="2"/>
        <v>8.6666666666666661</v>
      </c>
      <c r="O42" s="164">
        <f t="shared" si="3"/>
        <v>17.7</v>
      </c>
      <c r="P42" s="161">
        <v>28</v>
      </c>
      <c r="Q42" s="161"/>
      <c r="R42" s="161">
        <v>12</v>
      </c>
      <c r="S42" s="161">
        <v>17</v>
      </c>
      <c r="T42" s="161"/>
      <c r="U42" s="166">
        <f t="shared" si="4"/>
        <v>57</v>
      </c>
      <c r="V42" s="162">
        <f t="shared" si="5"/>
        <v>75</v>
      </c>
      <c r="W42" s="162"/>
      <c r="X42" s="162"/>
      <c r="Y42" s="163" t="str">
        <f t="shared" si="6"/>
        <v>A</v>
      </c>
    </row>
    <row r="43" spans="1:25" ht="25.8">
      <c r="A43" s="171">
        <v>25</v>
      </c>
      <c r="B43" s="170" t="s">
        <v>116</v>
      </c>
      <c r="C43" s="170" t="s">
        <v>117</v>
      </c>
      <c r="D43" s="161">
        <v>8</v>
      </c>
      <c r="E43" s="161">
        <v>9</v>
      </c>
      <c r="F43" s="161">
        <v>5</v>
      </c>
      <c r="G43" s="165">
        <f t="shared" si="0"/>
        <v>4</v>
      </c>
      <c r="H43" s="161">
        <v>3.6</v>
      </c>
      <c r="I43" s="161">
        <v>3.6</v>
      </c>
      <c r="J43" s="165">
        <f t="shared" si="1"/>
        <v>3.5999999999999996</v>
      </c>
      <c r="K43" s="161">
        <v>11</v>
      </c>
      <c r="L43" s="161">
        <v>11</v>
      </c>
      <c r="M43" s="161">
        <v>8</v>
      </c>
      <c r="N43" s="165">
        <f t="shared" si="2"/>
        <v>10</v>
      </c>
      <c r="O43" s="164">
        <f t="shared" si="3"/>
        <v>17.600000000000001</v>
      </c>
      <c r="P43" s="161">
        <v>18</v>
      </c>
      <c r="Q43" s="161"/>
      <c r="R43" s="161">
        <v>6</v>
      </c>
      <c r="S43" s="161">
        <v>12</v>
      </c>
      <c r="T43" s="161"/>
      <c r="U43" s="166">
        <f t="shared" si="4"/>
        <v>36</v>
      </c>
      <c r="V43" s="162">
        <f t="shared" si="5"/>
        <v>54</v>
      </c>
      <c r="W43" s="162"/>
      <c r="X43" s="162"/>
      <c r="Y43" s="163" t="str">
        <f t="shared" si="6"/>
        <v>C</v>
      </c>
    </row>
    <row r="44" spans="1:25" ht="25.8">
      <c r="A44" s="171">
        <v>26</v>
      </c>
      <c r="B44" s="170" t="s">
        <v>118</v>
      </c>
      <c r="C44" s="170" t="s">
        <v>119</v>
      </c>
      <c r="D44" s="161">
        <v>6</v>
      </c>
      <c r="E44" s="161">
        <v>10</v>
      </c>
      <c r="F44" s="161">
        <v>2</v>
      </c>
      <c r="G44" s="165">
        <f t="shared" si="0"/>
        <v>2.7777777777777772</v>
      </c>
      <c r="H44" s="161">
        <v>5</v>
      </c>
      <c r="I44" s="161">
        <v>4</v>
      </c>
      <c r="J44" s="165">
        <f t="shared" si="1"/>
        <v>4.5</v>
      </c>
      <c r="K44" s="161">
        <v>11</v>
      </c>
      <c r="L44" s="161">
        <v>8</v>
      </c>
      <c r="M44" s="161">
        <v>9</v>
      </c>
      <c r="N44" s="165">
        <f t="shared" si="2"/>
        <v>9.3333333333333339</v>
      </c>
      <c r="O44" s="164">
        <f t="shared" si="3"/>
        <v>16.600000000000001</v>
      </c>
      <c r="P44" s="161">
        <v>27</v>
      </c>
      <c r="Q44" s="161"/>
      <c r="R44" s="161">
        <v>16</v>
      </c>
      <c r="S44" s="161">
        <v>16</v>
      </c>
      <c r="T44" s="161"/>
      <c r="U44" s="166">
        <f t="shared" si="4"/>
        <v>59</v>
      </c>
      <c r="V44" s="162">
        <f t="shared" si="5"/>
        <v>76</v>
      </c>
      <c r="W44" s="162"/>
      <c r="X44" s="162"/>
      <c r="Y44" s="163" t="str">
        <f t="shared" si="6"/>
        <v>A</v>
      </c>
    </row>
    <row r="45" spans="1:25" ht="25.8">
      <c r="A45" s="171">
        <v>27</v>
      </c>
      <c r="B45" s="170" t="s">
        <v>120</v>
      </c>
      <c r="C45" s="170" t="s">
        <v>121</v>
      </c>
      <c r="D45" s="161">
        <v>14</v>
      </c>
      <c r="E45" s="161">
        <v>12</v>
      </c>
      <c r="F45" s="161">
        <v>7</v>
      </c>
      <c r="G45" s="165">
        <f t="shared" si="0"/>
        <v>6</v>
      </c>
      <c r="H45" s="161">
        <v>3.6</v>
      </c>
      <c r="I45" s="161">
        <v>3.6</v>
      </c>
      <c r="J45" s="165">
        <f t="shared" si="1"/>
        <v>3.5999999999999996</v>
      </c>
      <c r="K45" s="161">
        <v>8</v>
      </c>
      <c r="L45" s="161">
        <v>11</v>
      </c>
      <c r="M45" s="161">
        <v>11</v>
      </c>
      <c r="N45" s="165">
        <f t="shared" si="2"/>
        <v>10</v>
      </c>
      <c r="O45" s="164">
        <f t="shared" si="3"/>
        <v>19.600000000000001</v>
      </c>
      <c r="P45" s="161">
        <v>23</v>
      </c>
      <c r="Q45" s="161"/>
      <c r="R45" s="161">
        <v>16</v>
      </c>
      <c r="S45" s="161">
        <v>16</v>
      </c>
      <c r="T45" s="161"/>
      <c r="U45" s="166">
        <f t="shared" si="4"/>
        <v>55</v>
      </c>
      <c r="V45" s="162">
        <f t="shared" si="5"/>
        <v>75</v>
      </c>
      <c r="W45" s="162"/>
      <c r="X45" s="162"/>
      <c r="Y45" s="163" t="str">
        <f t="shared" si="6"/>
        <v>A</v>
      </c>
    </row>
    <row r="46" spans="1:25" ht="25.8">
      <c r="A46" s="171">
        <v>28</v>
      </c>
      <c r="B46" s="170" t="s">
        <v>122</v>
      </c>
      <c r="C46" s="170" t="s">
        <v>123</v>
      </c>
      <c r="D46" s="161">
        <v>12</v>
      </c>
      <c r="E46" s="161">
        <v>5</v>
      </c>
      <c r="F46" s="161">
        <v>7</v>
      </c>
      <c r="G46" s="165">
        <f t="shared" si="0"/>
        <v>4.8888888888888884</v>
      </c>
      <c r="H46" s="161">
        <v>3</v>
      </c>
      <c r="I46" s="161">
        <v>5</v>
      </c>
      <c r="J46" s="165">
        <f t="shared" si="1"/>
        <v>4</v>
      </c>
      <c r="K46" s="161">
        <v>8</v>
      </c>
      <c r="L46" s="161">
        <v>11</v>
      </c>
      <c r="M46" s="161">
        <v>8</v>
      </c>
      <c r="N46" s="165">
        <f t="shared" si="2"/>
        <v>8.9999999999999982</v>
      </c>
      <c r="O46" s="164">
        <f t="shared" si="3"/>
        <v>17.899999999999999</v>
      </c>
      <c r="P46" s="161">
        <v>27</v>
      </c>
      <c r="Q46" s="161"/>
      <c r="R46" s="161">
        <v>12</v>
      </c>
      <c r="S46" s="161">
        <v>12</v>
      </c>
      <c r="T46" s="161"/>
      <c r="U46" s="166">
        <f t="shared" si="4"/>
        <v>51</v>
      </c>
      <c r="V46" s="162">
        <f t="shared" si="5"/>
        <v>69</v>
      </c>
      <c r="W46" s="162"/>
      <c r="X46" s="162"/>
      <c r="Y46" s="163" t="str">
        <f t="shared" si="6"/>
        <v>B</v>
      </c>
    </row>
    <row r="47" spans="1:25" ht="25.8">
      <c r="A47" s="171">
        <v>29</v>
      </c>
      <c r="B47" s="170" t="s">
        <v>357</v>
      </c>
      <c r="C47" s="170" t="s">
        <v>358</v>
      </c>
      <c r="D47" s="161"/>
      <c r="E47" s="161"/>
      <c r="F47" s="161"/>
      <c r="G47" s="165">
        <f t="shared" si="0"/>
        <v>0</v>
      </c>
      <c r="H47" s="161"/>
      <c r="I47" s="161"/>
      <c r="J47" s="165">
        <f t="shared" si="1"/>
        <v>0</v>
      </c>
      <c r="K47" s="161"/>
      <c r="L47" s="161"/>
      <c r="M47" s="161"/>
      <c r="N47" s="165">
        <f t="shared" si="2"/>
        <v>0</v>
      </c>
      <c r="O47" s="164" t="str">
        <f t="shared" si="3"/>
        <v/>
      </c>
      <c r="P47" s="161"/>
      <c r="Q47" s="161"/>
      <c r="R47" s="161"/>
      <c r="S47" s="161"/>
      <c r="T47" s="161"/>
      <c r="U47" s="166" t="str">
        <f t="shared" si="4"/>
        <v/>
      </c>
      <c r="V47" s="162" t="str">
        <f t="shared" si="5"/>
        <v/>
      </c>
      <c r="W47" s="162"/>
      <c r="X47" s="162"/>
      <c r="Y47" s="163" t="str">
        <f t="shared" si="6"/>
        <v/>
      </c>
    </row>
    <row r="48" spans="1:25" ht="25.8">
      <c r="A48" s="171">
        <v>30</v>
      </c>
      <c r="B48" s="170" t="s">
        <v>124</v>
      </c>
      <c r="C48" s="170" t="s">
        <v>125</v>
      </c>
      <c r="D48" s="161">
        <v>10</v>
      </c>
      <c r="E48" s="161">
        <v>8</v>
      </c>
      <c r="F48" s="161">
        <v>5</v>
      </c>
      <c r="G48" s="165">
        <f t="shared" si="0"/>
        <v>4.2222222222222223</v>
      </c>
      <c r="H48" s="161">
        <v>4</v>
      </c>
      <c r="I48" s="161">
        <v>3</v>
      </c>
      <c r="J48" s="165">
        <f t="shared" si="1"/>
        <v>3.5</v>
      </c>
      <c r="K48" s="161">
        <v>11</v>
      </c>
      <c r="L48" s="161">
        <v>11</v>
      </c>
      <c r="M48" s="161">
        <v>8</v>
      </c>
      <c r="N48" s="165">
        <f t="shared" si="2"/>
        <v>10</v>
      </c>
      <c r="O48" s="164">
        <f t="shared" si="3"/>
        <v>17.7</v>
      </c>
      <c r="P48" s="161">
        <v>20</v>
      </c>
      <c r="Q48" s="161"/>
      <c r="R48" s="161">
        <v>18</v>
      </c>
      <c r="S48" s="161">
        <v>9</v>
      </c>
      <c r="T48" s="161"/>
      <c r="U48" s="166">
        <f t="shared" si="4"/>
        <v>47</v>
      </c>
      <c r="V48" s="162">
        <f t="shared" si="5"/>
        <v>65</v>
      </c>
      <c r="W48" s="162"/>
      <c r="X48" s="162"/>
      <c r="Y48" s="163" t="str">
        <f t="shared" si="6"/>
        <v>B</v>
      </c>
    </row>
    <row r="49" spans="1:25" ht="25.8">
      <c r="A49" s="171">
        <v>31</v>
      </c>
      <c r="B49" s="170" t="s">
        <v>126</v>
      </c>
      <c r="C49" s="170" t="s">
        <v>127</v>
      </c>
      <c r="D49" s="161">
        <v>17</v>
      </c>
      <c r="E49" s="161">
        <v>12</v>
      </c>
      <c r="F49" s="161">
        <v>2</v>
      </c>
      <c r="G49" s="165">
        <f t="shared" si="0"/>
        <v>4.833333333333333</v>
      </c>
      <c r="H49" s="161">
        <v>3</v>
      </c>
      <c r="I49" s="161">
        <v>5</v>
      </c>
      <c r="J49" s="165">
        <f t="shared" si="1"/>
        <v>4</v>
      </c>
      <c r="K49" s="161">
        <v>8</v>
      </c>
      <c r="L49" s="161">
        <v>11</v>
      </c>
      <c r="M49" s="161">
        <v>12</v>
      </c>
      <c r="N49" s="165">
        <f t="shared" si="2"/>
        <v>10.333333333333332</v>
      </c>
      <c r="O49" s="164">
        <f t="shared" si="3"/>
        <v>19.2</v>
      </c>
      <c r="P49" s="161">
        <v>25</v>
      </c>
      <c r="Q49" s="161"/>
      <c r="R49" s="161">
        <v>13</v>
      </c>
      <c r="S49" s="161"/>
      <c r="T49" s="161">
        <v>17</v>
      </c>
      <c r="U49" s="166">
        <f t="shared" si="4"/>
        <v>55</v>
      </c>
      <c r="V49" s="162">
        <f t="shared" si="5"/>
        <v>74</v>
      </c>
      <c r="W49" s="162"/>
      <c r="X49" s="162"/>
      <c r="Y49" s="163" t="str">
        <f t="shared" si="6"/>
        <v>A</v>
      </c>
    </row>
    <row r="50" spans="1:25" ht="25.8">
      <c r="A50" s="171">
        <v>32</v>
      </c>
      <c r="B50" s="170" t="s">
        <v>128</v>
      </c>
      <c r="C50" s="170" t="s">
        <v>129</v>
      </c>
      <c r="D50" s="161">
        <v>12</v>
      </c>
      <c r="E50" s="161">
        <v>6</v>
      </c>
      <c r="F50" s="161">
        <v>5</v>
      </c>
      <c r="G50" s="165">
        <f t="shared" si="0"/>
        <v>4.333333333333333</v>
      </c>
      <c r="H50" s="161">
        <v>5</v>
      </c>
      <c r="I50" s="161">
        <v>3</v>
      </c>
      <c r="J50" s="165">
        <f t="shared" si="1"/>
        <v>4</v>
      </c>
      <c r="K50" s="161">
        <v>11</v>
      </c>
      <c r="L50" s="161">
        <v>11</v>
      </c>
      <c r="M50" s="161">
        <v>9</v>
      </c>
      <c r="N50" s="165">
        <f t="shared" si="2"/>
        <v>10.333333333333332</v>
      </c>
      <c r="O50" s="164">
        <f t="shared" si="3"/>
        <v>18.7</v>
      </c>
      <c r="P50" s="161">
        <v>27</v>
      </c>
      <c r="Q50" s="161"/>
      <c r="R50" s="161">
        <v>15</v>
      </c>
      <c r="S50" s="161">
        <v>11</v>
      </c>
      <c r="T50" s="161"/>
      <c r="U50" s="166">
        <f t="shared" si="4"/>
        <v>53</v>
      </c>
      <c r="V50" s="162">
        <f t="shared" si="5"/>
        <v>72</v>
      </c>
      <c r="W50" s="162"/>
      <c r="X50" s="162"/>
      <c r="Y50" s="163" t="str">
        <f t="shared" si="6"/>
        <v>A</v>
      </c>
    </row>
    <row r="51" spans="1:25" ht="25.8">
      <c r="A51" s="171">
        <v>33</v>
      </c>
      <c r="B51" s="170" t="s">
        <v>130</v>
      </c>
      <c r="C51" s="170" t="s">
        <v>131</v>
      </c>
      <c r="D51" s="161">
        <v>20</v>
      </c>
      <c r="E51" s="161">
        <v>8</v>
      </c>
      <c r="F51" s="161">
        <v>5</v>
      </c>
      <c r="G51" s="165">
        <f t="shared" si="0"/>
        <v>5.8888888888888884</v>
      </c>
      <c r="H51" s="161">
        <v>5</v>
      </c>
      <c r="I51" s="161">
        <v>3</v>
      </c>
      <c r="J51" s="165">
        <f t="shared" si="1"/>
        <v>4</v>
      </c>
      <c r="K51" s="161">
        <v>8</v>
      </c>
      <c r="L51" s="161">
        <v>11</v>
      </c>
      <c r="M51" s="161">
        <v>12</v>
      </c>
      <c r="N51" s="165">
        <f t="shared" si="2"/>
        <v>10.333333333333332</v>
      </c>
      <c r="O51" s="164">
        <f t="shared" si="3"/>
        <v>20.2</v>
      </c>
      <c r="P51" s="161">
        <v>21</v>
      </c>
      <c r="Q51" s="161"/>
      <c r="R51" s="161">
        <v>12</v>
      </c>
      <c r="S51" s="161">
        <v>15</v>
      </c>
      <c r="T51" s="161"/>
      <c r="U51" s="166">
        <f t="shared" si="4"/>
        <v>48</v>
      </c>
      <c r="V51" s="162">
        <f t="shared" si="5"/>
        <v>68</v>
      </c>
      <c r="W51" s="162"/>
      <c r="X51" s="162"/>
      <c r="Y51" s="163" t="str">
        <f t="shared" si="6"/>
        <v>B</v>
      </c>
    </row>
    <row r="52" spans="1:25" ht="25.8">
      <c r="A52" s="171">
        <v>34</v>
      </c>
      <c r="B52" s="170" t="s">
        <v>132</v>
      </c>
      <c r="C52" s="170" t="s">
        <v>133</v>
      </c>
      <c r="D52" s="161">
        <v>14</v>
      </c>
      <c r="E52" s="161">
        <v>9</v>
      </c>
      <c r="F52" s="161">
        <v>7</v>
      </c>
      <c r="G52" s="165">
        <f t="shared" si="0"/>
        <v>5.666666666666667</v>
      </c>
      <c r="H52" s="161">
        <v>3.6</v>
      </c>
      <c r="I52" s="161">
        <v>3.6</v>
      </c>
      <c r="J52" s="165">
        <f t="shared" si="1"/>
        <v>3.5999999999999996</v>
      </c>
      <c r="K52" s="161">
        <v>7</v>
      </c>
      <c r="L52" s="161">
        <v>11</v>
      </c>
      <c r="M52" s="161">
        <v>13</v>
      </c>
      <c r="N52" s="165">
        <f t="shared" si="2"/>
        <v>10.333333333333332</v>
      </c>
      <c r="O52" s="164">
        <f t="shared" si="3"/>
        <v>19.600000000000001</v>
      </c>
      <c r="P52" s="161">
        <v>21</v>
      </c>
      <c r="Q52" s="161"/>
      <c r="R52" s="161">
        <v>8</v>
      </c>
      <c r="S52" s="161">
        <v>10</v>
      </c>
      <c r="T52" s="161"/>
      <c r="U52" s="166">
        <f t="shared" si="4"/>
        <v>39</v>
      </c>
      <c r="V52" s="162">
        <f t="shared" si="5"/>
        <v>59</v>
      </c>
      <c r="W52" s="162"/>
      <c r="X52" s="162"/>
      <c r="Y52" s="163" t="str">
        <f t="shared" si="6"/>
        <v>C</v>
      </c>
    </row>
    <row r="53" spans="1:25" ht="25.8">
      <c r="A53" s="171">
        <v>35</v>
      </c>
      <c r="B53" s="170" t="s">
        <v>134</v>
      </c>
      <c r="C53" s="170" t="s">
        <v>135</v>
      </c>
      <c r="D53" s="161">
        <v>6</v>
      </c>
      <c r="E53" s="161">
        <v>10</v>
      </c>
      <c r="F53" s="161">
        <v>7</v>
      </c>
      <c r="G53" s="165">
        <f t="shared" si="0"/>
        <v>4.4444444444444438</v>
      </c>
      <c r="H53" s="161">
        <v>3</v>
      </c>
      <c r="I53" s="161">
        <v>2.7</v>
      </c>
      <c r="J53" s="165">
        <f t="shared" si="1"/>
        <v>2.8500000000000005</v>
      </c>
      <c r="K53" s="161">
        <v>12</v>
      </c>
      <c r="L53" s="161">
        <v>8</v>
      </c>
      <c r="M53" s="161">
        <v>11</v>
      </c>
      <c r="N53" s="165">
        <f t="shared" si="2"/>
        <v>10.333333333333334</v>
      </c>
      <c r="O53" s="164">
        <f t="shared" si="3"/>
        <v>17.600000000000001</v>
      </c>
      <c r="P53" s="161">
        <v>19</v>
      </c>
      <c r="Q53" s="161"/>
      <c r="R53" s="161">
        <v>11</v>
      </c>
      <c r="S53" s="161">
        <v>13</v>
      </c>
      <c r="T53" s="161"/>
      <c r="U53" s="166">
        <f t="shared" si="4"/>
        <v>43</v>
      </c>
      <c r="V53" s="162">
        <f t="shared" si="5"/>
        <v>61</v>
      </c>
      <c r="W53" s="162"/>
      <c r="X53" s="162"/>
      <c r="Y53" s="163" t="str">
        <f t="shared" si="6"/>
        <v>B</v>
      </c>
    </row>
    <row r="54" spans="1:25" ht="25.8">
      <c r="A54" s="171">
        <v>36</v>
      </c>
      <c r="B54" s="170" t="s">
        <v>136</v>
      </c>
      <c r="C54" s="170" t="s">
        <v>137</v>
      </c>
      <c r="D54" s="161">
        <v>20</v>
      </c>
      <c r="E54" s="161">
        <v>10</v>
      </c>
      <c r="F54" s="161">
        <v>8</v>
      </c>
      <c r="G54" s="165">
        <f t="shared" si="0"/>
        <v>7.1111111111111107</v>
      </c>
      <c r="H54" s="161">
        <v>3</v>
      </c>
      <c r="I54" s="161">
        <v>3.6</v>
      </c>
      <c r="J54" s="165">
        <f t="shared" si="1"/>
        <v>3.3</v>
      </c>
      <c r="K54" s="161">
        <v>9</v>
      </c>
      <c r="L54" s="161">
        <v>12</v>
      </c>
      <c r="M54" s="161">
        <v>11</v>
      </c>
      <c r="N54" s="165">
        <f t="shared" si="2"/>
        <v>10.666666666666666</v>
      </c>
      <c r="O54" s="164">
        <f t="shared" si="3"/>
        <v>21.1</v>
      </c>
      <c r="P54" s="161">
        <v>17</v>
      </c>
      <c r="Q54" s="161"/>
      <c r="R54" s="161">
        <v>6</v>
      </c>
      <c r="S54" s="161">
        <v>9</v>
      </c>
      <c r="T54" s="161"/>
      <c r="U54" s="166">
        <f t="shared" si="4"/>
        <v>32</v>
      </c>
      <c r="V54" s="162">
        <f t="shared" si="5"/>
        <v>53</v>
      </c>
      <c r="W54" s="162"/>
      <c r="X54" s="162"/>
      <c r="Y54" s="163" t="str">
        <f t="shared" si="6"/>
        <v>C</v>
      </c>
    </row>
    <row r="55" spans="1:25" ht="25.8">
      <c r="A55" s="171">
        <v>37</v>
      </c>
      <c r="B55" s="170" t="s">
        <v>359</v>
      </c>
      <c r="C55" s="170" t="s">
        <v>360</v>
      </c>
      <c r="D55" s="161"/>
      <c r="E55" s="161"/>
      <c r="F55" s="161"/>
      <c r="G55" s="165">
        <f t="shared" si="0"/>
        <v>0</v>
      </c>
      <c r="H55" s="161"/>
      <c r="I55" s="161"/>
      <c r="J55" s="165">
        <f t="shared" si="1"/>
        <v>0</v>
      </c>
      <c r="K55" s="161"/>
      <c r="L55" s="161"/>
      <c r="M55" s="161"/>
      <c r="N55" s="165">
        <f t="shared" si="2"/>
        <v>0</v>
      </c>
      <c r="O55" s="164" t="str">
        <f t="shared" si="3"/>
        <v/>
      </c>
      <c r="P55" s="161"/>
      <c r="Q55" s="161"/>
      <c r="R55" s="161"/>
      <c r="S55" s="161"/>
      <c r="T55" s="161"/>
      <c r="U55" s="166" t="str">
        <f t="shared" si="4"/>
        <v/>
      </c>
      <c r="V55" s="162" t="str">
        <f t="shared" si="5"/>
        <v/>
      </c>
      <c r="W55" s="162"/>
      <c r="X55" s="162"/>
      <c r="Y55" s="163" t="str">
        <f t="shared" si="6"/>
        <v/>
      </c>
    </row>
    <row r="56" spans="1:25" ht="25.8">
      <c r="A56" s="171">
        <v>38</v>
      </c>
      <c r="B56" s="170" t="s">
        <v>138</v>
      </c>
      <c r="C56" s="170" t="s">
        <v>139</v>
      </c>
      <c r="D56" s="161">
        <v>8</v>
      </c>
      <c r="E56" s="161">
        <v>13</v>
      </c>
      <c r="F56" s="161">
        <v>4</v>
      </c>
      <c r="G56" s="165">
        <f t="shared" si="0"/>
        <v>4.1111111111111116</v>
      </c>
      <c r="H56" s="161">
        <v>3</v>
      </c>
      <c r="I56" s="161">
        <v>5</v>
      </c>
      <c r="J56" s="165">
        <f t="shared" si="1"/>
        <v>4</v>
      </c>
      <c r="K56" s="161">
        <v>8</v>
      </c>
      <c r="L56" s="161">
        <v>9</v>
      </c>
      <c r="M56" s="161">
        <v>8</v>
      </c>
      <c r="N56" s="165">
        <f t="shared" si="2"/>
        <v>8.3333333333333321</v>
      </c>
      <c r="O56" s="164">
        <f t="shared" si="3"/>
        <v>16.399999999999999</v>
      </c>
      <c r="P56" s="161">
        <v>24</v>
      </c>
      <c r="Q56" s="161"/>
      <c r="R56" s="161">
        <v>15</v>
      </c>
      <c r="S56" s="161">
        <v>12</v>
      </c>
      <c r="T56" s="161"/>
      <c r="U56" s="166">
        <f t="shared" si="4"/>
        <v>51</v>
      </c>
      <c r="V56" s="162">
        <f t="shared" si="5"/>
        <v>67</v>
      </c>
      <c r="W56" s="162"/>
      <c r="X56" s="162"/>
      <c r="Y56" s="163" t="str">
        <f t="shared" si="6"/>
        <v>B</v>
      </c>
    </row>
    <row r="57" spans="1:25" ht="25.8">
      <c r="A57" s="171">
        <v>39</v>
      </c>
      <c r="B57" s="170" t="s">
        <v>140</v>
      </c>
      <c r="C57" s="170" t="s">
        <v>141</v>
      </c>
      <c r="D57" s="161">
        <v>20</v>
      </c>
      <c r="E57" s="161">
        <v>23</v>
      </c>
      <c r="F57" s="161">
        <v>6</v>
      </c>
      <c r="G57" s="165">
        <f t="shared" si="0"/>
        <v>7.8888888888888893</v>
      </c>
      <c r="H57" s="161">
        <v>5</v>
      </c>
      <c r="I57" s="161">
        <v>3</v>
      </c>
      <c r="J57" s="165">
        <f t="shared" si="1"/>
        <v>4</v>
      </c>
      <c r="K57" s="161">
        <v>11</v>
      </c>
      <c r="L57" s="161">
        <v>8</v>
      </c>
      <c r="M57" s="161">
        <v>11</v>
      </c>
      <c r="N57" s="165">
        <f t="shared" si="2"/>
        <v>10</v>
      </c>
      <c r="O57" s="164">
        <f t="shared" si="3"/>
        <v>21.9</v>
      </c>
      <c r="P57" s="161"/>
      <c r="Q57" s="161"/>
      <c r="R57" s="161"/>
      <c r="S57" s="161"/>
      <c r="T57" s="161"/>
      <c r="U57" s="166" t="str">
        <f t="shared" si="4"/>
        <v/>
      </c>
      <c r="V57" s="162">
        <f t="shared" si="5"/>
        <v>22</v>
      </c>
      <c r="W57" s="162"/>
      <c r="X57" s="162"/>
      <c r="Y57" s="163" t="str">
        <f t="shared" si="6"/>
        <v/>
      </c>
    </row>
    <row r="58" spans="1:25" ht="25.8">
      <c r="A58" s="171">
        <v>40</v>
      </c>
      <c r="B58" s="170" t="s">
        <v>142</v>
      </c>
      <c r="C58" s="170" t="s">
        <v>143</v>
      </c>
      <c r="D58" s="161">
        <v>9</v>
      </c>
      <c r="E58" s="161">
        <v>7</v>
      </c>
      <c r="F58" s="161">
        <v>6</v>
      </c>
      <c r="G58" s="165">
        <f t="shared" si="0"/>
        <v>4.2777777777777777</v>
      </c>
      <c r="H58" s="161">
        <v>3.6</v>
      </c>
      <c r="I58" s="161">
        <v>3.6</v>
      </c>
      <c r="J58" s="165">
        <f t="shared" si="1"/>
        <v>3.5999999999999996</v>
      </c>
      <c r="K58" s="161">
        <v>9</v>
      </c>
      <c r="L58" s="161">
        <v>11</v>
      </c>
      <c r="M58" s="161">
        <v>13</v>
      </c>
      <c r="N58" s="165">
        <f t="shared" si="2"/>
        <v>11</v>
      </c>
      <c r="O58" s="164">
        <f t="shared" si="3"/>
        <v>18.899999999999999</v>
      </c>
      <c r="P58" s="161">
        <v>10</v>
      </c>
      <c r="Q58" s="161"/>
      <c r="R58" s="161">
        <v>13</v>
      </c>
      <c r="S58" s="161">
        <v>10</v>
      </c>
      <c r="T58" s="161"/>
      <c r="U58" s="166">
        <f t="shared" si="4"/>
        <v>33</v>
      </c>
      <c r="V58" s="162">
        <f t="shared" si="5"/>
        <v>52</v>
      </c>
      <c r="W58" s="162"/>
      <c r="X58" s="162"/>
      <c r="Y58" s="163" t="str">
        <f t="shared" si="6"/>
        <v>C</v>
      </c>
    </row>
    <row r="59" spans="1:25" ht="25.8">
      <c r="A59" s="171">
        <v>41</v>
      </c>
      <c r="B59" s="170" t="s">
        <v>144</v>
      </c>
      <c r="C59" s="170" t="s">
        <v>145</v>
      </c>
      <c r="D59" s="161">
        <v>1</v>
      </c>
      <c r="E59" s="161">
        <v>12</v>
      </c>
      <c r="F59" s="161">
        <v>4</v>
      </c>
      <c r="G59" s="165">
        <f t="shared" si="0"/>
        <v>2.8333333333333335</v>
      </c>
      <c r="H59" s="161">
        <v>3.6</v>
      </c>
      <c r="I59" s="161">
        <v>4</v>
      </c>
      <c r="J59" s="165">
        <f t="shared" si="1"/>
        <v>3.8</v>
      </c>
      <c r="K59" s="161">
        <v>11</v>
      </c>
      <c r="L59" s="161">
        <v>8</v>
      </c>
      <c r="M59" s="161">
        <v>11</v>
      </c>
      <c r="N59" s="165">
        <f t="shared" si="2"/>
        <v>10</v>
      </c>
      <c r="O59" s="164">
        <f t="shared" si="3"/>
        <v>16.600000000000001</v>
      </c>
      <c r="P59" s="161">
        <v>25</v>
      </c>
      <c r="Q59" s="161"/>
      <c r="R59" s="161">
        <v>12</v>
      </c>
      <c r="S59" s="161">
        <v>13</v>
      </c>
      <c r="T59" s="161"/>
      <c r="U59" s="166">
        <f t="shared" si="4"/>
        <v>50</v>
      </c>
      <c r="V59" s="162">
        <f t="shared" si="5"/>
        <v>67</v>
      </c>
      <c r="W59" s="162"/>
      <c r="X59" s="162"/>
      <c r="Y59" s="163" t="str">
        <f t="shared" si="6"/>
        <v>B</v>
      </c>
    </row>
    <row r="60" spans="1:25" ht="25.8">
      <c r="A60" s="171">
        <v>42</v>
      </c>
      <c r="B60" s="170" t="s">
        <v>146</v>
      </c>
      <c r="C60" s="170" t="s">
        <v>147</v>
      </c>
      <c r="D60" s="161">
        <v>15</v>
      </c>
      <c r="E60" s="161">
        <v>19</v>
      </c>
      <c r="F60" s="161">
        <v>7</v>
      </c>
      <c r="G60" s="165">
        <f t="shared" si="0"/>
        <v>6.9444444444444429</v>
      </c>
      <c r="H60" s="161">
        <v>4</v>
      </c>
      <c r="I60" s="161">
        <v>3.6</v>
      </c>
      <c r="J60" s="165">
        <f t="shared" si="1"/>
        <v>3.8</v>
      </c>
      <c r="K60" s="161">
        <v>9</v>
      </c>
      <c r="L60" s="161">
        <v>11</v>
      </c>
      <c r="M60" s="161">
        <v>8</v>
      </c>
      <c r="N60" s="165">
        <f t="shared" si="2"/>
        <v>9.3333333333333339</v>
      </c>
      <c r="O60" s="164">
        <f t="shared" si="3"/>
        <v>20.100000000000001</v>
      </c>
      <c r="P60" s="161">
        <v>23</v>
      </c>
      <c r="Q60" s="161"/>
      <c r="R60" s="161">
        <v>13</v>
      </c>
      <c r="S60" s="161"/>
      <c r="T60" s="161">
        <v>16</v>
      </c>
      <c r="U60" s="166">
        <f t="shared" si="4"/>
        <v>52</v>
      </c>
      <c r="V60" s="162">
        <f t="shared" si="5"/>
        <v>72</v>
      </c>
      <c r="W60" s="162"/>
      <c r="X60" s="162"/>
      <c r="Y60" s="163" t="str">
        <f t="shared" si="6"/>
        <v>A</v>
      </c>
    </row>
    <row r="61" spans="1:25" ht="25.8">
      <c r="A61" s="171">
        <v>43</v>
      </c>
      <c r="B61" s="170" t="s">
        <v>148</v>
      </c>
      <c r="C61" s="170" t="s">
        <v>149</v>
      </c>
      <c r="D61" s="161">
        <v>2</v>
      </c>
      <c r="E61" s="161">
        <v>13</v>
      </c>
      <c r="F61" s="161">
        <v>7</v>
      </c>
      <c r="G61" s="165">
        <f t="shared" si="0"/>
        <v>4.1111111111111116</v>
      </c>
      <c r="H61" s="161">
        <v>3.6</v>
      </c>
      <c r="I61" s="161">
        <v>3</v>
      </c>
      <c r="J61" s="165">
        <f t="shared" si="1"/>
        <v>3.3</v>
      </c>
      <c r="K61" s="161">
        <v>9</v>
      </c>
      <c r="L61" s="161">
        <v>12</v>
      </c>
      <c r="M61" s="161">
        <v>11</v>
      </c>
      <c r="N61" s="165">
        <f t="shared" si="2"/>
        <v>10.666666666666666</v>
      </c>
      <c r="O61" s="164">
        <f t="shared" si="3"/>
        <v>18.100000000000001</v>
      </c>
      <c r="P61" s="161">
        <v>28</v>
      </c>
      <c r="Q61" s="161"/>
      <c r="R61" s="161">
        <v>15</v>
      </c>
      <c r="S61" s="161">
        <v>14</v>
      </c>
      <c r="T61" s="161"/>
      <c r="U61" s="166">
        <f t="shared" si="4"/>
        <v>57</v>
      </c>
      <c r="V61" s="162">
        <f t="shared" si="5"/>
        <v>75</v>
      </c>
      <c r="W61" s="162"/>
      <c r="X61" s="162"/>
      <c r="Y61" s="163" t="str">
        <f t="shared" si="6"/>
        <v>A</v>
      </c>
    </row>
    <row r="62" spans="1:25" ht="25.8">
      <c r="A62" s="171">
        <v>44</v>
      </c>
      <c r="B62" s="170" t="s">
        <v>150</v>
      </c>
      <c r="C62" s="170" t="s">
        <v>151</v>
      </c>
      <c r="D62" s="161">
        <v>2</v>
      </c>
      <c r="E62" s="161">
        <v>11</v>
      </c>
      <c r="F62" s="161">
        <v>3</v>
      </c>
      <c r="G62" s="165">
        <f t="shared" si="0"/>
        <v>2.5555555555555554</v>
      </c>
      <c r="H62" s="161">
        <v>5</v>
      </c>
      <c r="I62" s="161">
        <v>4</v>
      </c>
      <c r="J62" s="165">
        <f t="shared" si="1"/>
        <v>4.5</v>
      </c>
      <c r="K62" s="161">
        <v>9</v>
      </c>
      <c r="L62" s="161">
        <v>12</v>
      </c>
      <c r="M62" s="161">
        <v>10</v>
      </c>
      <c r="N62" s="165">
        <f t="shared" si="2"/>
        <v>10.333333333333332</v>
      </c>
      <c r="O62" s="164">
        <f t="shared" si="3"/>
        <v>17.399999999999999</v>
      </c>
      <c r="P62" s="161"/>
      <c r="Q62" s="161"/>
      <c r="R62" s="161"/>
      <c r="S62" s="161"/>
      <c r="T62" s="161"/>
      <c r="U62" s="166" t="str">
        <f t="shared" si="4"/>
        <v/>
      </c>
      <c r="V62" s="162">
        <f t="shared" si="5"/>
        <v>17</v>
      </c>
      <c r="W62" s="162"/>
      <c r="X62" s="162"/>
      <c r="Y62" s="163" t="str">
        <f t="shared" si="6"/>
        <v/>
      </c>
    </row>
    <row r="63" spans="1:25" ht="25.8">
      <c r="A63" s="171">
        <v>45</v>
      </c>
      <c r="B63" s="170" t="s">
        <v>152</v>
      </c>
      <c r="C63" s="170" t="s">
        <v>153</v>
      </c>
      <c r="D63" s="161">
        <v>6</v>
      </c>
      <c r="E63" s="161">
        <v>9</v>
      </c>
      <c r="F63" s="161">
        <v>7</v>
      </c>
      <c r="G63" s="165">
        <f t="shared" si="0"/>
        <v>4.333333333333333</v>
      </c>
      <c r="H63" s="161">
        <v>2.7</v>
      </c>
      <c r="I63" s="161">
        <v>4</v>
      </c>
      <c r="J63" s="165">
        <f t="shared" si="1"/>
        <v>3.35</v>
      </c>
      <c r="K63" s="161">
        <v>8</v>
      </c>
      <c r="L63" s="161">
        <v>10</v>
      </c>
      <c r="M63" s="161">
        <v>7</v>
      </c>
      <c r="N63" s="165">
        <f t="shared" si="2"/>
        <v>8.3333333333333321</v>
      </c>
      <c r="O63" s="164">
        <f t="shared" si="3"/>
        <v>16</v>
      </c>
      <c r="P63" s="161">
        <v>23</v>
      </c>
      <c r="Q63" s="161"/>
      <c r="R63" s="161">
        <v>20</v>
      </c>
      <c r="S63" s="161">
        <v>10</v>
      </c>
      <c r="T63" s="161"/>
      <c r="U63" s="166">
        <f t="shared" si="4"/>
        <v>53</v>
      </c>
      <c r="V63" s="162">
        <f t="shared" si="5"/>
        <v>69</v>
      </c>
      <c r="W63" s="162"/>
      <c r="X63" s="162"/>
      <c r="Y63" s="163" t="str">
        <f t="shared" si="6"/>
        <v>B</v>
      </c>
    </row>
    <row r="64" spans="1:25" ht="25.8">
      <c r="A64" s="171">
        <v>46</v>
      </c>
      <c r="B64" s="170" t="s">
        <v>154</v>
      </c>
      <c r="C64" s="170" t="s">
        <v>155</v>
      </c>
      <c r="D64" s="161">
        <v>10</v>
      </c>
      <c r="E64" s="161">
        <v>10</v>
      </c>
      <c r="F64" s="161">
        <v>7</v>
      </c>
      <c r="G64" s="165">
        <f t="shared" si="0"/>
        <v>5.1111111111111107</v>
      </c>
      <c r="H64" s="161">
        <v>4</v>
      </c>
      <c r="I64" s="161">
        <v>3.6</v>
      </c>
      <c r="J64" s="165">
        <f t="shared" si="1"/>
        <v>3.8</v>
      </c>
      <c r="K64" s="161">
        <v>8</v>
      </c>
      <c r="L64" s="161">
        <v>9</v>
      </c>
      <c r="M64" s="161">
        <v>8</v>
      </c>
      <c r="N64" s="165">
        <f t="shared" si="2"/>
        <v>8.3333333333333321</v>
      </c>
      <c r="O64" s="164">
        <f t="shared" si="3"/>
        <v>17.2</v>
      </c>
      <c r="P64" s="161">
        <v>26</v>
      </c>
      <c r="Q64" s="161"/>
      <c r="R64" s="161">
        <v>18</v>
      </c>
      <c r="S64" s="161">
        <v>16</v>
      </c>
      <c r="T64" s="161"/>
      <c r="U64" s="166">
        <f t="shared" si="4"/>
        <v>60</v>
      </c>
      <c r="V64" s="162">
        <f t="shared" si="5"/>
        <v>77</v>
      </c>
      <c r="W64" s="162"/>
      <c r="X64" s="162"/>
      <c r="Y64" s="163" t="str">
        <f t="shared" si="6"/>
        <v>A</v>
      </c>
    </row>
    <row r="65" spans="1:25" ht="25.8">
      <c r="A65" s="171">
        <v>47</v>
      </c>
      <c r="B65" s="170" t="s">
        <v>156</v>
      </c>
      <c r="C65" s="170" t="s">
        <v>157</v>
      </c>
      <c r="D65" s="161">
        <v>8</v>
      </c>
      <c r="E65" s="161">
        <v>7</v>
      </c>
      <c r="F65" s="161">
        <v>7</v>
      </c>
      <c r="G65" s="165">
        <f t="shared" si="0"/>
        <v>4.4444444444444438</v>
      </c>
      <c r="H65" s="161">
        <v>2.7</v>
      </c>
      <c r="I65" s="161">
        <v>3</v>
      </c>
      <c r="J65" s="165">
        <f t="shared" si="1"/>
        <v>2.8500000000000005</v>
      </c>
      <c r="K65" s="161">
        <v>12</v>
      </c>
      <c r="L65" s="161">
        <v>8</v>
      </c>
      <c r="M65" s="161">
        <v>11</v>
      </c>
      <c r="N65" s="165">
        <f t="shared" si="2"/>
        <v>10.333333333333334</v>
      </c>
      <c r="O65" s="164">
        <f t="shared" si="3"/>
        <v>17.600000000000001</v>
      </c>
      <c r="P65" s="161">
        <v>26</v>
      </c>
      <c r="Q65" s="161"/>
      <c r="R65" s="161">
        <v>18</v>
      </c>
      <c r="S65" s="161">
        <v>12</v>
      </c>
      <c r="T65" s="161"/>
      <c r="U65" s="166">
        <f t="shared" si="4"/>
        <v>56</v>
      </c>
      <c r="V65" s="162">
        <f t="shared" si="5"/>
        <v>74</v>
      </c>
      <c r="W65" s="162"/>
      <c r="X65" s="162"/>
      <c r="Y65" s="163" t="str">
        <f t="shared" si="6"/>
        <v>A</v>
      </c>
    </row>
    <row r="66" spans="1:25" ht="25.8">
      <c r="A66" s="171">
        <v>48</v>
      </c>
      <c r="B66" s="170" t="s">
        <v>362</v>
      </c>
      <c r="C66" s="170" t="s">
        <v>363</v>
      </c>
      <c r="D66" s="161"/>
      <c r="E66" s="161"/>
      <c r="F66" s="161"/>
      <c r="G66" s="165">
        <f t="shared" si="0"/>
        <v>0</v>
      </c>
      <c r="H66" s="161"/>
      <c r="I66" s="161"/>
      <c r="J66" s="165">
        <f t="shared" si="1"/>
        <v>0</v>
      </c>
      <c r="K66" s="161"/>
      <c r="L66" s="161"/>
      <c r="M66" s="161"/>
      <c r="N66" s="165">
        <f t="shared" si="2"/>
        <v>0</v>
      </c>
      <c r="O66" s="164" t="str">
        <f t="shared" si="3"/>
        <v/>
      </c>
      <c r="P66" s="161"/>
      <c r="Q66" s="161"/>
      <c r="R66" s="161"/>
      <c r="S66" s="161"/>
      <c r="T66" s="161"/>
      <c r="U66" s="166" t="str">
        <f t="shared" si="4"/>
        <v/>
      </c>
      <c r="V66" s="162" t="str">
        <f t="shared" si="5"/>
        <v/>
      </c>
      <c r="W66" s="162"/>
      <c r="X66" s="162"/>
      <c r="Y66" s="163" t="str">
        <f t="shared" si="6"/>
        <v/>
      </c>
    </row>
    <row r="67" spans="1:25" ht="25.8">
      <c r="A67" s="171">
        <v>49</v>
      </c>
      <c r="B67" s="170" t="s">
        <v>158</v>
      </c>
      <c r="C67" s="170" t="s">
        <v>159</v>
      </c>
      <c r="D67" s="161">
        <v>8</v>
      </c>
      <c r="E67" s="161">
        <v>10</v>
      </c>
      <c r="F67" s="161">
        <v>8</v>
      </c>
      <c r="G67" s="165">
        <f t="shared" si="0"/>
        <v>5.1111111111111116</v>
      </c>
      <c r="H67" s="161">
        <v>3</v>
      </c>
      <c r="I67" s="161">
        <v>2.7</v>
      </c>
      <c r="J67" s="165">
        <f t="shared" si="1"/>
        <v>2.8500000000000005</v>
      </c>
      <c r="K67" s="161">
        <v>8</v>
      </c>
      <c r="L67" s="161">
        <v>12</v>
      </c>
      <c r="M67" s="161">
        <v>11</v>
      </c>
      <c r="N67" s="165">
        <f t="shared" si="2"/>
        <v>10.333333333333334</v>
      </c>
      <c r="O67" s="164">
        <f t="shared" si="3"/>
        <v>18.3</v>
      </c>
      <c r="P67" s="161">
        <v>25</v>
      </c>
      <c r="Q67" s="161">
        <v>7</v>
      </c>
      <c r="R67" s="161"/>
      <c r="S67" s="161">
        <v>14</v>
      </c>
      <c r="T67" s="161"/>
      <c r="U67" s="166">
        <f t="shared" si="4"/>
        <v>46</v>
      </c>
      <c r="V67" s="162">
        <f t="shared" si="5"/>
        <v>64</v>
      </c>
      <c r="W67" s="162"/>
      <c r="X67" s="162"/>
      <c r="Y67" s="163" t="str">
        <f t="shared" si="6"/>
        <v>B</v>
      </c>
    </row>
    <row r="68" spans="1:25" ht="25.8">
      <c r="A68" s="171">
        <v>50</v>
      </c>
      <c r="B68" s="170" t="s">
        <v>160</v>
      </c>
      <c r="C68" s="170" t="s">
        <v>161</v>
      </c>
      <c r="D68" s="161">
        <v>6</v>
      </c>
      <c r="E68" s="161">
        <v>3</v>
      </c>
      <c r="F68" s="161">
        <v>7</v>
      </c>
      <c r="G68" s="165">
        <f t="shared" si="0"/>
        <v>3.6666666666666665</v>
      </c>
      <c r="H68" s="161">
        <v>3</v>
      </c>
      <c r="I68" s="161">
        <v>5</v>
      </c>
      <c r="J68" s="165">
        <f t="shared" si="1"/>
        <v>4</v>
      </c>
      <c r="K68" s="161">
        <v>12</v>
      </c>
      <c r="L68" s="161">
        <v>12</v>
      </c>
      <c r="M68" s="161">
        <v>8</v>
      </c>
      <c r="N68" s="165">
        <f t="shared" si="2"/>
        <v>10.666666666666666</v>
      </c>
      <c r="O68" s="164">
        <f t="shared" si="3"/>
        <v>18.3</v>
      </c>
      <c r="P68" s="161">
        <v>16</v>
      </c>
      <c r="Q68" s="161">
        <v>10</v>
      </c>
      <c r="R68" s="161"/>
      <c r="S68" s="161">
        <v>8</v>
      </c>
      <c r="T68" s="161"/>
      <c r="U68" s="166">
        <f t="shared" si="4"/>
        <v>34</v>
      </c>
      <c r="V68" s="162">
        <f t="shared" si="5"/>
        <v>52</v>
      </c>
      <c r="W68" s="162"/>
      <c r="X68" s="162"/>
      <c r="Y68" s="163" t="str">
        <f t="shared" si="6"/>
        <v>C</v>
      </c>
    </row>
    <row r="69" spans="1:25" ht="25.8">
      <c r="A69" s="171">
        <v>51</v>
      </c>
      <c r="B69" s="170" t="s">
        <v>162</v>
      </c>
      <c r="C69" s="170" t="s">
        <v>163</v>
      </c>
      <c r="D69" s="161">
        <v>2</v>
      </c>
      <c r="E69" s="161">
        <v>27</v>
      </c>
      <c r="F69" s="161">
        <v>7</v>
      </c>
      <c r="G69" s="165">
        <f t="shared" si="0"/>
        <v>5.666666666666667</v>
      </c>
      <c r="H69" s="161">
        <v>3.6</v>
      </c>
      <c r="I69" s="161">
        <v>5</v>
      </c>
      <c r="J69" s="165">
        <f t="shared" si="1"/>
        <v>4.3</v>
      </c>
      <c r="K69" s="161">
        <v>8</v>
      </c>
      <c r="L69" s="161">
        <v>8</v>
      </c>
      <c r="M69" s="161">
        <v>11</v>
      </c>
      <c r="N69" s="165">
        <f t="shared" si="2"/>
        <v>8.9999999999999982</v>
      </c>
      <c r="O69" s="164">
        <f t="shared" si="3"/>
        <v>19</v>
      </c>
      <c r="P69" s="161">
        <v>21</v>
      </c>
      <c r="Q69" s="161"/>
      <c r="R69" s="161">
        <v>10</v>
      </c>
      <c r="S69" s="161">
        <v>10</v>
      </c>
      <c r="T69" s="161"/>
      <c r="U69" s="166">
        <f t="shared" si="4"/>
        <v>41</v>
      </c>
      <c r="V69" s="162">
        <f t="shared" si="5"/>
        <v>60</v>
      </c>
      <c r="W69" s="162"/>
      <c r="X69" s="162"/>
      <c r="Y69" s="163" t="str">
        <f t="shared" si="6"/>
        <v>B</v>
      </c>
    </row>
    <row r="70" spans="1:25" ht="25.8">
      <c r="A70" s="171">
        <v>52</v>
      </c>
      <c r="B70" s="170" t="s">
        <v>164</v>
      </c>
      <c r="C70" s="170" t="s">
        <v>165</v>
      </c>
      <c r="D70" s="161">
        <v>2</v>
      </c>
      <c r="E70" s="161">
        <v>9</v>
      </c>
      <c r="F70" s="161">
        <v>5</v>
      </c>
      <c r="G70" s="165">
        <f t="shared" si="0"/>
        <v>3</v>
      </c>
      <c r="H70" s="161">
        <v>3.6</v>
      </c>
      <c r="I70" s="161">
        <v>3.6</v>
      </c>
      <c r="J70" s="165">
        <f t="shared" si="1"/>
        <v>3.5999999999999996</v>
      </c>
      <c r="K70" s="161">
        <v>8</v>
      </c>
      <c r="L70" s="161">
        <v>12</v>
      </c>
      <c r="M70" s="161">
        <v>11</v>
      </c>
      <c r="N70" s="165">
        <f t="shared" si="2"/>
        <v>10.333333333333334</v>
      </c>
      <c r="O70" s="164">
        <f t="shared" si="3"/>
        <v>16.899999999999999</v>
      </c>
      <c r="P70" s="161">
        <v>20</v>
      </c>
      <c r="Q70" s="161"/>
      <c r="R70" s="161">
        <v>9</v>
      </c>
      <c r="S70" s="161">
        <v>8</v>
      </c>
      <c r="T70" s="161"/>
      <c r="U70" s="166">
        <f t="shared" si="4"/>
        <v>37</v>
      </c>
      <c r="V70" s="162">
        <f t="shared" si="5"/>
        <v>54</v>
      </c>
      <c r="W70" s="162"/>
      <c r="X70" s="162"/>
      <c r="Y70" s="163" t="str">
        <f t="shared" si="6"/>
        <v>C</v>
      </c>
    </row>
    <row r="71" spans="1:25" ht="25.8">
      <c r="A71" s="171">
        <v>53</v>
      </c>
      <c r="B71" s="170" t="s">
        <v>166</v>
      </c>
      <c r="C71" s="170" t="s">
        <v>167</v>
      </c>
      <c r="D71" s="161">
        <v>20</v>
      </c>
      <c r="E71" s="161">
        <v>4</v>
      </c>
      <c r="F71" s="161">
        <v>10</v>
      </c>
      <c r="G71" s="165">
        <f t="shared" si="0"/>
        <v>7.1111111111111107</v>
      </c>
      <c r="H71" s="161">
        <v>3.6</v>
      </c>
      <c r="I71" s="161">
        <v>3</v>
      </c>
      <c r="J71" s="165">
        <f t="shared" si="1"/>
        <v>3.3</v>
      </c>
      <c r="K71" s="161">
        <v>9</v>
      </c>
      <c r="L71" s="161">
        <v>11</v>
      </c>
      <c r="M71" s="161">
        <v>11</v>
      </c>
      <c r="N71" s="165">
        <f t="shared" si="2"/>
        <v>10.333333333333332</v>
      </c>
      <c r="O71" s="164">
        <f t="shared" si="3"/>
        <v>20.7</v>
      </c>
      <c r="P71" s="161">
        <v>17</v>
      </c>
      <c r="Q71" s="161"/>
      <c r="R71" s="161">
        <v>14</v>
      </c>
      <c r="S71" s="161">
        <v>10</v>
      </c>
      <c r="T71" s="161"/>
      <c r="U71" s="166">
        <f t="shared" si="4"/>
        <v>41</v>
      </c>
      <c r="V71" s="162">
        <f t="shared" si="5"/>
        <v>62</v>
      </c>
      <c r="W71" s="162"/>
      <c r="X71" s="162"/>
      <c r="Y71" s="163" t="str">
        <f t="shared" si="6"/>
        <v>B</v>
      </c>
    </row>
    <row r="72" spans="1:25" ht="25.8">
      <c r="A72" s="171">
        <v>54</v>
      </c>
      <c r="B72" s="170" t="s">
        <v>364</v>
      </c>
      <c r="C72" s="170" t="s">
        <v>365</v>
      </c>
      <c r="D72" s="161"/>
      <c r="E72" s="161"/>
      <c r="F72" s="161"/>
      <c r="G72" s="165">
        <f t="shared" si="0"/>
        <v>0</v>
      </c>
      <c r="H72" s="161"/>
      <c r="I72" s="161"/>
      <c r="J72" s="165">
        <f t="shared" si="1"/>
        <v>0</v>
      </c>
      <c r="K72" s="161"/>
      <c r="L72" s="161"/>
      <c r="M72" s="161"/>
      <c r="N72" s="165">
        <f t="shared" si="2"/>
        <v>0</v>
      </c>
      <c r="O72" s="164" t="str">
        <f t="shared" si="3"/>
        <v/>
      </c>
      <c r="P72" s="161"/>
      <c r="Q72" s="161"/>
      <c r="R72" s="161"/>
      <c r="S72" s="161"/>
      <c r="T72" s="161"/>
      <c r="U72" s="166" t="str">
        <f t="shared" si="4"/>
        <v/>
      </c>
      <c r="V72" s="162" t="str">
        <f t="shared" si="5"/>
        <v/>
      </c>
      <c r="W72" s="162"/>
      <c r="X72" s="162"/>
      <c r="Y72" s="163" t="str">
        <f t="shared" si="6"/>
        <v/>
      </c>
    </row>
    <row r="73" spans="1:25" ht="25.8">
      <c r="A73" s="171">
        <v>55</v>
      </c>
      <c r="B73" s="170" t="s">
        <v>168</v>
      </c>
      <c r="C73" s="170" t="s">
        <v>169</v>
      </c>
      <c r="D73" s="161"/>
      <c r="E73" s="161"/>
      <c r="F73" s="161"/>
      <c r="G73" s="165">
        <f t="shared" si="0"/>
        <v>0</v>
      </c>
      <c r="H73" s="161">
        <v>3</v>
      </c>
      <c r="I73" s="161">
        <v>3.6</v>
      </c>
      <c r="J73" s="165">
        <f t="shared" si="1"/>
        <v>3.3</v>
      </c>
      <c r="K73" s="161"/>
      <c r="L73" s="161"/>
      <c r="M73" s="161"/>
      <c r="N73" s="165">
        <f t="shared" si="2"/>
        <v>0</v>
      </c>
      <c r="O73" s="164">
        <f t="shared" si="3"/>
        <v>3.3</v>
      </c>
      <c r="P73" s="161"/>
      <c r="Q73" s="161"/>
      <c r="R73" s="161"/>
      <c r="S73" s="161"/>
      <c r="T73" s="161"/>
      <c r="U73" s="166" t="str">
        <f t="shared" si="4"/>
        <v/>
      </c>
      <c r="V73" s="162">
        <f t="shared" si="5"/>
        <v>3</v>
      </c>
      <c r="W73" s="162"/>
      <c r="X73" s="162"/>
      <c r="Y73" s="163" t="str">
        <f t="shared" si="6"/>
        <v/>
      </c>
    </row>
    <row r="74" spans="1:25" ht="25.8">
      <c r="A74" s="171">
        <v>56</v>
      </c>
      <c r="B74" s="170" t="s">
        <v>170</v>
      </c>
      <c r="C74" s="170" t="s">
        <v>171</v>
      </c>
      <c r="D74" s="161">
        <v>6</v>
      </c>
      <c r="E74" s="161">
        <v>11</v>
      </c>
      <c r="F74" s="161">
        <v>5</v>
      </c>
      <c r="G74" s="165">
        <f t="shared" si="0"/>
        <v>3.888888888888888</v>
      </c>
      <c r="H74" s="161">
        <v>3.6</v>
      </c>
      <c r="I74" s="161">
        <v>4</v>
      </c>
      <c r="J74" s="165">
        <f t="shared" si="1"/>
        <v>3.8</v>
      </c>
      <c r="K74" s="161">
        <v>12</v>
      </c>
      <c r="L74" s="161">
        <v>11</v>
      </c>
      <c r="M74" s="161">
        <v>8</v>
      </c>
      <c r="N74" s="165">
        <f t="shared" si="2"/>
        <v>10.333333333333332</v>
      </c>
      <c r="O74" s="164">
        <f t="shared" si="3"/>
        <v>18</v>
      </c>
      <c r="P74" s="161">
        <v>22</v>
      </c>
      <c r="Q74" s="161"/>
      <c r="R74" s="161">
        <v>20</v>
      </c>
      <c r="S74" s="161"/>
      <c r="T74" s="161">
        <v>19</v>
      </c>
      <c r="U74" s="166">
        <f t="shared" si="4"/>
        <v>61</v>
      </c>
      <c r="V74" s="162">
        <f t="shared" si="5"/>
        <v>79</v>
      </c>
      <c r="W74" s="162"/>
      <c r="X74" s="162"/>
      <c r="Y74" s="163" t="str">
        <f t="shared" si="6"/>
        <v>A</v>
      </c>
    </row>
    <row r="75" spans="1:25" ht="25.8">
      <c r="A75" s="171">
        <v>57</v>
      </c>
      <c r="B75" s="170" t="s">
        <v>172</v>
      </c>
      <c r="C75" s="170" t="s">
        <v>173</v>
      </c>
      <c r="D75" s="161">
        <v>2</v>
      </c>
      <c r="E75" s="161">
        <v>13</v>
      </c>
      <c r="F75" s="161">
        <v>5</v>
      </c>
      <c r="G75" s="165">
        <f t="shared" si="0"/>
        <v>3.4444444444444442</v>
      </c>
      <c r="H75" s="161">
        <v>3</v>
      </c>
      <c r="I75" s="161">
        <v>3.6</v>
      </c>
      <c r="J75" s="165">
        <f t="shared" si="1"/>
        <v>3.3</v>
      </c>
      <c r="K75" s="161">
        <v>9</v>
      </c>
      <c r="L75" s="161">
        <v>11</v>
      </c>
      <c r="M75" s="161">
        <v>12</v>
      </c>
      <c r="N75" s="165">
        <f t="shared" si="2"/>
        <v>10.666666666666666</v>
      </c>
      <c r="O75" s="164">
        <f t="shared" si="3"/>
        <v>17.399999999999999</v>
      </c>
      <c r="P75" s="161">
        <v>22</v>
      </c>
      <c r="Q75" s="161"/>
      <c r="R75" s="161">
        <v>15</v>
      </c>
      <c r="S75" s="161">
        <v>13</v>
      </c>
      <c r="T75" s="161"/>
      <c r="U75" s="166">
        <f t="shared" si="4"/>
        <v>50</v>
      </c>
      <c r="V75" s="162">
        <f t="shared" si="5"/>
        <v>67</v>
      </c>
      <c r="W75" s="162"/>
      <c r="X75" s="162"/>
      <c r="Y75" s="163" t="str">
        <f t="shared" si="6"/>
        <v>B</v>
      </c>
    </row>
    <row r="76" spans="1:25" ht="25.8">
      <c r="A76" s="171">
        <v>58</v>
      </c>
      <c r="B76" s="170" t="s">
        <v>174</v>
      </c>
      <c r="C76" s="170" t="s">
        <v>175</v>
      </c>
      <c r="D76" s="161">
        <v>18</v>
      </c>
      <c r="E76" s="161">
        <v>17</v>
      </c>
      <c r="F76" s="161">
        <v>6</v>
      </c>
      <c r="G76" s="165">
        <f t="shared" si="0"/>
        <v>6.8888888888888893</v>
      </c>
      <c r="H76" s="161">
        <v>4</v>
      </c>
      <c r="I76" s="161">
        <v>3.6</v>
      </c>
      <c r="J76" s="165">
        <f t="shared" si="1"/>
        <v>3.8</v>
      </c>
      <c r="K76" s="161">
        <v>9</v>
      </c>
      <c r="L76" s="161">
        <v>11</v>
      </c>
      <c r="M76" s="161">
        <v>8</v>
      </c>
      <c r="N76" s="165">
        <f t="shared" si="2"/>
        <v>9.3333333333333339</v>
      </c>
      <c r="O76" s="164">
        <f t="shared" si="3"/>
        <v>20</v>
      </c>
      <c r="P76" s="161">
        <v>22</v>
      </c>
      <c r="Q76" s="161"/>
      <c r="R76" s="161">
        <v>18</v>
      </c>
      <c r="S76" s="161"/>
      <c r="T76" s="161">
        <v>18</v>
      </c>
      <c r="U76" s="166">
        <f t="shared" si="4"/>
        <v>58</v>
      </c>
      <c r="V76" s="162">
        <f t="shared" si="5"/>
        <v>78</v>
      </c>
      <c r="W76" s="162"/>
      <c r="X76" s="162"/>
      <c r="Y76" s="163" t="str">
        <f t="shared" si="6"/>
        <v>A</v>
      </c>
    </row>
    <row r="77" spans="1:25" ht="25.8">
      <c r="A77" s="171">
        <v>59</v>
      </c>
      <c r="B77" s="170" t="s">
        <v>176</v>
      </c>
      <c r="C77" s="170" t="s">
        <v>177</v>
      </c>
      <c r="D77" s="161">
        <v>1</v>
      </c>
      <c r="E77" s="161">
        <v>4</v>
      </c>
      <c r="F77" s="161">
        <v>4</v>
      </c>
      <c r="G77" s="165">
        <f t="shared" si="0"/>
        <v>1.9444444444444446</v>
      </c>
      <c r="H77" s="161">
        <v>3.6</v>
      </c>
      <c r="I77" s="161">
        <v>4</v>
      </c>
      <c r="J77" s="165">
        <f t="shared" si="1"/>
        <v>3.8</v>
      </c>
      <c r="K77" s="161">
        <v>12</v>
      </c>
      <c r="L77" s="161">
        <v>8</v>
      </c>
      <c r="M77" s="161">
        <v>11</v>
      </c>
      <c r="N77" s="165">
        <f t="shared" si="2"/>
        <v>10.333333333333334</v>
      </c>
      <c r="O77" s="164">
        <f t="shared" si="3"/>
        <v>16.100000000000001</v>
      </c>
      <c r="P77" s="161">
        <v>14</v>
      </c>
      <c r="Q77" s="161"/>
      <c r="R77" s="161">
        <v>9</v>
      </c>
      <c r="S77" s="161">
        <v>7</v>
      </c>
      <c r="T77" s="161"/>
      <c r="U77" s="166">
        <f t="shared" si="4"/>
        <v>30</v>
      </c>
      <c r="V77" s="162">
        <f t="shared" si="5"/>
        <v>46</v>
      </c>
      <c r="W77" s="162"/>
      <c r="X77" s="162"/>
      <c r="Y77" s="163" t="str">
        <f t="shared" si="6"/>
        <v>D</v>
      </c>
    </row>
    <row r="78" spans="1:25" ht="25.8">
      <c r="A78" s="171">
        <v>60</v>
      </c>
      <c r="B78" s="170" t="s">
        <v>178</v>
      </c>
      <c r="C78" s="170" t="s">
        <v>179</v>
      </c>
      <c r="D78" s="161">
        <v>9</v>
      </c>
      <c r="E78" s="161">
        <v>11</v>
      </c>
      <c r="F78" s="161">
        <v>6</v>
      </c>
      <c r="G78" s="165">
        <f t="shared" si="0"/>
        <v>4.7222222222222214</v>
      </c>
      <c r="H78" s="161">
        <v>4</v>
      </c>
      <c r="I78" s="161">
        <v>3.6</v>
      </c>
      <c r="J78" s="165">
        <f t="shared" si="1"/>
        <v>3.8</v>
      </c>
      <c r="K78" s="161">
        <v>11</v>
      </c>
      <c r="L78" s="161">
        <v>11</v>
      </c>
      <c r="M78" s="161">
        <v>11</v>
      </c>
      <c r="N78" s="165">
        <f t="shared" si="2"/>
        <v>10.999999999999998</v>
      </c>
      <c r="O78" s="164">
        <f t="shared" si="3"/>
        <v>19.5</v>
      </c>
      <c r="P78" s="161">
        <v>24</v>
      </c>
      <c r="Q78" s="161"/>
      <c r="R78" s="161">
        <v>12</v>
      </c>
      <c r="S78" s="161">
        <v>10</v>
      </c>
      <c r="T78" s="161"/>
      <c r="U78" s="166">
        <f t="shared" si="4"/>
        <v>46</v>
      </c>
      <c r="V78" s="162">
        <f t="shared" si="5"/>
        <v>66</v>
      </c>
      <c r="W78" s="162"/>
      <c r="X78" s="162"/>
      <c r="Y78" s="163" t="str">
        <f t="shared" si="6"/>
        <v>B</v>
      </c>
    </row>
    <row r="79" spans="1:25" ht="25.8">
      <c r="A79" s="171">
        <v>61</v>
      </c>
      <c r="B79" s="170" t="s">
        <v>180</v>
      </c>
      <c r="C79" s="170" t="s">
        <v>181</v>
      </c>
      <c r="D79" s="161">
        <v>14</v>
      </c>
      <c r="E79" s="161">
        <v>9</v>
      </c>
      <c r="F79" s="161">
        <v>7</v>
      </c>
      <c r="G79" s="165">
        <f t="shared" si="0"/>
        <v>5.666666666666667</v>
      </c>
      <c r="H79" s="161">
        <v>3.6</v>
      </c>
      <c r="I79" s="161">
        <v>4</v>
      </c>
      <c r="J79" s="165">
        <f t="shared" si="1"/>
        <v>3.8</v>
      </c>
      <c r="K79" s="161">
        <v>9</v>
      </c>
      <c r="L79" s="161">
        <v>11</v>
      </c>
      <c r="M79" s="161">
        <v>8</v>
      </c>
      <c r="N79" s="165">
        <f t="shared" si="2"/>
        <v>9.3333333333333339</v>
      </c>
      <c r="O79" s="164">
        <f t="shared" si="3"/>
        <v>18.8</v>
      </c>
      <c r="P79" s="161">
        <v>27</v>
      </c>
      <c r="Q79" s="161"/>
      <c r="R79" s="161">
        <v>15</v>
      </c>
      <c r="S79" s="161">
        <v>13</v>
      </c>
      <c r="T79" s="161"/>
      <c r="U79" s="166">
        <f t="shared" si="4"/>
        <v>55</v>
      </c>
      <c r="V79" s="162">
        <f t="shared" si="5"/>
        <v>74</v>
      </c>
      <c r="W79" s="162"/>
      <c r="X79" s="162"/>
      <c r="Y79" s="163" t="str">
        <f t="shared" si="6"/>
        <v>A</v>
      </c>
    </row>
    <row r="80" spans="1:25" ht="25.8">
      <c r="A80" s="171">
        <v>62</v>
      </c>
      <c r="B80" s="170" t="s">
        <v>367</v>
      </c>
      <c r="C80" s="170" t="s">
        <v>368</v>
      </c>
      <c r="D80" s="161"/>
      <c r="E80" s="161"/>
      <c r="F80" s="161"/>
      <c r="G80" s="165">
        <f t="shared" si="0"/>
        <v>0</v>
      </c>
      <c r="H80" s="161"/>
      <c r="I80" s="161"/>
      <c r="J80" s="165">
        <f t="shared" si="1"/>
        <v>0</v>
      </c>
      <c r="K80" s="161"/>
      <c r="L80" s="161"/>
      <c r="M80" s="161"/>
      <c r="N80" s="165">
        <f t="shared" si="2"/>
        <v>0</v>
      </c>
      <c r="O80" s="164" t="str">
        <f t="shared" si="3"/>
        <v/>
      </c>
      <c r="P80" s="161"/>
      <c r="Q80" s="161"/>
      <c r="R80" s="161"/>
      <c r="S80" s="161"/>
      <c r="T80" s="161"/>
      <c r="U80" s="166" t="str">
        <f t="shared" si="4"/>
        <v/>
      </c>
      <c r="V80" s="162" t="str">
        <f t="shared" si="5"/>
        <v/>
      </c>
      <c r="W80" s="162"/>
      <c r="X80" s="162"/>
      <c r="Y80" s="163" t="str">
        <f t="shared" si="6"/>
        <v/>
      </c>
    </row>
    <row r="81" spans="1:25" ht="25.8">
      <c r="A81" s="171">
        <v>63</v>
      </c>
      <c r="B81" s="170" t="s">
        <v>182</v>
      </c>
      <c r="C81" s="170" t="s">
        <v>183</v>
      </c>
      <c r="D81" s="161">
        <v>8</v>
      </c>
      <c r="E81" s="161">
        <v>4</v>
      </c>
      <c r="F81" s="161">
        <v>4</v>
      </c>
      <c r="G81" s="165">
        <f t="shared" si="0"/>
        <v>3.1111111111111112</v>
      </c>
      <c r="H81" s="161">
        <v>3.6</v>
      </c>
      <c r="I81" s="161">
        <v>3.6</v>
      </c>
      <c r="J81" s="165">
        <f t="shared" si="1"/>
        <v>3.5999999999999996</v>
      </c>
      <c r="K81" s="161">
        <v>8</v>
      </c>
      <c r="L81" s="161">
        <v>9</v>
      </c>
      <c r="M81" s="161">
        <v>8</v>
      </c>
      <c r="N81" s="165">
        <f t="shared" si="2"/>
        <v>8.3333333333333321</v>
      </c>
      <c r="O81" s="164">
        <f t="shared" si="3"/>
        <v>15</v>
      </c>
      <c r="P81" s="161">
        <v>22</v>
      </c>
      <c r="Q81" s="161"/>
      <c r="R81" s="161">
        <v>14</v>
      </c>
      <c r="S81" s="161">
        <v>14</v>
      </c>
      <c r="T81" s="161"/>
      <c r="U81" s="166">
        <f t="shared" si="4"/>
        <v>50</v>
      </c>
      <c r="V81" s="162">
        <f t="shared" si="5"/>
        <v>65</v>
      </c>
      <c r="W81" s="162"/>
      <c r="X81" s="162"/>
      <c r="Y81" s="163" t="str">
        <f t="shared" si="6"/>
        <v>B</v>
      </c>
    </row>
    <row r="82" spans="1:25" ht="25.8">
      <c r="A82" s="171">
        <v>64</v>
      </c>
      <c r="B82" s="170" t="s">
        <v>184</v>
      </c>
      <c r="C82" s="170" t="s">
        <v>185</v>
      </c>
      <c r="D82" s="161">
        <v>14</v>
      </c>
      <c r="E82" s="161">
        <v>13</v>
      </c>
      <c r="F82" s="161">
        <v>6</v>
      </c>
      <c r="G82" s="165">
        <f t="shared" si="0"/>
        <v>5.7777777777777786</v>
      </c>
      <c r="H82" s="161">
        <v>3.6</v>
      </c>
      <c r="I82" s="161">
        <v>3.6</v>
      </c>
      <c r="J82" s="165">
        <f t="shared" si="1"/>
        <v>3.5999999999999996</v>
      </c>
      <c r="K82" s="161">
        <v>11</v>
      </c>
      <c r="L82" s="161">
        <v>11</v>
      </c>
      <c r="M82" s="161">
        <v>11</v>
      </c>
      <c r="N82" s="165">
        <f t="shared" si="2"/>
        <v>10.999999999999998</v>
      </c>
      <c r="O82" s="164">
        <f t="shared" si="3"/>
        <v>20.399999999999999</v>
      </c>
      <c r="P82" s="161">
        <v>15</v>
      </c>
      <c r="Q82" s="161"/>
      <c r="R82" s="161">
        <v>13</v>
      </c>
      <c r="S82" s="161">
        <v>6</v>
      </c>
      <c r="T82" s="161"/>
      <c r="U82" s="166">
        <f t="shared" si="4"/>
        <v>34</v>
      </c>
      <c r="V82" s="162">
        <f t="shared" si="5"/>
        <v>54</v>
      </c>
      <c r="W82" s="162"/>
      <c r="X82" s="162"/>
      <c r="Y82" s="163" t="str">
        <f t="shared" si="6"/>
        <v>C</v>
      </c>
    </row>
    <row r="83" spans="1:25" ht="25.8">
      <c r="A83" s="171">
        <v>65</v>
      </c>
      <c r="B83" s="170" t="s">
        <v>186</v>
      </c>
      <c r="C83" s="170" t="s">
        <v>187</v>
      </c>
      <c r="D83" s="161">
        <v>14</v>
      </c>
      <c r="E83" s="161">
        <v>20</v>
      </c>
      <c r="F83" s="161">
        <v>5</v>
      </c>
      <c r="G83" s="165">
        <f t="shared" si="0"/>
        <v>6.2222222222222223</v>
      </c>
      <c r="H83" s="161">
        <v>3</v>
      </c>
      <c r="I83" s="161">
        <v>5</v>
      </c>
      <c r="J83" s="165">
        <f t="shared" si="1"/>
        <v>4</v>
      </c>
      <c r="K83" s="161">
        <v>12</v>
      </c>
      <c r="L83" s="161">
        <v>9</v>
      </c>
      <c r="M83" s="161">
        <v>9</v>
      </c>
      <c r="N83" s="165">
        <f t="shared" si="2"/>
        <v>10</v>
      </c>
      <c r="O83" s="164">
        <f t="shared" si="3"/>
        <v>20.2</v>
      </c>
      <c r="P83" s="161">
        <v>8</v>
      </c>
      <c r="Q83" s="161"/>
      <c r="R83" s="161">
        <v>18</v>
      </c>
      <c r="S83" s="161">
        <v>18</v>
      </c>
      <c r="T83" s="161"/>
      <c r="U83" s="166">
        <f t="shared" si="4"/>
        <v>44</v>
      </c>
      <c r="V83" s="162">
        <f t="shared" si="5"/>
        <v>64</v>
      </c>
      <c r="W83" s="162"/>
      <c r="X83" s="162"/>
      <c r="Y83" s="163" t="str">
        <f t="shared" si="6"/>
        <v>B</v>
      </c>
    </row>
    <row r="84" spans="1:25" ht="25.8">
      <c r="A84" s="171">
        <v>66</v>
      </c>
      <c r="B84" s="170" t="s">
        <v>188</v>
      </c>
      <c r="C84" s="170" t="s">
        <v>189</v>
      </c>
      <c r="D84" s="161">
        <v>1</v>
      </c>
      <c r="E84" s="161">
        <v>5</v>
      </c>
      <c r="F84" s="161">
        <v>7</v>
      </c>
      <c r="G84" s="165">
        <f t="shared" ref="G84:G135" si="7">IF(COUNTA($D84:$F84)&gt;0,SUM($D84/$D$18,$E84/$E$18,$F84/$F$18)*$G$18/COUNTA($D84:$F84),0)</f>
        <v>3.0555555555555554</v>
      </c>
      <c r="H84" s="161">
        <v>3.6</v>
      </c>
      <c r="I84" s="161">
        <v>4</v>
      </c>
      <c r="J84" s="165">
        <f t="shared" ref="J84:J135" si="8">IF(COUNTA($H84:$I84)&gt;0,SUM($H84/$H$18,$I84/$I$18)*$J$18/COUNTA($H84:$I84),0)</f>
        <v>3.8</v>
      </c>
      <c r="K84" s="161">
        <v>12</v>
      </c>
      <c r="L84" s="161">
        <v>8</v>
      </c>
      <c r="M84" s="161">
        <v>8</v>
      </c>
      <c r="N84" s="165">
        <f t="shared" ref="N84:N135" si="9">IF(COUNTA($K84:$M84)&gt;0,SUM($K84/$K$18,$L84/$L$18,$M84/$M$18)*$N$18/COUNTA($K84:$M84),0)</f>
        <v>9.3333333333333339</v>
      </c>
      <c r="O84" s="164">
        <f t="shared" ref="O84:O135" si="10">IF(ROUNDDOWN(SUM($G84,$J84,$N84,0.05),1)&gt;0,ROUNDDOWN(SUM($G84,$J84,$N84,0.05),1),"")</f>
        <v>16.2</v>
      </c>
      <c r="P84" s="161">
        <v>21</v>
      </c>
      <c r="Q84" s="161"/>
      <c r="R84" s="161">
        <v>17</v>
      </c>
      <c r="S84" s="161">
        <v>14</v>
      </c>
      <c r="T84" s="161"/>
      <c r="U84" s="166">
        <f t="shared" ref="U84:U136" si="11">IF(OR(COUNTIF($P84:$T84,"&gt;0")=0,COUNTA($P$18)=0),"",(IF(COUNTA($Q84:$T84)&lt;=2,SUM($P84:$T84),IF(COUNTA($Q84:$T84)=3,SUM($P84:$T84)-MIN($Q84:$T84),SUM($P84:$T84)-MIN($Q84:$T84)-SMALL($Q84:$T84,2))))*7/(SUM($P$18:$R$18)/10))</f>
        <v>52</v>
      </c>
      <c r="V84" s="162">
        <f t="shared" ref="V84:V136" si="12">IF(ROUNDDOWN(SUM($O84,$U84,0.5),0)&gt;0,ROUNDDOWN(SUM($O84,$U84,0.5),0),"")</f>
        <v>68</v>
      </c>
      <c r="W84" s="162"/>
      <c r="X84" s="162"/>
      <c r="Y84" s="163" t="str">
        <f t="shared" ref="Y84:Y136" si="13">IF(AND(N84&lt;$N$18/2,COUNTIF($P84:$T84,"&gt;0")&gt;0),"FAIL LABS",IF(OR($U84=0,$U84=""),"",IF($V84&gt;=70,"A",IF($V84&gt;=60,"B",IF($V84&gt;=50,"C",IF($V84&gt;=40,"D","E"))))))</f>
        <v>B</v>
      </c>
    </row>
    <row r="85" spans="1:25" ht="25.8">
      <c r="A85" s="171">
        <v>67</v>
      </c>
      <c r="B85" s="170" t="s">
        <v>192</v>
      </c>
      <c r="C85" s="170" t="s">
        <v>193</v>
      </c>
      <c r="D85" s="161">
        <v>12</v>
      </c>
      <c r="E85" s="161">
        <v>11</v>
      </c>
      <c r="F85" s="161">
        <v>6</v>
      </c>
      <c r="G85" s="165">
        <f t="shared" si="7"/>
        <v>5.2222222222222214</v>
      </c>
      <c r="H85" s="161">
        <v>3.6</v>
      </c>
      <c r="I85" s="161">
        <v>4</v>
      </c>
      <c r="J85" s="165">
        <f t="shared" si="8"/>
        <v>3.8</v>
      </c>
      <c r="K85" s="161">
        <v>9</v>
      </c>
      <c r="L85" s="161">
        <v>11</v>
      </c>
      <c r="M85" s="161">
        <v>8</v>
      </c>
      <c r="N85" s="165">
        <f t="shared" si="9"/>
        <v>9.3333333333333339</v>
      </c>
      <c r="O85" s="164">
        <f t="shared" si="10"/>
        <v>18.399999999999999</v>
      </c>
      <c r="P85" s="161">
        <v>22</v>
      </c>
      <c r="Q85" s="161"/>
      <c r="R85" s="161">
        <v>17</v>
      </c>
      <c r="S85" s="161">
        <v>14</v>
      </c>
      <c r="T85" s="161"/>
      <c r="U85" s="166">
        <f t="shared" si="11"/>
        <v>53</v>
      </c>
      <c r="V85" s="162">
        <f t="shared" si="12"/>
        <v>71</v>
      </c>
      <c r="W85" s="162"/>
      <c r="X85" s="162"/>
      <c r="Y85" s="163" t="str">
        <f t="shared" si="13"/>
        <v>A</v>
      </c>
    </row>
    <row r="86" spans="1:25" ht="25.8">
      <c r="A86" s="171">
        <v>68</v>
      </c>
      <c r="B86" s="170" t="s">
        <v>194</v>
      </c>
      <c r="C86" s="170" t="s">
        <v>195</v>
      </c>
      <c r="D86" s="161">
        <v>20</v>
      </c>
      <c r="E86" s="161">
        <v>4</v>
      </c>
      <c r="F86" s="161">
        <v>7</v>
      </c>
      <c r="G86" s="165">
        <f t="shared" si="7"/>
        <v>6.1111111111111107</v>
      </c>
      <c r="H86" s="161">
        <v>3.6</v>
      </c>
      <c r="I86" s="161">
        <v>4</v>
      </c>
      <c r="J86" s="165">
        <f t="shared" si="8"/>
        <v>3.8</v>
      </c>
      <c r="K86" s="161">
        <v>9</v>
      </c>
      <c r="L86" s="161">
        <v>11</v>
      </c>
      <c r="M86" s="161">
        <v>8</v>
      </c>
      <c r="N86" s="165">
        <f t="shared" si="9"/>
        <v>9.3333333333333339</v>
      </c>
      <c r="O86" s="164">
        <f t="shared" si="10"/>
        <v>19.2</v>
      </c>
      <c r="P86" s="161">
        <v>26</v>
      </c>
      <c r="Q86" s="161"/>
      <c r="R86" s="161">
        <v>16</v>
      </c>
      <c r="S86" s="161">
        <v>14</v>
      </c>
      <c r="T86" s="161"/>
      <c r="U86" s="166">
        <f t="shared" si="11"/>
        <v>56</v>
      </c>
      <c r="V86" s="162">
        <f t="shared" si="12"/>
        <v>75</v>
      </c>
      <c r="W86" s="162"/>
      <c r="X86" s="162"/>
      <c r="Y86" s="163" t="str">
        <f t="shared" si="13"/>
        <v>A</v>
      </c>
    </row>
    <row r="87" spans="1:25" ht="25.8">
      <c r="A87" s="171">
        <v>69</v>
      </c>
      <c r="B87" s="170" t="s">
        <v>196</v>
      </c>
      <c r="C87" s="170" t="s">
        <v>197</v>
      </c>
      <c r="D87" s="161">
        <v>20</v>
      </c>
      <c r="E87" s="161">
        <v>10</v>
      </c>
      <c r="F87" s="161">
        <v>5</v>
      </c>
      <c r="G87" s="165">
        <f t="shared" si="7"/>
        <v>6.1111111111111107</v>
      </c>
      <c r="H87" s="161">
        <v>3.6</v>
      </c>
      <c r="I87" s="161">
        <v>5</v>
      </c>
      <c r="J87" s="165">
        <f t="shared" si="8"/>
        <v>4.3</v>
      </c>
      <c r="K87" s="161">
        <v>8</v>
      </c>
      <c r="L87" s="161">
        <v>11</v>
      </c>
      <c r="M87" s="161">
        <v>11</v>
      </c>
      <c r="N87" s="165">
        <f t="shared" si="9"/>
        <v>10</v>
      </c>
      <c r="O87" s="164">
        <f t="shared" si="10"/>
        <v>20.399999999999999</v>
      </c>
      <c r="P87" s="161">
        <v>25</v>
      </c>
      <c r="Q87" s="161"/>
      <c r="R87" s="161">
        <v>15</v>
      </c>
      <c r="S87" s="161">
        <v>16</v>
      </c>
      <c r="T87" s="161"/>
      <c r="U87" s="166">
        <f t="shared" si="11"/>
        <v>56</v>
      </c>
      <c r="V87" s="162">
        <f t="shared" si="12"/>
        <v>76</v>
      </c>
      <c r="W87" s="162"/>
      <c r="X87" s="162"/>
      <c r="Y87" s="163" t="str">
        <f t="shared" si="13"/>
        <v>A</v>
      </c>
    </row>
    <row r="88" spans="1:25" ht="25.8">
      <c r="A88" s="171">
        <v>70</v>
      </c>
      <c r="B88" s="170" t="s">
        <v>198</v>
      </c>
      <c r="C88" s="170" t="s">
        <v>199</v>
      </c>
      <c r="D88" s="161">
        <v>10</v>
      </c>
      <c r="E88" s="161">
        <v>7</v>
      </c>
      <c r="F88" s="161">
        <v>6</v>
      </c>
      <c r="G88" s="165">
        <f t="shared" si="7"/>
        <v>4.4444444444444455</v>
      </c>
      <c r="H88" s="161">
        <v>3.6</v>
      </c>
      <c r="I88" s="161">
        <v>3</v>
      </c>
      <c r="J88" s="165">
        <f t="shared" si="8"/>
        <v>3.3</v>
      </c>
      <c r="K88" s="161">
        <v>12</v>
      </c>
      <c r="L88" s="161">
        <v>11</v>
      </c>
      <c r="M88" s="161">
        <v>11</v>
      </c>
      <c r="N88" s="165">
        <f t="shared" si="9"/>
        <v>11.333333333333334</v>
      </c>
      <c r="O88" s="164">
        <f t="shared" si="10"/>
        <v>19.100000000000001</v>
      </c>
      <c r="P88" s="161">
        <v>17</v>
      </c>
      <c r="Q88" s="161"/>
      <c r="R88" s="161">
        <v>15</v>
      </c>
      <c r="S88" s="161">
        <v>14</v>
      </c>
      <c r="T88" s="161"/>
      <c r="U88" s="166">
        <f t="shared" si="11"/>
        <v>46</v>
      </c>
      <c r="V88" s="162">
        <f t="shared" si="12"/>
        <v>65</v>
      </c>
      <c r="W88" s="162"/>
      <c r="X88" s="162"/>
      <c r="Y88" s="163" t="str">
        <f t="shared" si="13"/>
        <v>B</v>
      </c>
    </row>
    <row r="89" spans="1:25" ht="25.8">
      <c r="A89" s="171">
        <v>71</v>
      </c>
      <c r="B89" s="170" t="s">
        <v>200</v>
      </c>
      <c r="C89" s="170" t="s">
        <v>201</v>
      </c>
      <c r="D89" s="161">
        <v>20</v>
      </c>
      <c r="E89" s="161">
        <v>4</v>
      </c>
      <c r="F89" s="161">
        <v>6</v>
      </c>
      <c r="G89" s="165">
        <f t="shared" si="7"/>
        <v>5.7777777777777786</v>
      </c>
      <c r="H89" s="161">
        <v>4</v>
      </c>
      <c r="I89" s="161">
        <v>3.6</v>
      </c>
      <c r="J89" s="165">
        <f t="shared" si="8"/>
        <v>3.8</v>
      </c>
      <c r="K89" s="161">
        <v>12</v>
      </c>
      <c r="L89" s="161">
        <v>11</v>
      </c>
      <c r="M89" s="161">
        <v>11</v>
      </c>
      <c r="N89" s="165">
        <f t="shared" si="9"/>
        <v>11.333333333333334</v>
      </c>
      <c r="O89" s="164">
        <f t="shared" si="10"/>
        <v>20.9</v>
      </c>
      <c r="P89" s="161">
        <v>17</v>
      </c>
      <c r="Q89" s="161"/>
      <c r="R89" s="161">
        <v>10</v>
      </c>
      <c r="S89" s="161">
        <v>6</v>
      </c>
      <c r="T89" s="161"/>
      <c r="U89" s="166">
        <f t="shared" si="11"/>
        <v>33</v>
      </c>
      <c r="V89" s="162">
        <f t="shared" si="12"/>
        <v>54</v>
      </c>
      <c r="W89" s="162"/>
      <c r="X89" s="162"/>
      <c r="Y89" s="163" t="str">
        <f t="shared" si="13"/>
        <v>C</v>
      </c>
    </row>
    <row r="90" spans="1:25" ht="25.8">
      <c r="A90" s="171">
        <v>72</v>
      </c>
      <c r="B90" s="170" t="s">
        <v>202</v>
      </c>
      <c r="C90" s="170" t="s">
        <v>203</v>
      </c>
      <c r="D90" s="161">
        <v>20</v>
      </c>
      <c r="E90" s="161">
        <v>9</v>
      </c>
      <c r="F90" s="161">
        <v>6</v>
      </c>
      <c r="G90" s="165">
        <f t="shared" si="7"/>
        <v>6.333333333333333</v>
      </c>
      <c r="H90" s="161">
        <v>4</v>
      </c>
      <c r="I90" s="161">
        <v>3.6</v>
      </c>
      <c r="J90" s="165">
        <f t="shared" si="8"/>
        <v>3.8</v>
      </c>
      <c r="K90" s="161">
        <v>8</v>
      </c>
      <c r="L90" s="161">
        <v>11</v>
      </c>
      <c r="M90" s="161">
        <v>9</v>
      </c>
      <c r="N90" s="165">
        <f t="shared" si="9"/>
        <v>9.3333333333333339</v>
      </c>
      <c r="O90" s="164">
        <f t="shared" si="10"/>
        <v>19.5</v>
      </c>
      <c r="P90" s="161">
        <v>20</v>
      </c>
      <c r="Q90" s="161"/>
      <c r="R90" s="161">
        <v>9</v>
      </c>
      <c r="S90" s="161">
        <v>13</v>
      </c>
      <c r="T90" s="161"/>
      <c r="U90" s="166">
        <f t="shared" si="11"/>
        <v>42</v>
      </c>
      <c r="V90" s="162">
        <f t="shared" si="12"/>
        <v>62</v>
      </c>
      <c r="W90" s="162"/>
      <c r="X90" s="162"/>
      <c r="Y90" s="163" t="str">
        <f t="shared" si="13"/>
        <v>B</v>
      </c>
    </row>
    <row r="91" spans="1:25" ht="25.8">
      <c r="A91" s="171">
        <v>73</v>
      </c>
      <c r="B91" s="170" t="s">
        <v>204</v>
      </c>
      <c r="C91" s="170" t="s">
        <v>205</v>
      </c>
      <c r="D91" s="161">
        <v>20</v>
      </c>
      <c r="E91" s="161">
        <v>26</v>
      </c>
      <c r="F91" s="161">
        <v>6</v>
      </c>
      <c r="G91" s="165">
        <f t="shared" si="7"/>
        <v>8.2222222222222232</v>
      </c>
      <c r="H91" s="161">
        <v>3.6</v>
      </c>
      <c r="I91" s="161">
        <v>3.6</v>
      </c>
      <c r="J91" s="165">
        <f t="shared" si="8"/>
        <v>3.5999999999999996</v>
      </c>
      <c r="K91" s="161">
        <v>11</v>
      </c>
      <c r="L91" s="161">
        <v>11</v>
      </c>
      <c r="M91" s="161">
        <v>11</v>
      </c>
      <c r="N91" s="165">
        <f t="shared" si="9"/>
        <v>10.999999999999998</v>
      </c>
      <c r="O91" s="164">
        <f t="shared" si="10"/>
        <v>22.8</v>
      </c>
      <c r="P91" s="161">
        <v>28</v>
      </c>
      <c r="Q91" s="161"/>
      <c r="R91" s="161">
        <v>18</v>
      </c>
      <c r="S91" s="161">
        <v>17</v>
      </c>
      <c r="T91" s="161"/>
      <c r="U91" s="166">
        <f t="shared" si="11"/>
        <v>63</v>
      </c>
      <c r="V91" s="162">
        <f t="shared" si="12"/>
        <v>86</v>
      </c>
      <c r="W91" s="162"/>
      <c r="X91" s="162"/>
      <c r="Y91" s="163" t="str">
        <f t="shared" si="13"/>
        <v>A</v>
      </c>
    </row>
    <row r="92" spans="1:25" ht="25.8">
      <c r="A92" s="171">
        <v>74</v>
      </c>
      <c r="B92" s="170" t="s">
        <v>206</v>
      </c>
      <c r="C92" s="170" t="s">
        <v>207</v>
      </c>
      <c r="D92" s="161">
        <v>19.5</v>
      </c>
      <c r="E92" s="161">
        <v>13</v>
      </c>
      <c r="F92" s="161">
        <v>5</v>
      </c>
      <c r="G92" s="165">
        <f t="shared" si="7"/>
        <v>6.3611111111111107</v>
      </c>
      <c r="H92" s="161">
        <v>2.7</v>
      </c>
      <c r="I92" s="161">
        <v>3</v>
      </c>
      <c r="J92" s="165">
        <f t="shared" si="8"/>
        <v>2.8500000000000005</v>
      </c>
      <c r="K92" s="161">
        <v>9</v>
      </c>
      <c r="L92" s="161">
        <v>12</v>
      </c>
      <c r="M92" s="161">
        <v>8</v>
      </c>
      <c r="N92" s="165">
        <f t="shared" si="9"/>
        <v>9.6666666666666661</v>
      </c>
      <c r="O92" s="164">
        <f t="shared" si="10"/>
        <v>18.899999999999999</v>
      </c>
      <c r="P92" s="161">
        <v>18</v>
      </c>
      <c r="Q92" s="161"/>
      <c r="R92" s="161">
        <v>20</v>
      </c>
      <c r="S92" s="161">
        <v>16</v>
      </c>
      <c r="T92" s="161"/>
      <c r="U92" s="166">
        <f t="shared" si="11"/>
        <v>54</v>
      </c>
      <c r="V92" s="162">
        <f t="shared" si="12"/>
        <v>73</v>
      </c>
      <c r="W92" s="162"/>
      <c r="X92" s="162"/>
      <c r="Y92" s="163" t="str">
        <f t="shared" si="13"/>
        <v>A</v>
      </c>
    </row>
    <row r="93" spans="1:25" ht="25.8">
      <c r="A93" s="171">
        <v>75</v>
      </c>
      <c r="B93" s="170" t="s">
        <v>208</v>
      </c>
      <c r="C93" s="170" t="s">
        <v>209</v>
      </c>
      <c r="D93" s="161">
        <v>3</v>
      </c>
      <c r="E93" s="161">
        <v>8</v>
      </c>
      <c r="F93" s="161">
        <v>7</v>
      </c>
      <c r="G93" s="165">
        <f t="shared" si="7"/>
        <v>3.7222222222222228</v>
      </c>
      <c r="H93" s="161">
        <v>3</v>
      </c>
      <c r="I93" s="161">
        <v>3</v>
      </c>
      <c r="J93" s="165">
        <f t="shared" si="8"/>
        <v>3</v>
      </c>
      <c r="K93" s="161">
        <v>12</v>
      </c>
      <c r="L93" s="161">
        <v>9</v>
      </c>
      <c r="M93" s="161">
        <v>9</v>
      </c>
      <c r="N93" s="165">
        <f t="shared" si="9"/>
        <v>10</v>
      </c>
      <c r="O93" s="164">
        <f t="shared" si="10"/>
        <v>16.7</v>
      </c>
      <c r="P93" s="161"/>
      <c r="Q93" s="161"/>
      <c r="R93" s="161"/>
      <c r="S93" s="161"/>
      <c r="T93" s="161"/>
      <c r="U93" s="166" t="str">
        <f t="shared" si="11"/>
        <v/>
      </c>
      <c r="V93" s="162">
        <f t="shared" si="12"/>
        <v>17</v>
      </c>
      <c r="W93" s="162"/>
      <c r="X93" s="162"/>
      <c r="Y93" s="163" t="str">
        <f t="shared" si="13"/>
        <v/>
      </c>
    </row>
    <row r="94" spans="1:25" ht="25.8">
      <c r="A94" s="171">
        <v>76</v>
      </c>
      <c r="B94" s="170" t="s">
        <v>210</v>
      </c>
      <c r="C94" s="170" t="s">
        <v>211</v>
      </c>
      <c r="D94" s="161">
        <v>20</v>
      </c>
      <c r="E94" s="161">
        <v>11</v>
      </c>
      <c r="F94" s="161">
        <v>6</v>
      </c>
      <c r="G94" s="165">
        <f t="shared" si="7"/>
        <v>6.5555555555555562</v>
      </c>
      <c r="H94" s="161">
        <v>3</v>
      </c>
      <c r="I94" s="161">
        <v>5</v>
      </c>
      <c r="J94" s="165">
        <f t="shared" si="8"/>
        <v>4</v>
      </c>
      <c r="K94" s="161">
        <v>9</v>
      </c>
      <c r="L94" s="161">
        <v>8</v>
      </c>
      <c r="M94" s="161">
        <v>12</v>
      </c>
      <c r="N94" s="165">
        <f t="shared" si="9"/>
        <v>9.6666666666666661</v>
      </c>
      <c r="O94" s="164">
        <f t="shared" si="10"/>
        <v>20.2</v>
      </c>
      <c r="P94" s="161">
        <v>24</v>
      </c>
      <c r="Q94" s="161">
        <v>10</v>
      </c>
      <c r="R94" s="161"/>
      <c r="S94" s="161">
        <v>13</v>
      </c>
      <c r="T94" s="161"/>
      <c r="U94" s="166">
        <f t="shared" si="11"/>
        <v>47</v>
      </c>
      <c r="V94" s="162">
        <f t="shared" si="12"/>
        <v>67</v>
      </c>
      <c r="W94" s="162"/>
      <c r="X94" s="162"/>
      <c r="Y94" s="163" t="str">
        <f t="shared" si="13"/>
        <v>B</v>
      </c>
    </row>
    <row r="95" spans="1:25" ht="25.8">
      <c r="A95" s="171">
        <v>77</v>
      </c>
      <c r="B95" s="170" t="s">
        <v>212</v>
      </c>
      <c r="C95" s="170" t="s">
        <v>213</v>
      </c>
      <c r="D95" s="161">
        <v>8</v>
      </c>
      <c r="E95" s="161">
        <v>6</v>
      </c>
      <c r="F95" s="161">
        <v>6</v>
      </c>
      <c r="G95" s="165">
        <f t="shared" si="7"/>
        <v>4.0000000000000009</v>
      </c>
      <c r="H95" s="161">
        <v>2.6</v>
      </c>
      <c r="I95" s="161">
        <v>4.5999999999999996</v>
      </c>
      <c r="J95" s="165">
        <f t="shared" si="8"/>
        <v>3.5999999999999996</v>
      </c>
      <c r="K95" s="161">
        <v>9</v>
      </c>
      <c r="L95" s="161">
        <v>8</v>
      </c>
      <c r="M95" s="161">
        <v>9</v>
      </c>
      <c r="N95" s="165">
        <f t="shared" si="9"/>
        <v>8.6666666666666661</v>
      </c>
      <c r="O95" s="164">
        <f t="shared" si="10"/>
        <v>16.3</v>
      </c>
      <c r="P95" s="161">
        <v>24</v>
      </c>
      <c r="Q95" s="161"/>
      <c r="R95" s="161">
        <v>14</v>
      </c>
      <c r="S95" s="161">
        <v>15</v>
      </c>
      <c r="T95" s="161"/>
      <c r="U95" s="166">
        <f t="shared" si="11"/>
        <v>53</v>
      </c>
      <c r="V95" s="162">
        <f t="shared" si="12"/>
        <v>69</v>
      </c>
      <c r="W95" s="162"/>
      <c r="X95" s="162"/>
      <c r="Y95" s="163" t="str">
        <f t="shared" si="13"/>
        <v>B</v>
      </c>
    </row>
    <row r="96" spans="1:25" ht="25.8">
      <c r="A96" s="171">
        <v>78</v>
      </c>
      <c r="B96" s="170" t="s">
        <v>214</v>
      </c>
      <c r="C96" s="170" t="s">
        <v>215</v>
      </c>
      <c r="D96" s="161">
        <v>20</v>
      </c>
      <c r="E96" s="161">
        <v>12</v>
      </c>
      <c r="F96" s="161">
        <v>5</v>
      </c>
      <c r="G96" s="165">
        <f t="shared" si="7"/>
        <v>6.333333333333333</v>
      </c>
      <c r="H96" s="161">
        <v>2.6</v>
      </c>
      <c r="I96" s="161">
        <v>4.5999999999999996</v>
      </c>
      <c r="J96" s="165">
        <f t="shared" si="8"/>
        <v>3.5999999999999996</v>
      </c>
      <c r="K96" s="161">
        <v>12</v>
      </c>
      <c r="L96" s="161">
        <v>11</v>
      </c>
      <c r="M96" s="161">
        <v>13</v>
      </c>
      <c r="N96" s="165">
        <f t="shared" si="9"/>
        <v>12</v>
      </c>
      <c r="O96" s="164">
        <f t="shared" si="10"/>
        <v>21.9</v>
      </c>
      <c r="P96" s="161">
        <v>21</v>
      </c>
      <c r="Q96" s="161"/>
      <c r="R96" s="161">
        <v>20</v>
      </c>
      <c r="S96" s="161">
        <v>10</v>
      </c>
      <c r="T96" s="161"/>
      <c r="U96" s="166">
        <f t="shared" si="11"/>
        <v>51</v>
      </c>
      <c r="V96" s="162">
        <f t="shared" si="12"/>
        <v>73</v>
      </c>
      <c r="W96" s="162"/>
      <c r="X96" s="162"/>
      <c r="Y96" s="163" t="str">
        <f t="shared" si="13"/>
        <v>A</v>
      </c>
    </row>
    <row r="97" spans="1:25" ht="25.8">
      <c r="A97" s="171">
        <v>79</v>
      </c>
      <c r="B97" s="170" t="s">
        <v>216</v>
      </c>
      <c r="C97" s="170" t="s">
        <v>217</v>
      </c>
      <c r="D97" s="161">
        <v>7.5</v>
      </c>
      <c r="E97" s="161">
        <v>10</v>
      </c>
      <c r="F97" s="161">
        <v>5</v>
      </c>
      <c r="G97" s="165">
        <f t="shared" si="7"/>
        <v>4.0277777777777777</v>
      </c>
      <c r="H97" s="161">
        <v>3</v>
      </c>
      <c r="I97" s="161">
        <v>4</v>
      </c>
      <c r="J97" s="165">
        <f t="shared" si="8"/>
        <v>3.5</v>
      </c>
      <c r="K97" s="161">
        <v>9</v>
      </c>
      <c r="L97" s="161">
        <v>8</v>
      </c>
      <c r="M97" s="161">
        <v>11</v>
      </c>
      <c r="N97" s="165">
        <f t="shared" si="9"/>
        <v>9.3333333333333339</v>
      </c>
      <c r="O97" s="164">
        <f t="shared" si="10"/>
        <v>16.899999999999999</v>
      </c>
      <c r="P97" s="161">
        <v>22</v>
      </c>
      <c r="Q97" s="161"/>
      <c r="R97" s="161">
        <v>10</v>
      </c>
      <c r="S97" s="161">
        <v>12</v>
      </c>
      <c r="T97" s="161"/>
      <c r="U97" s="166">
        <f t="shared" si="11"/>
        <v>44</v>
      </c>
      <c r="V97" s="162">
        <f t="shared" si="12"/>
        <v>61</v>
      </c>
      <c r="W97" s="162"/>
      <c r="X97" s="162"/>
      <c r="Y97" s="163" t="str">
        <f t="shared" si="13"/>
        <v>B</v>
      </c>
    </row>
    <row r="98" spans="1:25" ht="25.8">
      <c r="A98" s="171">
        <v>80</v>
      </c>
      <c r="B98" s="170" t="s">
        <v>218</v>
      </c>
      <c r="C98" s="170" t="s">
        <v>219</v>
      </c>
      <c r="D98" s="161">
        <v>4</v>
      </c>
      <c r="E98" s="161">
        <v>15</v>
      </c>
      <c r="F98" s="161">
        <v>7</v>
      </c>
      <c r="G98" s="165">
        <f t="shared" si="7"/>
        <v>4.666666666666667</v>
      </c>
      <c r="H98" s="161">
        <v>2</v>
      </c>
      <c r="I98" s="161">
        <v>4</v>
      </c>
      <c r="J98" s="165">
        <f t="shared" si="8"/>
        <v>3.0000000000000004</v>
      </c>
      <c r="K98" s="161">
        <v>10</v>
      </c>
      <c r="L98" s="161">
        <v>8</v>
      </c>
      <c r="M98" s="161">
        <v>8</v>
      </c>
      <c r="N98" s="165">
        <f t="shared" si="9"/>
        <v>8.6666666666666661</v>
      </c>
      <c r="O98" s="164">
        <f t="shared" si="10"/>
        <v>16.3</v>
      </c>
      <c r="P98" s="161">
        <v>27</v>
      </c>
      <c r="Q98" s="161"/>
      <c r="R98" s="161">
        <v>11</v>
      </c>
      <c r="S98" s="161">
        <v>12</v>
      </c>
      <c r="T98" s="161"/>
      <c r="U98" s="166">
        <f t="shared" si="11"/>
        <v>50</v>
      </c>
      <c r="V98" s="162">
        <f t="shared" si="12"/>
        <v>66</v>
      </c>
      <c r="W98" s="162"/>
      <c r="X98" s="162"/>
      <c r="Y98" s="163" t="str">
        <f t="shared" si="13"/>
        <v>B</v>
      </c>
    </row>
    <row r="99" spans="1:25" ht="25.8">
      <c r="A99" s="171">
        <v>81</v>
      </c>
      <c r="B99" s="170" t="s">
        <v>220</v>
      </c>
      <c r="C99" s="170" t="s">
        <v>221</v>
      </c>
      <c r="D99" s="161">
        <v>2</v>
      </c>
      <c r="E99" s="161">
        <v>13</v>
      </c>
      <c r="F99" s="161">
        <v>2</v>
      </c>
      <c r="G99" s="165">
        <f t="shared" si="7"/>
        <v>2.4444444444444446</v>
      </c>
      <c r="H99" s="161">
        <v>5</v>
      </c>
      <c r="I99" s="161">
        <v>3</v>
      </c>
      <c r="J99" s="165">
        <f t="shared" si="8"/>
        <v>4</v>
      </c>
      <c r="K99" s="161">
        <v>9</v>
      </c>
      <c r="L99" s="161">
        <v>8</v>
      </c>
      <c r="M99" s="161">
        <v>12</v>
      </c>
      <c r="N99" s="165">
        <f t="shared" si="9"/>
        <v>9.6666666666666661</v>
      </c>
      <c r="O99" s="164">
        <f t="shared" si="10"/>
        <v>16.100000000000001</v>
      </c>
      <c r="P99" s="161">
        <v>26</v>
      </c>
      <c r="Q99" s="161"/>
      <c r="R99" s="161">
        <v>14</v>
      </c>
      <c r="S99" s="161">
        <v>11</v>
      </c>
      <c r="T99" s="161"/>
      <c r="U99" s="166">
        <f t="shared" si="11"/>
        <v>51</v>
      </c>
      <c r="V99" s="162">
        <f t="shared" si="12"/>
        <v>67</v>
      </c>
      <c r="W99" s="162"/>
      <c r="X99" s="162"/>
      <c r="Y99" s="163" t="str">
        <f t="shared" si="13"/>
        <v>B</v>
      </c>
    </row>
    <row r="100" spans="1:25" ht="25.8">
      <c r="A100" s="171">
        <v>82</v>
      </c>
      <c r="B100" s="170" t="s">
        <v>222</v>
      </c>
      <c r="C100" s="170" t="s">
        <v>223</v>
      </c>
      <c r="D100" s="161">
        <v>20</v>
      </c>
      <c r="E100" s="161">
        <v>21</v>
      </c>
      <c r="F100" s="161">
        <v>3</v>
      </c>
      <c r="G100" s="165">
        <f t="shared" si="7"/>
        <v>6.666666666666667</v>
      </c>
      <c r="H100" s="161">
        <v>3</v>
      </c>
      <c r="I100" s="161">
        <v>5</v>
      </c>
      <c r="J100" s="165">
        <f t="shared" si="8"/>
        <v>4</v>
      </c>
      <c r="K100" s="161">
        <v>8</v>
      </c>
      <c r="L100" s="161">
        <v>12</v>
      </c>
      <c r="M100" s="161">
        <v>9</v>
      </c>
      <c r="N100" s="165">
        <f t="shared" si="9"/>
        <v>9.6666666666666679</v>
      </c>
      <c r="O100" s="164">
        <f t="shared" si="10"/>
        <v>20.3</v>
      </c>
      <c r="P100" s="161"/>
      <c r="Q100" s="161"/>
      <c r="R100" s="161"/>
      <c r="S100" s="161"/>
      <c r="T100" s="161"/>
      <c r="U100" s="166" t="str">
        <f t="shared" si="11"/>
        <v/>
      </c>
      <c r="V100" s="162">
        <f t="shared" si="12"/>
        <v>20</v>
      </c>
      <c r="W100" s="162"/>
      <c r="X100" s="162"/>
      <c r="Y100" s="163" t="str">
        <f t="shared" si="13"/>
        <v/>
      </c>
    </row>
    <row r="101" spans="1:25" ht="25.8">
      <c r="A101" s="171">
        <v>83</v>
      </c>
      <c r="B101" s="170" t="s">
        <v>224</v>
      </c>
      <c r="C101" s="170" t="s">
        <v>225</v>
      </c>
      <c r="D101" s="161">
        <v>10</v>
      </c>
      <c r="E101" s="161">
        <v>16</v>
      </c>
      <c r="F101" s="161">
        <v>7</v>
      </c>
      <c r="G101" s="165">
        <f t="shared" si="7"/>
        <v>5.7777777777777777</v>
      </c>
      <c r="H101" s="161">
        <v>3.6</v>
      </c>
      <c r="I101" s="161">
        <v>4</v>
      </c>
      <c r="J101" s="165">
        <f t="shared" si="8"/>
        <v>3.8</v>
      </c>
      <c r="K101" s="161">
        <v>10</v>
      </c>
      <c r="L101" s="161">
        <v>8</v>
      </c>
      <c r="M101" s="161">
        <v>10</v>
      </c>
      <c r="N101" s="165">
        <f t="shared" si="9"/>
        <v>9.3333333333333339</v>
      </c>
      <c r="O101" s="164">
        <f t="shared" si="10"/>
        <v>18.899999999999999</v>
      </c>
      <c r="P101" s="161">
        <v>25</v>
      </c>
      <c r="Q101" s="161"/>
      <c r="R101" s="161">
        <v>18</v>
      </c>
      <c r="S101" s="161">
        <v>15</v>
      </c>
      <c r="T101" s="161"/>
      <c r="U101" s="166">
        <f t="shared" si="11"/>
        <v>58</v>
      </c>
      <c r="V101" s="162">
        <f t="shared" si="12"/>
        <v>77</v>
      </c>
      <c r="W101" s="162"/>
      <c r="X101" s="162"/>
      <c r="Y101" s="163" t="str">
        <f t="shared" si="13"/>
        <v>A</v>
      </c>
    </row>
    <row r="102" spans="1:25" ht="25.8">
      <c r="A102" s="171">
        <v>84</v>
      </c>
      <c r="B102" s="170" t="s">
        <v>226</v>
      </c>
      <c r="C102" s="170" t="s">
        <v>227</v>
      </c>
      <c r="D102" s="161">
        <v>2</v>
      </c>
      <c r="E102" s="161">
        <v>8</v>
      </c>
      <c r="F102" s="161">
        <v>5</v>
      </c>
      <c r="G102" s="165">
        <f t="shared" si="7"/>
        <v>2.8888888888888893</v>
      </c>
      <c r="H102" s="161">
        <v>5</v>
      </c>
      <c r="I102" s="161">
        <v>3</v>
      </c>
      <c r="J102" s="165">
        <f t="shared" si="8"/>
        <v>4</v>
      </c>
      <c r="K102" s="161">
        <v>8</v>
      </c>
      <c r="L102" s="161">
        <v>9</v>
      </c>
      <c r="M102" s="161">
        <v>8</v>
      </c>
      <c r="N102" s="165">
        <f t="shared" si="9"/>
        <v>8.3333333333333321</v>
      </c>
      <c r="O102" s="164">
        <f t="shared" si="10"/>
        <v>15.2</v>
      </c>
      <c r="P102" s="161">
        <v>28</v>
      </c>
      <c r="Q102" s="161"/>
      <c r="R102" s="161">
        <v>14</v>
      </c>
      <c r="S102" s="161">
        <v>11</v>
      </c>
      <c r="T102" s="161"/>
      <c r="U102" s="166">
        <f t="shared" si="11"/>
        <v>53</v>
      </c>
      <c r="V102" s="162">
        <f t="shared" si="12"/>
        <v>68</v>
      </c>
      <c r="W102" s="162"/>
      <c r="X102" s="162"/>
      <c r="Y102" s="163" t="str">
        <f t="shared" si="13"/>
        <v>B</v>
      </c>
    </row>
    <row r="103" spans="1:25" ht="25.8">
      <c r="A103" s="171">
        <v>85</v>
      </c>
      <c r="B103" s="170" t="s">
        <v>228</v>
      </c>
      <c r="C103" s="170" t="s">
        <v>229</v>
      </c>
      <c r="D103" s="161">
        <v>4</v>
      </c>
      <c r="E103" s="161">
        <v>11</v>
      </c>
      <c r="F103" s="161">
        <v>6</v>
      </c>
      <c r="G103" s="165">
        <f t="shared" si="7"/>
        <v>3.888888888888888</v>
      </c>
      <c r="H103" s="161">
        <v>2.7</v>
      </c>
      <c r="I103" s="161">
        <v>4</v>
      </c>
      <c r="J103" s="165">
        <f t="shared" si="8"/>
        <v>3.35</v>
      </c>
      <c r="K103" s="161">
        <v>8</v>
      </c>
      <c r="L103" s="161">
        <v>9</v>
      </c>
      <c r="M103" s="161">
        <v>10</v>
      </c>
      <c r="N103" s="165">
        <f t="shared" si="9"/>
        <v>8.9999999999999982</v>
      </c>
      <c r="O103" s="164">
        <f t="shared" si="10"/>
        <v>16.2</v>
      </c>
      <c r="P103" s="161">
        <v>27</v>
      </c>
      <c r="Q103" s="161"/>
      <c r="R103" s="161">
        <v>15</v>
      </c>
      <c r="S103" s="161">
        <v>14</v>
      </c>
      <c r="T103" s="161"/>
      <c r="U103" s="166">
        <f t="shared" si="11"/>
        <v>56</v>
      </c>
      <c r="V103" s="162">
        <f t="shared" si="12"/>
        <v>72</v>
      </c>
      <c r="W103" s="162"/>
      <c r="X103" s="162"/>
      <c r="Y103" s="163" t="str">
        <f t="shared" si="13"/>
        <v>A</v>
      </c>
    </row>
    <row r="104" spans="1:25" ht="25.8">
      <c r="A104" s="171">
        <v>86</v>
      </c>
      <c r="B104" s="170" t="s">
        <v>369</v>
      </c>
      <c r="C104" s="170" t="s">
        <v>370</v>
      </c>
      <c r="D104" s="161"/>
      <c r="E104" s="161"/>
      <c r="F104" s="161"/>
      <c r="G104" s="165">
        <f t="shared" si="7"/>
        <v>0</v>
      </c>
      <c r="H104" s="161"/>
      <c r="I104" s="161"/>
      <c r="J104" s="165">
        <f t="shared" si="8"/>
        <v>0</v>
      </c>
      <c r="K104" s="161"/>
      <c r="L104" s="161"/>
      <c r="M104" s="161"/>
      <c r="N104" s="165">
        <f t="shared" si="9"/>
        <v>0</v>
      </c>
      <c r="O104" s="164" t="str">
        <f t="shared" si="10"/>
        <v/>
      </c>
      <c r="P104" s="161"/>
      <c r="Q104" s="161"/>
      <c r="R104" s="161"/>
      <c r="S104" s="161"/>
      <c r="T104" s="161"/>
      <c r="U104" s="166" t="str">
        <f t="shared" si="11"/>
        <v/>
      </c>
      <c r="V104" s="162" t="str">
        <f t="shared" si="12"/>
        <v/>
      </c>
      <c r="W104" s="162"/>
      <c r="X104" s="162"/>
      <c r="Y104" s="163" t="str">
        <f t="shared" si="13"/>
        <v/>
      </c>
    </row>
    <row r="105" spans="1:25" ht="25.8">
      <c r="A105" s="171">
        <v>87</v>
      </c>
      <c r="B105" s="170" t="s">
        <v>230</v>
      </c>
      <c r="C105" s="170" t="s">
        <v>231</v>
      </c>
      <c r="D105" s="161">
        <v>4</v>
      </c>
      <c r="E105" s="161">
        <v>10</v>
      </c>
      <c r="F105" s="161">
        <v>7</v>
      </c>
      <c r="G105" s="165">
        <f t="shared" si="7"/>
        <v>4.1111111111111116</v>
      </c>
      <c r="H105" s="161">
        <v>3</v>
      </c>
      <c r="I105" s="161">
        <v>4</v>
      </c>
      <c r="J105" s="165">
        <f t="shared" si="8"/>
        <v>3.5</v>
      </c>
      <c r="K105" s="161">
        <v>10</v>
      </c>
      <c r="L105" s="161">
        <v>8</v>
      </c>
      <c r="M105" s="161">
        <v>8</v>
      </c>
      <c r="N105" s="165">
        <f t="shared" si="9"/>
        <v>8.6666666666666661</v>
      </c>
      <c r="O105" s="164">
        <f t="shared" si="10"/>
        <v>16.3</v>
      </c>
      <c r="P105" s="161">
        <v>27</v>
      </c>
      <c r="Q105" s="161"/>
      <c r="R105" s="161">
        <v>13</v>
      </c>
      <c r="S105" s="161">
        <v>15</v>
      </c>
      <c r="T105" s="161"/>
      <c r="U105" s="166">
        <f t="shared" si="11"/>
        <v>55</v>
      </c>
      <c r="V105" s="162">
        <f t="shared" si="12"/>
        <v>71</v>
      </c>
      <c r="W105" s="162"/>
      <c r="X105" s="162"/>
      <c r="Y105" s="163" t="str">
        <f t="shared" si="13"/>
        <v>A</v>
      </c>
    </row>
    <row r="106" spans="1:25" ht="25.8">
      <c r="A106" s="171">
        <v>88</v>
      </c>
      <c r="B106" s="170" t="s">
        <v>232</v>
      </c>
      <c r="C106" s="170" t="s">
        <v>233</v>
      </c>
      <c r="D106" s="161">
        <v>10</v>
      </c>
      <c r="E106" s="161">
        <v>6</v>
      </c>
      <c r="F106" s="161">
        <v>5</v>
      </c>
      <c r="G106" s="165">
        <f t="shared" si="7"/>
        <v>4</v>
      </c>
      <c r="H106" s="161">
        <v>3</v>
      </c>
      <c r="I106" s="161">
        <v>4</v>
      </c>
      <c r="J106" s="165">
        <f t="shared" si="8"/>
        <v>3.5</v>
      </c>
      <c r="K106" s="161">
        <v>8</v>
      </c>
      <c r="L106" s="161">
        <v>9</v>
      </c>
      <c r="M106" s="161">
        <v>9</v>
      </c>
      <c r="N106" s="165">
        <f t="shared" si="9"/>
        <v>8.6666666666666661</v>
      </c>
      <c r="O106" s="164">
        <f t="shared" si="10"/>
        <v>16.2</v>
      </c>
      <c r="P106" s="161">
        <v>23</v>
      </c>
      <c r="Q106" s="161"/>
      <c r="R106" s="161">
        <v>18</v>
      </c>
      <c r="S106" s="161">
        <v>14</v>
      </c>
      <c r="T106" s="161"/>
      <c r="U106" s="166">
        <f t="shared" si="11"/>
        <v>55</v>
      </c>
      <c r="V106" s="162">
        <f t="shared" si="12"/>
        <v>71</v>
      </c>
      <c r="W106" s="162"/>
      <c r="X106" s="162"/>
      <c r="Y106" s="163" t="str">
        <f t="shared" si="13"/>
        <v>A</v>
      </c>
    </row>
    <row r="107" spans="1:25" ht="25.8">
      <c r="A107" s="171">
        <v>89</v>
      </c>
      <c r="B107" s="170" t="s">
        <v>234</v>
      </c>
      <c r="C107" s="170" t="s">
        <v>235</v>
      </c>
      <c r="D107" s="161">
        <v>18</v>
      </c>
      <c r="E107" s="161">
        <v>16</v>
      </c>
      <c r="F107" s="161">
        <v>5</v>
      </c>
      <c r="G107" s="165">
        <f t="shared" si="7"/>
        <v>6.4444444444444438</v>
      </c>
      <c r="H107" s="161">
        <v>3</v>
      </c>
      <c r="I107" s="161">
        <v>3.6</v>
      </c>
      <c r="J107" s="165">
        <f t="shared" si="8"/>
        <v>3.3</v>
      </c>
      <c r="K107" s="161">
        <v>8</v>
      </c>
      <c r="L107" s="161">
        <v>11</v>
      </c>
      <c r="M107" s="161">
        <v>8</v>
      </c>
      <c r="N107" s="165">
        <f t="shared" si="9"/>
        <v>8.9999999999999982</v>
      </c>
      <c r="O107" s="164">
        <f t="shared" si="10"/>
        <v>18.7</v>
      </c>
      <c r="P107" s="161">
        <v>23</v>
      </c>
      <c r="Q107" s="161"/>
      <c r="R107" s="161">
        <v>12</v>
      </c>
      <c r="S107" s="161">
        <v>15</v>
      </c>
      <c r="T107" s="161"/>
      <c r="U107" s="166">
        <f t="shared" si="11"/>
        <v>50</v>
      </c>
      <c r="V107" s="162">
        <f t="shared" si="12"/>
        <v>69</v>
      </c>
      <c r="W107" s="162"/>
      <c r="X107" s="162"/>
      <c r="Y107" s="163" t="str">
        <f t="shared" si="13"/>
        <v>B</v>
      </c>
    </row>
    <row r="108" spans="1:25" ht="25.8">
      <c r="A108" s="171">
        <v>90</v>
      </c>
      <c r="B108" s="170" t="s">
        <v>236</v>
      </c>
      <c r="C108" s="170" t="s">
        <v>237</v>
      </c>
      <c r="D108" s="161"/>
      <c r="E108" s="161">
        <v>10</v>
      </c>
      <c r="F108" s="161">
        <v>6</v>
      </c>
      <c r="G108" s="165">
        <f t="shared" si="7"/>
        <v>4.666666666666667</v>
      </c>
      <c r="H108" s="161">
        <v>3.6</v>
      </c>
      <c r="I108" s="161">
        <v>3</v>
      </c>
      <c r="J108" s="165">
        <f t="shared" si="8"/>
        <v>3.3</v>
      </c>
      <c r="K108" s="161">
        <v>8</v>
      </c>
      <c r="L108" s="161">
        <v>11</v>
      </c>
      <c r="M108" s="161">
        <v>9</v>
      </c>
      <c r="N108" s="165">
        <f t="shared" si="9"/>
        <v>9.3333333333333339</v>
      </c>
      <c r="O108" s="164">
        <f t="shared" si="10"/>
        <v>17.3</v>
      </c>
      <c r="P108" s="161">
        <v>24</v>
      </c>
      <c r="Q108" s="161"/>
      <c r="R108" s="161"/>
      <c r="S108" s="161">
        <v>6</v>
      </c>
      <c r="T108" s="161"/>
      <c r="U108" s="166">
        <f t="shared" si="11"/>
        <v>30</v>
      </c>
      <c r="V108" s="162">
        <f t="shared" si="12"/>
        <v>47</v>
      </c>
      <c r="W108" s="162"/>
      <c r="X108" s="162"/>
      <c r="Y108" s="163" t="str">
        <f t="shared" si="13"/>
        <v>D</v>
      </c>
    </row>
    <row r="109" spans="1:25" ht="25.8">
      <c r="A109" s="171">
        <v>91</v>
      </c>
      <c r="B109" s="170" t="s">
        <v>240</v>
      </c>
      <c r="C109" s="170" t="s">
        <v>241</v>
      </c>
      <c r="D109" s="161">
        <v>2</v>
      </c>
      <c r="E109" s="161">
        <v>27</v>
      </c>
      <c r="F109" s="161">
        <v>6</v>
      </c>
      <c r="G109" s="165">
        <f t="shared" si="7"/>
        <v>5.333333333333333</v>
      </c>
      <c r="H109" s="161">
        <v>4</v>
      </c>
      <c r="I109" s="161">
        <v>3.6</v>
      </c>
      <c r="J109" s="165">
        <f t="shared" si="8"/>
        <v>3.8</v>
      </c>
      <c r="K109" s="161">
        <v>9</v>
      </c>
      <c r="L109" s="161">
        <v>11</v>
      </c>
      <c r="M109" s="161">
        <v>8</v>
      </c>
      <c r="N109" s="165">
        <f t="shared" si="9"/>
        <v>9.3333333333333339</v>
      </c>
      <c r="O109" s="164">
        <f t="shared" si="10"/>
        <v>18.5</v>
      </c>
      <c r="P109" s="161">
        <v>22</v>
      </c>
      <c r="Q109" s="161"/>
      <c r="R109" s="161">
        <v>17</v>
      </c>
      <c r="S109" s="161"/>
      <c r="T109" s="161">
        <v>18</v>
      </c>
      <c r="U109" s="166">
        <f t="shared" si="11"/>
        <v>57</v>
      </c>
      <c r="V109" s="162">
        <f t="shared" si="12"/>
        <v>76</v>
      </c>
      <c r="W109" s="162"/>
      <c r="X109" s="162"/>
      <c r="Y109" s="163" t="str">
        <f t="shared" si="13"/>
        <v>A</v>
      </c>
    </row>
    <row r="110" spans="1:25" ht="25.8">
      <c r="A110" s="171">
        <v>92</v>
      </c>
      <c r="B110" s="170" t="s">
        <v>242</v>
      </c>
      <c r="C110" s="170" t="s">
        <v>243</v>
      </c>
      <c r="D110" s="161">
        <v>2</v>
      </c>
      <c r="E110" s="161">
        <v>6</v>
      </c>
      <c r="F110" s="161">
        <v>4</v>
      </c>
      <c r="G110" s="165">
        <f t="shared" si="7"/>
        <v>2.3333333333333335</v>
      </c>
      <c r="H110" s="161">
        <v>3</v>
      </c>
      <c r="I110" s="161">
        <v>3.6</v>
      </c>
      <c r="J110" s="165">
        <f t="shared" si="8"/>
        <v>3.3</v>
      </c>
      <c r="K110" s="161">
        <v>14</v>
      </c>
      <c r="L110" s="161">
        <v>7</v>
      </c>
      <c r="M110" s="161">
        <v>8</v>
      </c>
      <c r="N110" s="165">
        <f t="shared" si="9"/>
        <v>9.6666666666666661</v>
      </c>
      <c r="O110" s="164">
        <f t="shared" si="10"/>
        <v>15.3</v>
      </c>
      <c r="P110" s="161">
        <v>16</v>
      </c>
      <c r="Q110" s="161">
        <v>5</v>
      </c>
      <c r="R110" s="161"/>
      <c r="S110" s="161">
        <v>8</v>
      </c>
      <c r="T110" s="161"/>
      <c r="U110" s="166">
        <f t="shared" si="11"/>
        <v>29</v>
      </c>
      <c r="V110" s="162">
        <f t="shared" si="12"/>
        <v>44</v>
      </c>
      <c r="W110" s="162"/>
      <c r="X110" s="162"/>
      <c r="Y110" s="163" t="str">
        <f t="shared" si="13"/>
        <v>D</v>
      </c>
    </row>
    <row r="111" spans="1:25" ht="25.8">
      <c r="A111" s="171">
        <v>93</v>
      </c>
      <c r="B111" s="170" t="s">
        <v>244</v>
      </c>
      <c r="C111" s="170" t="s">
        <v>245</v>
      </c>
      <c r="D111" s="161">
        <v>18</v>
      </c>
      <c r="E111" s="161">
        <v>9</v>
      </c>
      <c r="F111" s="161">
        <v>7</v>
      </c>
      <c r="G111" s="165">
        <f t="shared" si="7"/>
        <v>6.333333333333333</v>
      </c>
      <c r="H111" s="161">
        <v>2.7</v>
      </c>
      <c r="I111" s="161">
        <v>3.6</v>
      </c>
      <c r="J111" s="165">
        <f t="shared" si="8"/>
        <v>3.15</v>
      </c>
      <c r="K111" s="161">
        <v>8</v>
      </c>
      <c r="L111" s="161">
        <v>9</v>
      </c>
      <c r="M111" s="161">
        <v>11</v>
      </c>
      <c r="N111" s="165">
        <f t="shared" si="9"/>
        <v>9.3333333333333339</v>
      </c>
      <c r="O111" s="164">
        <f t="shared" si="10"/>
        <v>18.8</v>
      </c>
      <c r="P111" s="161">
        <v>24</v>
      </c>
      <c r="Q111" s="161"/>
      <c r="R111" s="161">
        <v>10</v>
      </c>
      <c r="S111" s="161">
        <v>10</v>
      </c>
      <c r="T111" s="161"/>
      <c r="U111" s="166">
        <f t="shared" si="11"/>
        <v>44</v>
      </c>
      <c r="V111" s="162">
        <f t="shared" si="12"/>
        <v>63</v>
      </c>
      <c r="W111" s="162"/>
      <c r="X111" s="162"/>
      <c r="Y111" s="163" t="str">
        <f t="shared" si="13"/>
        <v>B</v>
      </c>
    </row>
    <row r="112" spans="1:25" ht="25.8">
      <c r="A112" s="171">
        <v>94</v>
      </c>
      <c r="B112" s="170" t="s">
        <v>246</v>
      </c>
      <c r="C112" s="170" t="s">
        <v>247</v>
      </c>
      <c r="D112" s="161"/>
      <c r="E112" s="161">
        <v>5</v>
      </c>
      <c r="F112" s="161">
        <v>5</v>
      </c>
      <c r="G112" s="165">
        <f t="shared" si="7"/>
        <v>3.333333333333333</v>
      </c>
      <c r="H112" s="161">
        <v>3.6</v>
      </c>
      <c r="I112" s="161">
        <v>4</v>
      </c>
      <c r="J112" s="165">
        <f t="shared" si="8"/>
        <v>3.8</v>
      </c>
      <c r="K112" s="161">
        <v>10</v>
      </c>
      <c r="L112" s="161">
        <v>8</v>
      </c>
      <c r="M112" s="161">
        <v>9</v>
      </c>
      <c r="N112" s="165">
        <f t="shared" si="9"/>
        <v>8.9999999999999982</v>
      </c>
      <c r="O112" s="164">
        <f t="shared" si="10"/>
        <v>16.100000000000001</v>
      </c>
      <c r="P112" s="161">
        <v>22</v>
      </c>
      <c r="Q112" s="161">
        <v>16</v>
      </c>
      <c r="R112" s="161"/>
      <c r="S112" s="161">
        <v>16</v>
      </c>
      <c r="T112" s="161"/>
      <c r="U112" s="166">
        <f t="shared" si="11"/>
        <v>54</v>
      </c>
      <c r="V112" s="162">
        <f t="shared" si="12"/>
        <v>70</v>
      </c>
      <c r="W112" s="162"/>
      <c r="X112" s="162"/>
      <c r="Y112" s="163" t="str">
        <f t="shared" si="13"/>
        <v>A</v>
      </c>
    </row>
    <row r="113" spans="1:25" ht="25.8">
      <c r="A113" s="171">
        <v>95</v>
      </c>
      <c r="B113" s="170" t="s">
        <v>248</v>
      </c>
      <c r="C113" s="170" t="s">
        <v>249</v>
      </c>
      <c r="D113" s="161">
        <v>23</v>
      </c>
      <c r="E113" s="161">
        <v>3</v>
      </c>
      <c r="F113" s="161">
        <v>4</v>
      </c>
      <c r="G113" s="165">
        <f t="shared" si="7"/>
        <v>5.5</v>
      </c>
      <c r="H113" s="161">
        <v>3.6</v>
      </c>
      <c r="I113" s="161">
        <v>4</v>
      </c>
      <c r="J113" s="165">
        <f t="shared" si="8"/>
        <v>3.8</v>
      </c>
      <c r="K113" s="161">
        <v>9</v>
      </c>
      <c r="L113" s="161">
        <v>8</v>
      </c>
      <c r="M113" s="161">
        <v>9</v>
      </c>
      <c r="N113" s="165">
        <f t="shared" si="9"/>
        <v>8.6666666666666661</v>
      </c>
      <c r="O113" s="164">
        <f t="shared" si="10"/>
        <v>18</v>
      </c>
      <c r="P113" s="161">
        <v>18</v>
      </c>
      <c r="Q113" s="161">
        <v>14</v>
      </c>
      <c r="R113" s="161"/>
      <c r="S113" s="161">
        <v>5</v>
      </c>
      <c r="T113" s="161"/>
      <c r="U113" s="166">
        <f t="shared" si="11"/>
        <v>37</v>
      </c>
      <c r="V113" s="162">
        <f t="shared" si="12"/>
        <v>55</v>
      </c>
      <c r="W113" s="162"/>
      <c r="X113" s="162"/>
      <c r="Y113" s="163" t="str">
        <f t="shared" si="13"/>
        <v>C</v>
      </c>
    </row>
    <row r="114" spans="1:25" ht="25.8">
      <c r="A114" s="171">
        <v>96</v>
      </c>
      <c r="B114" s="170" t="s">
        <v>250</v>
      </c>
      <c r="C114" s="170" t="s">
        <v>251</v>
      </c>
      <c r="D114" s="161">
        <v>8</v>
      </c>
      <c r="E114" s="161">
        <v>8</v>
      </c>
      <c r="F114" s="161">
        <v>5</v>
      </c>
      <c r="G114" s="165">
        <f t="shared" si="7"/>
        <v>3.8888888888888893</v>
      </c>
      <c r="H114" s="161">
        <v>3.6</v>
      </c>
      <c r="I114" s="161">
        <v>3</v>
      </c>
      <c r="J114" s="165">
        <f t="shared" si="8"/>
        <v>3.3</v>
      </c>
      <c r="K114" s="161">
        <v>11</v>
      </c>
      <c r="L114" s="161">
        <v>9</v>
      </c>
      <c r="M114" s="161">
        <v>11</v>
      </c>
      <c r="N114" s="165">
        <f t="shared" si="9"/>
        <v>10.333333333333332</v>
      </c>
      <c r="O114" s="164">
        <f t="shared" si="10"/>
        <v>17.5</v>
      </c>
      <c r="P114" s="161">
        <v>18</v>
      </c>
      <c r="Q114" s="161"/>
      <c r="R114" s="161">
        <v>13</v>
      </c>
      <c r="S114" s="161">
        <v>13</v>
      </c>
      <c r="T114" s="161"/>
      <c r="U114" s="166">
        <f t="shared" si="11"/>
        <v>44</v>
      </c>
      <c r="V114" s="162">
        <f t="shared" si="12"/>
        <v>62</v>
      </c>
      <c r="W114" s="162"/>
      <c r="X114" s="162"/>
      <c r="Y114" s="163" t="str">
        <f t="shared" si="13"/>
        <v>B</v>
      </c>
    </row>
    <row r="115" spans="1:25" ht="25.8">
      <c r="A115" s="171">
        <v>97</v>
      </c>
      <c r="B115" s="170" t="s">
        <v>252</v>
      </c>
      <c r="C115" s="170" t="s">
        <v>253</v>
      </c>
      <c r="D115" s="161">
        <v>20</v>
      </c>
      <c r="E115" s="161">
        <v>12</v>
      </c>
      <c r="F115" s="161">
        <v>8</v>
      </c>
      <c r="G115" s="165">
        <f t="shared" si="7"/>
        <v>7.333333333333333</v>
      </c>
      <c r="H115" s="161">
        <v>5</v>
      </c>
      <c r="I115" s="161">
        <v>3</v>
      </c>
      <c r="J115" s="165">
        <f t="shared" si="8"/>
        <v>4</v>
      </c>
      <c r="K115" s="161">
        <v>9</v>
      </c>
      <c r="L115" s="161">
        <v>8</v>
      </c>
      <c r="M115" s="161">
        <v>9</v>
      </c>
      <c r="N115" s="165">
        <f t="shared" si="9"/>
        <v>8.6666666666666661</v>
      </c>
      <c r="O115" s="164">
        <f t="shared" si="10"/>
        <v>20</v>
      </c>
      <c r="P115" s="161">
        <v>21</v>
      </c>
      <c r="Q115" s="161"/>
      <c r="R115" s="161">
        <v>10</v>
      </c>
      <c r="S115" s="161">
        <v>8</v>
      </c>
      <c r="T115" s="161"/>
      <c r="U115" s="166">
        <f t="shared" si="11"/>
        <v>39</v>
      </c>
      <c r="V115" s="162">
        <f t="shared" si="12"/>
        <v>59</v>
      </c>
      <c r="W115" s="162"/>
      <c r="X115" s="162"/>
      <c r="Y115" s="163" t="str">
        <f t="shared" si="13"/>
        <v>C</v>
      </c>
    </row>
    <row r="116" spans="1:25" ht="25.8">
      <c r="A116" s="171">
        <v>98</v>
      </c>
      <c r="B116" s="170" t="s">
        <v>254</v>
      </c>
      <c r="C116" s="170" t="s">
        <v>255</v>
      </c>
      <c r="D116" s="161">
        <v>6</v>
      </c>
      <c r="E116" s="161">
        <v>15</v>
      </c>
      <c r="F116" s="161">
        <v>5</v>
      </c>
      <c r="G116" s="165">
        <f t="shared" si="7"/>
        <v>4.333333333333333</v>
      </c>
      <c r="H116" s="161">
        <v>5</v>
      </c>
      <c r="I116" s="161">
        <v>3</v>
      </c>
      <c r="J116" s="165">
        <f t="shared" si="8"/>
        <v>4</v>
      </c>
      <c r="K116" s="161">
        <v>8</v>
      </c>
      <c r="L116" s="161">
        <v>8</v>
      </c>
      <c r="M116" s="161">
        <v>12</v>
      </c>
      <c r="N116" s="165">
        <f t="shared" si="9"/>
        <v>9.3333333333333339</v>
      </c>
      <c r="O116" s="164">
        <f t="shared" si="10"/>
        <v>17.7</v>
      </c>
      <c r="P116" s="161">
        <v>26</v>
      </c>
      <c r="Q116" s="161"/>
      <c r="R116" s="161">
        <v>8</v>
      </c>
      <c r="S116" s="161">
        <v>11</v>
      </c>
      <c r="T116" s="161"/>
      <c r="U116" s="166">
        <f t="shared" si="11"/>
        <v>45</v>
      </c>
      <c r="V116" s="162">
        <f t="shared" si="12"/>
        <v>63</v>
      </c>
      <c r="W116" s="162"/>
      <c r="X116" s="162"/>
      <c r="Y116" s="163" t="str">
        <f t="shared" si="13"/>
        <v>B</v>
      </c>
    </row>
    <row r="117" spans="1:25" ht="25.8">
      <c r="A117" s="171">
        <v>99</v>
      </c>
      <c r="B117" s="170" t="s">
        <v>256</v>
      </c>
      <c r="C117" s="170" t="s">
        <v>257</v>
      </c>
      <c r="D117" s="161">
        <v>2</v>
      </c>
      <c r="E117" s="161">
        <v>16</v>
      </c>
      <c r="F117" s="161">
        <v>7</v>
      </c>
      <c r="G117" s="165">
        <f t="shared" si="7"/>
        <v>4.4444444444444438</v>
      </c>
      <c r="H117" s="161">
        <v>5</v>
      </c>
      <c r="I117" s="161">
        <v>3</v>
      </c>
      <c r="J117" s="165">
        <f t="shared" si="8"/>
        <v>4</v>
      </c>
      <c r="K117" s="161">
        <v>9</v>
      </c>
      <c r="L117" s="161">
        <v>8</v>
      </c>
      <c r="M117" s="161">
        <v>12</v>
      </c>
      <c r="N117" s="165">
        <f t="shared" si="9"/>
        <v>9.6666666666666661</v>
      </c>
      <c r="O117" s="164">
        <f t="shared" si="10"/>
        <v>18.100000000000001</v>
      </c>
      <c r="P117" s="161">
        <v>29</v>
      </c>
      <c r="Q117" s="161"/>
      <c r="R117" s="161">
        <v>17</v>
      </c>
      <c r="S117" s="161">
        <v>13</v>
      </c>
      <c r="T117" s="161"/>
      <c r="U117" s="166">
        <f t="shared" si="11"/>
        <v>59</v>
      </c>
      <c r="V117" s="162">
        <f t="shared" si="12"/>
        <v>77</v>
      </c>
      <c r="W117" s="162"/>
      <c r="X117" s="162"/>
      <c r="Y117" s="163" t="str">
        <f t="shared" si="13"/>
        <v>A</v>
      </c>
    </row>
    <row r="118" spans="1:25" ht="25.8">
      <c r="A118" s="171">
        <v>100</v>
      </c>
      <c r="B118" s="170" t="s">
        <v>258</v>
      </c>
      <c r="C118" s="170" t="s">
        <v>259</v>
      </c>
      <c r="D118" s="161">
        <v>20</v>
      </c>
      <c r="E118" s="161">
        <v>14</v>
      </c>
      <c r="F118" s="161">
        <v>6</v>
      </c>
      <c r="G118" s="165">
        <f t="shared" si="7"/>
        <v>6.8888888888888893</v>
      </c>
      <c r="H118" s="161">
        <v>3.6</v>
      </c>
      <c r="I118" s="161">
        <v>3</v>
      </c>
      <c r="J118" s="165">
        <f t="shared" si="8"/>
        <v>3.3</v>
      </c>
      <c r="K118" s="161">
        <v>9</v>
      </c>
      <c r="L118" s="161">
        <v>11</v>
      </c>
      <c r="M118" s="161">
        <v>8</v>
      </c>
      <c r="N118" s="165">
        <f t="shared" si="9"/>
        <v>9.3333333333333339</v>
      </c>
      <c r="O118" s="164">
        <f t="shared" si="10"/>
        <v>19.5</v>
      </c>
      <c r="P118" s="161">
        <v>29</v>
      </c>
      <c r="Q118" s="161"/>
      <c r="R118" s="161">
        <v>14</v>
      </c>
      <c r="S118" s="161">
        <v>16</v>
      </c>
      <c r="T118" s="161"/>
      <c r="U118" s="166">
        <f t="shared" si="11"/>
        <v>59</v>
      </c>
      <c r="V118" s="162">
        <f t="shared" si="12"/>
        <v>79</v>
      </c>
      <c r="W118" s="162"/>
      <c r="X118" s="162"/>
      <c r="Y118" s="163" t="str">
        <f t="shared" si="13"/>
        <v>A</v>
      </c>
    </row>
    <row r="119" spans="1:25" ht="25.8">
      <c r="A119" s="171">
        <v>101</v>
      </c>
      <c r="B119" s="170" t="s">
        <v>260</v>
      </c>
      <c r="C119" s="170" t="s">
        <v>261</v>
      </c>
      <c r="D119" s="161">
        <v>4</v>
      </c>
      <c r="E119" s="161">
        <v>20</v>
      </c>
      <c r="F119" s="161">
        <v>7</v>
      </c>
      <c r="G119" s="165">
        <f t="shared" si="7"/>
        <v>5.2222222222222223</v>
      </c>
      <c r="H119" s="161">
        <v>4</v>
      </c>
      <c r="I119" s="161">
        <v>3.6</v>
      </c>
      <c r="J119" s="165">
        <f t="shared" si="8"/>
        <v>3.8</v>
      </c>
      <c r="K119" s="161">
        <v>9</v>
      </c>
      <c r="L119" s="161">
        <v>9</v>
      </c>
      <c r="M119" s="161">
        <v>8</v>
      </c>
      <c r="N119" s="165">
        <f t="shared" si="9"/>
        <v>8.6666666666666661</v>
      </c>
      <c r="O119" s="164">
        <f t="shared" si="10"/>
        <v>17.7</v>
      </c>
      <c r="P119" s="161">
        <v>26</v>
      </c>
      <c r="Q119" s="161"/>
      <c r="R119" s="161">
        <v>20</v>
      </c>
      <c r="S119" s="161">
        <v>8</v>
      </c>
      <c r="T119" s="161"/>
      <c r="U119" s="166">
        <f t="shared" si="11"/>
        <v>54</v>
      </c>
      <c r="V119" s="162">
        <f t="shared" si="12"/>
        <v>72</v>
      </c>
      <c r="W119" s="162"/>
      <c r="X119" s="162"/>
      <c r="Y119" s="163" t="str">
        <f t="shared" si="13"/>
        <v>A</v>
      </c>
    </row>
    <row r="120" spans="1:25" ht="25.8">
      <c r="A120" s="171">
        <v>102</v>
      </c>
      <c r="B120" s="170" t="s">
        <v>262</v>
      </c>
      <c r="C120" s="170" t="s">
        <v>263</v>
      </c>
      <c r="D120" s="161">
        <v>3</v>
      </c>
      <c r="E120" s="161">
        <v>12</v>
      </c>
      <c r="F120" s="161">
        <v>6</v>
      </c>
      <c r="G120" s="165">
        <f t="shared" si="7"/>
        <v>3.8333333333333335</v>
      </c>
      <c r="H120" s="161">
        <v>3.6</v>
      </c>
      <c r="I120" s="161">
        <v>3</v>
      </c>
      <c r="J120" s="165">
        <f t="shared" si="8"/>
        <v>3.3</v>
      </c>
      <c r="K120" s="161">
        <v>9</v>
      </c>
      <c r="L120" s="161">
        <v>8</v>
      </c>
      <c r="M120" s="161">
        <v>9</v>
      </c>
      <c r="N120" s="165">
        <f t="shared" si="9"/>
        <v>8.6666666666666661</v>
      </c>
      <c r="O120" s="164">
        <f t="shared" si="10"/>
        <v>15.8</v>
      </c>
      <c r="P120" s="161">
        <v>27</v>
      </c>
      <c r="Q120" s="161"/>
      <c r="R120" s="161">
        <v>18</v>
      </c>
      <c r="S120" s="161">
        <v>14</v>
      </c>
      <c r="T120" s="161"/>
      <c r="U120" s="166">
        <f t="shared" si="11"/>
        <v>59</v>
      </c>
      <c r="V120" s="162">
        <f t="shared" si="12"/>
        <v>75</v>
      </c>
      <c r="W120" s="162"/>
      <c r="X120" s="162"/>
      <c r="Y120" s="163" t="str">
        <f t="shared" si="13"/>
        <v>A</v>
      </c>
    </row>
    <row r="121" spans="1:25" ht="25.8">
      <c r="A121" s="171">
        <v>103</v>
      </c>
      <c r="B121" s="170" t="s">
        <v>264</v>
      </c>
      <c r="C121" s="170" t="s">
        <v>265</v>
      </c>
      <c r="D121" s="161">
        <v>12</v>
      </c>
      <c r="E121" s="161">
        <v>20</v>
      </c>
      <c r="F121" s="161">
        <v>5</v>
      </c>
      <c r="G121" s="165">
        <f t="shared" si="7"/>
        <v>5.8888888888888884</v>
      </c>
      <c r="H121" s="161">
        <v>3</v>
      </c>
      <c r="I121" s="161">
        <v>3.6</v>
      </c>
      <c r="J121" s="165">
        <f t="shared" si="8"/>
        <v>3.3</v>
      </c>
      <c r="K121" s="161">
        <v>9</v>
      </c>
      <c r="L121" s="161">
        <v>8</v>
      </c>
      <c r="M121" s="161">
        <v>9</v>
      </c>
      <c r="N121" s="165">
        <f t="shared" si="9"/>
        <v>8.6666666666666661</v>
      </c>
      <c r="O121" s="164">
        <f t="shared" si="10"/>
        <v>17.899999999999999</v>
      </c>
      <c r="P121" s="161">
        <v>18</v>
      </c>
      <c r="Q121" s="161"/>
      <c r="R121" s="161">
        <v>13</v>
      </c>
      <c r="S121" s="161">
        <v>10</v>
      </c>
      <c r="T121" s="161"/>
      <c r="U121" s="166">
        <f t="shared" si="11"/>
        <v>41</v>
      </c>
      <c r="V121" s="162">
        <f t="shared" si="12"/>
        <v>59</v>
      </c>
      <c r="W121" s="162"/>
      <c r="X121" s="162"/>
      <c r="Y121" s="163" t="str">
        <f t="shared" si="13"/>
        <v>C</v>
      </c>
    </row>
    <row r="122" spans="1:25" ht="25.8">
      <c r="A122" s="171">
        <v>104</v>
      </c>
      <c r="B122" s="170" t="s">
        <v>266</v>
      </c>
      <c r="C122" s="170" t="s">
        <v>267</v>
      </c>
      <c r="D122" s="161">
        <v>10</v>
      </c>
      <c r="E122" s="161">
        <v>10</v>
      </c>
      <c r="F122" s="161">
        <v>6</v>
      </c>
      <c r="G122" s="165">
        <f t="shared" si="7"/>
        <v>4.7777777777777777</v>
      </c>
      <c r="H122" s="161">
        <v>3</v>
      </c>
      <c r="I122" s="161">
        <v>3.6</v>
      </c>
      <c r="J122" s="165">
        <f t="shared" si="8"/>
        <v>3.3</v>
      </c>
      <c r="K122" s="161">
        <v>9</v>
      </c>
      <c r="L122" s="161">
        <v>8</v>
      </c>
      <c r="M122" s="161">
        <v>9</v>
      </c>
      <c r="N122" s="165">
        <f t="shared" si="9"/>
        <v>8.6666666666666661</v>
      </c>
      <c r="O122" s="164">
        <f t="shared" si="10"/>
        <v>16.7</v>
      </c>
      <c r="P122" s="161">
        <v>15</v>
      </c>
      <c r="Q122" s="161"/>
      <c r="R122" s="161">
        <v>16</v>
      </c>
      <c r="S122" s="161">
        <v>11</v>
      </c>
      <c r="T122" s="161"/>
      <c r="U122" s="166">
        <f t="shared" si="11"/>
        <v>42</v>
      </c>
      <c r="V122" s="162">
        <f t="shared" si="12"/>
        <v>59</v>
      </c>
      <c r="W122" s="162"/>
      <c r="X122" s="162"/>
      <c r="Y122" s="163" t="str">
        <f t="shared" si="13"/>
        <v>C</v>
      </c>
    </row>
    <row r="123" spans="1:25" ht="25.8">
      <c r="A123" s="171">
        <v>105</v>
      </c>
      <c r="B123" s="170" t="s">
        <v>371</v>
      </c>
      <c r="C123" s="170" t="s">
        <v>372</v>
      </c>
      <c r="D123" s="161"/>
      <c r="E123" s="161"/>
      <c r="F123" s="161"/>
      <c r="G123" s="165">
        <f t="shared" si="7"/>
        <v>0</v>
      </c>
      <c r="H123" s="161"/>
      <c r="I123" s="161"/>
      <c r="J123" s="165">
        <f t="shared" si="8"/>
        <v>0</v>
      </c>
      <c r="K123" s="161"/>
      <c r="L123" s="161"/>
      <c r="M123" s="161"/>
      <c r="N123" s="165">
        <f t="shared" si="9"/>
        <v>0</v>
      </c>
      <c r="O123" s="164" t="str">
        <f t="shared" si="10"/>
        <v/>
      </c>
      <c r="P123" s="161"/>
      <c r="Q123" s="161"/>
      <c r="R123" s="161"/>
      <c r="S123" s="161"/>
      <c r="T123" s="161"/>
      <c r="U123" s="166" t="str">
        <f t="shared" si="11"/>
        <v/>
      </c>
      <c r="V123" s="162" t="str">
        <f t="shared" si="12"/>
        <v/>
      </c>
      <c r="W123" s="162"/>
      <c r="X123" s="162"/>
      <c r="Y123" s="163" t="str">
        <f t="shared" si="13"/>
        <v/>
      </c>
    </row>
    <row r="124" spans="1:25" ht="25.8">
      <c r="A124" s="171">
        <v>106</v>
      </c>
      <c r="B124" s="170" t="s">
        <v>373</v>
      </c>
      <c r="C124" s="170" t="s">
        <v>374</v>
      </c>
      <c r="D124" s="161"/>
      <c r="E124" s="161"/>
      <c r="F124" s="161"/>
      <c r="G124" s="165">
        <f t="shared" si="7"/>
        <v>0</v>
      </c>
      <c r="H124" s="161"/>
      <c r="I124" s="161"/>
      <c r="J124" s="165">
        <f t="shared" si="8"/>
        <v>0</v>
      </c>
      <c r="K124" s="161"/>
      <c r="L124" s="161"/>
      <c r="M124" s="161"/>
      <c r="N124" s="165">
        <f t="shared" si="9"/>
        <v>0</v>
      </c>
      <c r="O124" s="164" t="str">
        <f t="shared" si="10"/>
        <v/>
      </c>
      <c r="P124" s="161"/>
      <c r="Q124" s="161"/>
      <c r="R124" s="161"/>
      <c r="S124" s="161"/>
      <c r="T124" s="161"/>
      <c r="U124" s="166" t="str">
        <f t="shared" si="11"/>
        <v/>
      </c>
      <c r="V124" s="162" t="str">
        <f t="shared" si="12"/>
        <v/>
      </c>
      <c r="W124" s="162"/>
      <c r="X124" s="162"/>
      <c r="Y124" s="163" t="str">
        <f t="shared" si="13"/>
        <v/>
      </c>
    </row>
    <row r="125" spans="1:25" ht="25.8">
      <c r="A125" s="171">
        <v>107</v>
      </c>
      <c r="B125" s="170" t="s">
        <v>268</v>
      </c>
      <c r="C125" s="170" t="s">
        <v>269</v>
      </c>
      <c r="D125" s="161">
        <v>2</v>
      </c>
      <c r="E125" s="161">
        <v>20</v>
      </c>
      <c r="F125" s="161">
        <v>5</v>
      </c>
      <c r="G125" s="165">
        <f t="shared" si="7"/>
        <v>4.2222222222222223</v>
      </c>
      <c r="H125" s="161">
        <v>5</v>
      </c>
      <c r="I125" s="161">
        <v>3</v>
      </c>
      <c r="J125" s="165">
        <f t="shared" si="8"/>
        <v>4</v>
      </c>
      <c r="K125" s="161">
        <v>8</v>
      </c>
      <c r="L125" s="161">
        <v>9</v>
      </c>
      <c r="M125" s="161">
        <v>8</v>
      </c>
      <c r="N125" s="165">
        <f t="shared" si="9"/>
        <v>8.3333333333333321</v>
      </c>
      <c r="O125" s="164">
        <f t="shared" si="10"/>
        <v>16.600000000000001</v>
      </c>
      <c r="P125" s="161">
        <v>24</v>
      </c>
      <c r="Q125" s="161"/>
      <c r="R125" s="161">
        <v>18</v>
      </c>
      <c r="S125" s="161">
        <v>12</v>
      </c>
      <c r="T125" s="161"/>
      <c r="U125" s="166">
        <f t="shared" si="11"/>
        <v>54</v>
      </c>
      <c r="V125" s="162">
        <f t="shared" si="12"/>
        <v>71</v>
      </c>
      <c r="W125" s="162"/>
      <c r="X125" s="162"/>
      <c r="Y125" s="163" t="str">
        <f t="shared" si="13"/>
        <v>A</v>
      </c>
    </row>
    <row r="126" spans="1:25" ht="25.8">
      <c r="A126" s="171">
        <v>108</v>
      </c>
      <c r="B126" s="170" t="s">
        <v>270</v>
      </c>
      <c r="C126" s="170" t="s">
        <v>316</v>
      </c>
      <c r="D126" s="161">
        <v>18</v>
      </c>
      <c r="E126" s="161">
        <v>7</v>
      </c>
      <c r="F126" s="161">
        <v>1</v>
      </c>
      <c r="G126" s="165">
        <f t="shared" si="7"/>
        <v>4.1111111111111116</v>
      </c>
      <c r="H126" s="161">
        <v>3</v>
      </c>
      <c r="I126" s="161">
        <v>4</v>
      </c>
      <c r="J126" s="165">
        <f t="shared" si="8"/>
        <v>3.5</v>
      </c>
      <c r="K126" s="161">
        <v>9</v>
      </c>
      <c r="L126" s="161">
        <v>9</v>
      </c>
      <c r="M126" s="161">
        <v>8</v>
      </c>
      <c r="N126" s="165">
        <f t="shared" si="9"/>
        <v>8.6666666666666661</v>
      </c>
      <c r="O126" s="164">
        <f t="shared" si="10"/>
        <v>16.3</v>
      </c>
      <c r="P126" s="161"/>
      <c r="Q126" s="161"/>
      <c r="R126" s="161"/>
      <c r="S126" s="161"/>
      <c r="T126" s="161"/>
      <c r="U126" s="166" t="str">
        <f t="shared" si="11"/>
        <v/>
      </c>
      <c r="V126" s="162">
        <f t="shared" si="12"/>
        <v>16</v>
      </c>
      <c r="W126" s="162"/>
      <c r="X126" s="162"/>
      <c r="Y126" s="163" t="str">
        <f t="shared" si="13"/>
        <v/>
      </c>
    </row>
    <row r="127" spans="1:25" ht="25.8">
      <c r="A127" s="171">
        <v>109</v>
      </c>
      <c r="B127" s="170" t="s">
        <v>272</v>
      </c>
      <c r="C127" s="170" t="s">
        <v>273</v>
      </c>
      <c r="D127" s="161">
        <v>2</v>
      </c>
      <c r="E127" s="161">
        <v>10</v>
      </c>
      <c r="F127" s="161">
        <v>6</v>
      </c>
      <c r="G127" s="165">
        <f t="shared" si="7"/>
        <v>3.4444444444444442</v>
      </c>
      <c r="H127" s="161">
        <v>4</v>
      </c>
      <c r="I127" s="161">
        <v>3</v>
      </c>
      <c r="J127" s="165">
        <f t="shared" si="8"/>
        <v>3.5</v>
      </c>
      <c r="K127" s="161">
        <v>8</v>
      </c>
      <c r="L127" s="161">
        <v>9</v>
      </c>
      <c r="M127" s="161">
        <v>9</v>
      </c>
      <c r="N127" s="165">
        <f t="shared" si="9"/>
        <v>8.6666666666666661</v>
      </c>
      <c r="O127" s="164">
        <f t="shared" si="10"/>
        <v>15.6</v>
      </c>
      <c r="P127" s="161">
        <v>22</v>
      </c>
      <c r="Q127" s="161"/>
      <c r="R127" s="161">
        <v>18</v>
      </c>
      <c r="S127" s="161">
        <v>10</v>
      </c>
      <c r="T127" s="161"/>
      <c r="U127" s="166">
        <f t="shared" si="11"/>
        <v>50</v>
      </c>
      <c r="V127" s="162">
        <f t="shared" si="12"/>
        <v>66</v>
      </c>
      <c r="W127" s="162"/>
      <c r="X127" s="162"/>
      <c r="Y127" s="163" t="str">
        <f t="shared" si="13"/>
        <v>B</v>
      </c>
    </row>
    <row r="128" spans="1:25" ht="25.8">
      <c r="A128" s="171">
        <v>110</v>
      </c>
      <c r="B128" s="170" t="s">
        <v>274</v>
      </c>
      <c r="C128" s="170" t="s">
        <v>317</v>
      </c>
      <c r="D128" s="161">
        <v>8</v>
      </c>
      <c r="E128" s="161">
        <v>7</v>
      </c>
      <c r="F128" s="161">
        <v>5</v>
      </c>
      <c r="G128" s="165">
        <f t="shared" si="7"/>
        <v>3.7777777777777772</v>
      </c>
      <c r="H128" s="161">
        <v>3</v>
      </c>
      <c r="I128" s="161">
        <v>4</v>
      </c>
      <c r="J128" s="165">
        <f t="shared" si="8"/>
        <v>3.5</v>
      </c>
      <c r="K128" s="161">
        <v>8</v>
      </c>
      <c r="L128" s="161">
        <v>8</v>
      </c>
      <c r="M128" s="161">
        <v>8</v>
      </c>
      <c r="N128" s="165">
        <f t="shared" si="9"/>
        <v>8</v>
      </c>
      <c r="O128" s="164">
        <f t="shared" si="10"/>
        <v>15.3</v>
      </c>
      <c r="P128" s="161">
        <v>21</v>
      </c>
      <c r="Q128" s="161"/>
      <c r="R128" s="161">
        <v>16</v>
      </c>
      <c r="S128" s="161">
        <v>10</v>
      </c>
      <c r="T128" s="161"/>
      <c r="U128" s="166">
        <f t="shared" si="11"/>
        <v>47</v>
      </c>
      <c r="V128" s="162">
        <f t="shared" si="12"/>
        <v>62</v>
      </c>
      <c r="W128" s="162"/>
      <c r="X128" s="162"/>
      <c r="Y128" s="163" t="str">
        <f t="shared" si="13"/>
        <v>B</v>
      </c>
    </row>
    <row r="129" spans="1:25" ht="25.8">
      <c r="A129" s="171">
        <v>111</v>
      </c>
      <c r="B129" s="170" t="s">
        <v>276</v>
      </c>
      <c r="C129" s="170" t="s">
        <v>277</v>
      </c>
      <c r="D129" s="161">
        <v>24</v>
      </c>
      <c r="E129" s="161">
        <v>9</v>
      </c>
      <c r="F129" s="161">
        <v>4</v>
      </c>
      <c r="G129" s="165">
        <f t="shared" si="7"/>
        <v>6.333333333333333</v>
      </c>
      <c r="H129" s="161">
        <v>3</v>
      </c>
      <c r="I129" s="161">
        <v>4</v>
      </c>
      <c r="J129" s="165">
        <f t="shared" si="8"/>
        <v>3.5</v>
      </c>
      <c r="K129" s="161">
        <v>7</v>
      </c>
      <c r="L129" s="161">
        <v>11</v>
      </c>
      <c r="M129" s="161">
        <v>9</v>
      </c>
      <c r="N129" s="165">
        <f t="shared" si="9"/>
        <v>8.9999999999999982</v>
      </c>
      <c r="O129" s="164">
        <f t="shared" si="10"/>
        <v>18.8</v>
      </c>
      <c r="P129" s="161">
        <v>15</v>
      </c>
      <c r="Q129" s="161">
        <v>8</v>
      </c>
      <c r="R129" s="161"/>
      <c r="S129" s="161">
        <v>9</v>
      </c>
      <c r="T129" s="161"/>
      <c r="U129" s="166">
        <f t="shared" si="11"/>
        <v>32</v>
      </c>
      <c r="V129" s="162">
        <f t="shared" si="12"/>
        <v>51</v>
      </c>
      <c r="W129" s="162"/>
      <c r="X129" s="162"/>
      <c r="Y129" s="163" t="str">
        <f t="shared" si="13"/>
        <v>C</v>
      </c>
    </row>
    <row r="130" spans="1:25" ht="25.8">
      <c r="A130" s="171">
        <v>112</v>
      </c>
      <c r="B130" s="170" t="s">
        <v>376</v>
      </c>
      <c r="C130" s="170" t="s">
        <v>377</v>
      </c>
      <c r="D130" s="161"/>
      <c r="E130" s="161"/>
      <c r="F130" s="161"/>
      <c r="G130" s="165">
        <f t="shared" si="7"/>
        <v>0</v>
      </c>
      <c r="H130" s="161"/>
      <c r="I130" s="161"/>
      <c r="J130" s="165">
        <f t="shared" si="8"/>
        <v>0</v>
      </c>
      <c r="K130" s="161"/>
      <c r="L130" s="161"/>
      <c r="M130" s="161"/>
      <c r="N130" s="165">
        <f t="shared" si="9"/>
        <v>0</v>
      </c>
      <c r="O130" s="164" t="str">
        <f t="shared" si="10"/>
        <v/>
      </c>
      <c r="P130" s="161"/>
      <c r="Q130" s="161"/>
      <c r="R130" s="161"/>
      <c r="S130" s="161"/>
      <c r="T130" s="161"/>
      <c r="U130" s="166" t="str">
        <f t="shared" si="11"/>
        <v/>
      </c>
      <c r="V130" s="162" t="str">
        <f t="shared" si="12"/>
        <v/>
      </c>
      <c r="W130" s="162"/>
      <c r="X130" s="162"/>
      <c r="Y130" s="163" t="str">
        <f t="shared" si="13"/>
        <v/>
      </c>
    </row>
    <row r="131" spans="1:25" ht="25.8">
      <c r="A131" s="171">
        <v>113</v>
      </c>
      <c r="B131" s="170" t="s">
        <v>278</v>
      </c>
      <c r="C131" s="170" t="s">
        <v>279</v>
      </c>
      <c r="D131" s="161">
        <v>4</v>
      </c>
      <c r="E131" s="161">
        <v>27</v>
      </c>
      <c r="F131" s="161">
        <v>7</v>
      </c>
      <c r="G131" s="165">
        <f t="shared" si="7"/>
        <v>6</v>
      </c>
      <c r="H131" s="161">
        <v>2.6</v>
      </c>
      <c r="I131" s="161">
        <v>4.5999999999999996</v>
      </c>
      <c r="J131" s="165">
        <f t="shared" si="8"/>
        <v>3.5999999999999996</v>
      </c>
      <c r="K131" s="161">
        <v>7</v>
      </c>
      <c r="L131" s="161">
        <v>10</v>
      </c>
      <c r="M131" s="161">
        <v>9</v>
      </c>
      <c r="N131" s="165">
        <f t="shared" si="9"/>
        <v>8.6666666666666661</v>
      </c>
      <c r="O131" s="164">
        <f t="shared" si="10"/>
        <v>18.3</v>
      </c>
      <c r="P131" s="161">
        <v>29</v>
      </c>
      <c r="Q131" s="161"/>
      <c r="R131" s="161">
        <v>18</v>
      </c>
      <c r="S131" s="161"/>
      <c r="T131" s="161">
        <v>15</v>
      </c>
      <c r="U131" s="166">
        <f t="shared" si="11"/>
        <v>62</v>
      </c>
      <c r="V131" s="162">
        <f t="shared" si="12"/>
        <v>80</v>
      </c>
      <c r="W131" s="162"/>
      <c r="X131" s="162"/>
      <c r="Y131" s="163" t="str">
        <f t="shared" si="13"/>
        <v>A</v>
      </c>
    </row>
    <row r="132" spans="1:25" ht="25.8">
      <c r="A132" s="171">
        <v>114</v>
      </c>
      <c r="B132" s="170" t="s">
        <v>280</v>
      </c>
      <c r="C132" s="170" t="s">
        <v>384</v>
      </c>
      <c r="D132" s="161">
        <v>6</v>
      </c>
      <c r="E132" s="161">
        <v>6</v>
      </c>
      <c r="F132" s="161">
        <v>6</v>
      </c>
      <c r="G132" s="165">
        <f t="shared" si="7"/>
        <v>3.6666666666666665</v>
      </c>
      <c r="H132" s="161">
        <v>3.7</v>
      </c>
      <c r="I132" s="161">
        <v>2.7</v>
      </c>
      <c r="J132" s="165">
        <f t="shared" si="8"/>
        <v>3.2</v>
      </c>
      <c r="K132" s="161">
        <v>8</v>
      </c>
      <c r="L132" s="161">
        <v>10</v>
      </c>
      <c r="M132" s="161">
        <v>8</v>
      </c>
      <c r="N132" s="165">
        <f t="shared" si="9"/>
        <v>8.6666666666666661</v>
      </c>
      <c r="O132" s="164">
        <f t="shared" si="10"/>
        <v>15.5</v>
      </c>
      <c r="P132" s="161">
        <v>20</v>
      </c>
      <c r="Q132" s="161"/>
      <c r="R132" s="161">
        <v>11</v>
      </c>
      <c r="S132" s="161">
        <v>11</v>
      </c>
      <c r="T132" s="161"/>
      <c r="U132" s="166">
        <f t="shared" si="11"/>
        <v>42</v>
      </c>
      <c r="V132" s="162">
        <f t="shared" si="12"/>
        <v>58</v>
      </c>
      <c r="W132" s="162"/>
      <c r="X132" s="162"/>
      <c r="Y132" s="163" t="str">
        <f t="shared" si="13"/>
        <v>C</v>
      </c>
    </row>
    <row r="133" spans="1:25" ht="25.8">
      <c r="A133" s="171">
        <v>115</v>
      </c>
      <c r="B133" s="170" t="s">
        <v>321</v>
      </c>
      <c r="C133" s="170" t="s">
        <v>322</v>
      </c>
      <c r="D133" s="161">
        <v>10</v>
      </c>
      <c r="E133" s="161">
        <v>11</v>
      </c>
      <c r="F133" s="161">
        <v>5</v>
      </c>
      <c r="G133" s="165">
        <f t="shared" si="7"/>
        <v>4.5555555555555562</v>
      </c>
      <c r="H133" s="161">
        <v>3</v>
      </c>
      <c r="I133" s="161">
        <v>5</v>
      </c>
      <c r="J133" s="165">
        <f t="shared" si="8"/>
        <v>4</v>
      </c>
      <c r="K133" s="161">
        <v>8</v>
      </c>
      <c r="L133" s="161">
        <v>10</v>
      </c>
      <c r="M133" s="161">
        <v>8</v>
      </c>
      <c r="N133" s="165">
        <f t="shared" si="9"/>
        <v>8.6666666666666661</v>
      </c>
      <c r="O133" s="164">
        <f t="shared" si="10"/>
        <v>17.2</v>
      </c>
      <c r="P133" s="161">
        <v>21</v>
      </c>
      <c r="Q133" s="161"/>
      <c r="R133" s="161">
        <v>14</v>
      </c>
      <c r="S133" s="161">
        <v>2</v>
      </c>
      <c r="T133" s="161"/>
      <c r="U133" s="166">
        <f t="shared" si="11"/>
        <v>37</v>
      </c>
      <c r="V133" s="162">
        <f t="shared" si="12"/>
        <v>54</v>
      </c>
      <c r="W133" s="162"/>
      <c r="X133" s="162"/>
      <c r="Y133" s="163" t="str">
        <f t="shared" si="13"/>
        <v>C</v>
      </c>
    </row>
    <row r="134" spans="1:25" ht="25.8">
      <c r="A134" s="171"/>
      <c r="B134" s="170"/>
      <c r="C134" s="170"/>
      <c r="D134" s="161"/>
      <c r="E134" s="161"/>
      <c r="F134" s="161"/>
      <c r="G134" s="165"/>
      <c r="H134" s="161"/>
      <c r="I134" s="161"/>
      <c r="J134" s="165" t="s">
        <v>385</v>
      </c>
      <c r="K134" s="161"/>
      <c r="L134" s="161"/>
      <c r="M134" s="161"/>
      <c r="N134" s="165"/>
      <c r="O134" s="164"/>
      <c r="P134" s="161"/>
      <c r="Q134" s="161"/>
      <c r="R134" s="161"/>
      <c r="S134" s="161"/>
      <c r="T134" s="161"/>
      <c r="U134" s="166"/>
      <c r="V134" s="162"/>
      <c r="W134" s="162"/>
      <c r="X134" s="162"/>
      <c r="Y134" s="163"/>
    </row>
    <row r="135" spans="1:25" ht="25.8">
      <c r="A135" s="171">
        <v>116</v>
      </c>
      <c r="B135" s="170" t="s">
        <v>318</v>
      </c>
      <c r="C135" s="170" t="s">
        <v>351</v>
      </c>
      <c r="D135" s="161">
        <v>6</v>
      </c>
      <c r="E135" s="161">
        <v>9</v>
      </c>
      <c r="F135" s="161">
        <v>6</v>
      </c>
      <c r="G135" s="165">
        <f t="shared" si="7"/>
        <v>4</v>
      </c>
      <c r="H135" s="161">
        <v>3</v>
      </c>
      <c r="I135" s="161">
        <v>5</v>
      </c>
      <c r="J135" s="165">
        <f t="shared" si="8"/>
        <v>4</v>
      </c>
      <c r="K135" s="161">
        <v>8</v>
      </c>
      <c r="L135" s="161">
        <v>10</v>
      </c>
      <c r="M135" s="161">
        <v>8</v>
      </c>
      <c r="N135" s="165">
        <f t="shared" si="9"/>
        <v>8.6666666666666661</v>
      </c>
      <c r="O135" s="164">
        <f t="shared" si="10"/>
        <v>16.7</v>
      </c>
      <c r="P135" s="161">
        <v>29</v>
      </c>
      <c r="Q135" s="161"/>
      <c r="R135" s="161">
        <v>20</v>
      </c>
      <c r="S135" s="161">
        <v>18</v>
      </c>
      <c r="T135" s="161"/>
      <c r="U135" s="166">
        <f t="shared" si="11"/>
        <v>67</v>
      </c>
      <c r="V135" s="162">
        <f t="shared" si="12"/>
        <v>84</v>
      </c>
      <c r="W135" s="162"/>
      <c r="X135" s="162"/>
      <c r="Y135" s="163" t="str">
        <f t="shared" si="13"/>
        <v>A</v>
      </c>
    </row>
    <row r="136" spans="1:25" ht="25.8">
      <c r="A136" s="171">
        <v>117</v>
      </c>
      <c r="B136" s="170" t="s">
        <v>386</v>
      </c>
      <c r="C136" s="170" t="s">
        <v>387</v>
      </c>
      <c r="D136" s="161"/>
      <c r="E136" s="161"/>
      <c r="F136" s="161"/>
      <c r="G136" s="172"/>
      <c r="H136" s="161"/>
      <c r="I136" s="161"/>
      <c r="J136" s="165"/>
      <c r="K136" s="161"/>
      <c r="L136" s="161"/>
      <c r="M136" s="161"/>
      <c r="N136" s="165"/>
      <c r="O136" s="164"/>
      <c r="P136" s="161">
        <v>23</v>
      </c>
      <c r="Q136" s="161"/>
      <c r="R136" s="161">
        <v>18</v>
      </c>
      <c r="S136" s="161">
        <v>7</v>
      </c>
      <c r="T136" s="161"/>
      <c r="U136" s="166">
        <f t="shared" si="11"/>
        <v>48</v>
      </c>
      <c r="V136" s="162">
        <f t="shared" si="12"/>
        <v>48</v>
      </c>
      <c r="W136" s="162"/>
      <c r="X136" s="162"/>
      <c r="Y136" s="163" t="str">
        <f t="shared" si="13"/>
        <v>FAIL LABS</v>
      </c>
    </row>
    <row r="137" spans="1:25" ht="25.8">
      <c r="A137" s="171"/>
      <c r="B137" s="170"/>
      <c r="C137" s="170"/>
      <c r="D137" s="161"/>
      <c r="E137" s="161"/>
      <c r="F137" s="161"/>
      <c r="G137" s="172"/>
      <c r="H137" s="161"/>
      <c r="I137" s="161"/>
      <c r="J137" s="165"/>
      <c r="K137" s="161"/>
      <c r="L137" s="161"/>
      <c r="M137" s="161"/>
      <c r="N137" s="165"/>
      <c r="O137" s="164"/>
      <c r="P137" s="161"/>
      <c r="Q137" s="161"/>
      <c r="R137" s="161"/>
      <c r="S137" s="161"/>
      <c r="T137" s="161"/>
      <c r="U137" s="166"/>
      <c r="V137" s="162"/>
      <c r="W137" s="162"/>
      <c r="X137" s="162"/>
      <c r="Y137" s="163"/>
    </row>
    <row r="138" spans="1:25" ht="25.8">
      <c r="A138" s="174"/>
      <c r="B138" s="154"/>
      <c r="C138" s="154"/>
      <c r="D138" s="175"/>
      <c r="E138" s="175"/>
      <c r="F138" s="175"/>
      <c r="G138" s="176"/>
      <c r="H138" s="175"/>
      <c r="I138" s="175"/>
      <c r="J138" s="177"/>
      <c r="K138" s="175"/>
      <c r="L138" s="175"/>
      <c r="M138" s="175"/>
      <c r="N138" s="177"/>
      <c r="O138" s="178"/>
      <c r="P138" s="175"/>
      <c r="Q138" s="175"/>
      <c r="R138" s="175"/>
      <c r="S138" s="175"/>
      <c r="T138" s="175"/>
      <c r="U138" s="179"/>
      <c r="V138" s="180"/>
      <c r="W138" s="180"/>
      <c r="X138" s="180"/>
      <c r="Y138" s="163"/>
    </row>
    <row r="139" spans="1:25" ht="25.8">
      <c r="A139" s="174"/>
      <c r="B139" s="154"/>
      <c r="C139" s="154"/>
      <c r="D139" s="175"/>
      <c r="E139" s="175"/>
      <c r="F139" s="175"/>
      <c r="G139" s="176"/>
      <c r="H139" s="175"/>
      <c r="I139" s="175"/>
      <c r="J139" s="177"/>
      <c r="K139" s="175"/>
      <c r="L139" s="175"/>
      <c r="M139" s="175"/>
      <c r="N139" s="177"/>
      <c r="O139" s="178"/>
      <c r="P139" s="175"/>
      <c r="Q139" s="175"/>
      <c r="R139" s="175"/>
      <c r="S139" s="175"/>
      <c r="T139" s="175"/>
      <c r="U139" s="179"/>
      <c r="V139" s="180"/>
      <c r="W139" s="180"/>
      <c r="X139" s="180"/>
      <c r="Y139" s="163"/>
    </row>
    <row r="140" spans="1:25" ht="28.8">
      <c r="A140" s="118"/>
      <c r="B140" s="119"/>
      <c r="C140" s="119"/>
      <c r="D140" s="118"/>
      <c r="E140" s="320" t="s">
        <v>323</v>
      </c>
      <c r="F140" s="321"/>
      <c r="G140" s="321"/>
      <c r="H140" s="321"/>
      <c r="I140" s="321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118"/>
      <c r="V140" s="120"/>
      <c r="W140" s="118"/>
      <c r="X140" s="118"/>
      <c r="Y140" s="116"/>
    </row>
    <row r="141" spans="1:25" ht="24.6">
      <c r="A141" s="118"/>
      <c r="B141" s="121"/>
      <c r="C141" s="122"/>
      <c r="D141" s="317" t="s">
        <v>300</v>
      </c>
      <c r="E141" s="317"/>
      <c r="F141" s="123" t="s">
        <v>324</v>
      </c>
      <c r="G141" s="124" t="s">
        <v>325</v>
      </c>
      <c r="H141" s="125" t="s">
        <v>326</v>
      </c>
      <c r="I141" s="126" t="s">
        <v>327</v>
      </c>
      <c r="J141" s="126" t="s">
        <v>328</v>
      </c>
      <c r="K141" s="127"/>
      <c r="L141" s="128"/>
      <c r="M141" s="128"/>
      <c r="N141" s="128"/>
      <c r="O141" s="322" t="s">
        <v>329</v>
      </c>
      <c r="P141" s="322"/>
      <c r="Q141" s="323" t="s">
        <v>330</v>
      </c>
      <c r="R141" s="323"/>
      <c r="S141" s="324" t="s">
        <v>331</v>
      </c>
      <c r="T141" s="324"/>
      <c r="U141" s="118"/>
      <c r="V141" s="120"/>
      <c r="W141" s="118"/>
      <c r="X141" s="118"/>
      <c r="Y141" s="116"/>
    </row>
    <row r="142" spans="1:25" ht="31.2">
      <c r="A142" s="118"/>
      <c r="B142" s="129"/>
      <c r="C142" s="118"/>
      <c r="D142" s="318" t="s">
        <v>332</v>
      </c>
      <c r="E142" s="318"/>
      <c r="F142" s="130">
        <f>COUNTIF($Y$19:$Y136,Y19)</f>
        <v>41</v>
      </c>
      <c r="G142" s="130">
        <f>COUNTIF($Y$19:$Y136,Y23)</f>
        <v>39</v>
      </c>
      <c r="H142" s="131">
        <f>COUNTIF($Y$19:$Y136,Y43)</f>
        <v>15</v>
      </c>
      <c r="I142" s="132">
        <f>COUNTIF($Y$19:$Y136,Y77)</f>
        <v>3</v>
      </c>
      <c r="J142" s="132">
        <f>COUNTIF($Y$19:$Y136,J$131)</f>
        <v>0</v>
      </c>
      <c r="K142" s="127"/>
      <c r="L142" s="128"/>
      <c r="M142" s="128"/>
      <c r="N142" s="128"/>
      <c r="O142" s="133" t="s">
        <v>333</v>
      </c>
      <c r="P142" s="124" t="s">
        <v>334</v>
      </c>
      <c r="Q142" s="134" t="s">
        <v>335</v>
      </c>
      <c r="R142" s="135" t="s">
        <v>336</v>
      </c>
      <c r="S142" s="319" t="s">
        <v>337</v>
      </c>
      <c r="T142" s="319"/>
      <c r="U142" s="118"/>
      <c r="V142" s="120"/>
      <c r="W142" s="118"/>
      <c r="X142" s="118"/>
      <c r="Y142" s="118"/>
    </row>
    <row r="143" spans="1:25" ht="25.2">
      <c r="A143" s="118"/>
      <c r="B143" s="129"/>
      <c r="C143" s="118"/>
      <c r="D143" s="318" t="s">
        <v>338</v>
      </c>
      <c r="E143" s="318"/>
      <c r="F143" s="130"/>
      <c r="G143" s="130"/>
      <c r="H143" s="131"/>
      <c r="I143" s="132"/>
      <c r="J143" s="132"/>
      <c r="K143" s="127"/>
      <c r="L143" s="314" t="s">
        <v>339</v>
      </c>
      <c r="M143" s="314"/>
      <c r="N143" s="136" t="s">
        <v>332</v>
      </c>
      <c r="O143" s="137">
        <f>IF(SUM($O$19:$O137)&gt;0,AVERAGE($O$19:$O137),0)</f>
        <v>18.121698113207554</v>
      </c>
      <c r="P143" s="137">
        <f t="shared" ref="P143" si="14">$O143/30*100</f>
        <v>60.405660377358515</v>
      </c>
      <c r="Q143" s="137">
        <f>IF(SUM($U$19:$U137)&gt;0,AVERAGE($U$19:$U137),0)</f>
        <v>49.040404040404042</v>
      </c>
      <c r="R143" s="138">
        <f t="shared" ref="R143" si="15">$Q143/70*100</f>
        <v>70.057720057720061</v>
      </c>
      <c r="S143" s="315">
        <f>IF(SUM($V$19:$V137)&gt;0,AVERAGE($V$19:$V137),0)</f>
        <v>63.355140186915889</v>
      </c>
      <c r="T143" s="315"/>
      <c r="U143" s="118"/>
      <c r="V143" s="120"/>
      <c r="W143" s="118"/>
      <c r="X143" s="118"/>
      <c r="Y143" s="118"/>
    </row>
    <row r="144" spans="1:25" ht="21">
      <c r="A144" s="118"/>
      <c r="B144" s="129"/>
      <c r="C144" s="129"/>
      <c r="D144" s="139"/>
      <c r="E144" s="140"/>
      <c r="F144" s="140"/>
      <c r="G144" s="140"/>
      <c r="H144" s="128"/>
      <c r="I144" s="128"/>
      <c r="J144" s="128"/>
      <c r="K144" s="127"/>
      <c r="L144" s="314"/>
      <c r="M144" s="314"/>
      <c r="N144" s="136" t="s">
        <v>340</v>
      </c>
      <c r="O144" s="137"/>
      <c r="P144" s="137"/>
      <c r="Q144" s="141"/>
      <c r="R144" s="138"/>
      <c r="S144" s="315"/>
      <c r="T144" s="315"/>
      <c r="U144" s="118"/>
      <c r="V144" s="120"/>
      <c r="W144" s="118"/>
      <c r="X144" s="118"/>
      <c r="Y144" s="118"/>
    </row>
    <row r="145" spans="1:25" ht="21">
      <c r="A145" s="118"/>
      <c r="B145" s="129"/>
      <c r="C145" s="118"/>
      <c r="D145" s="142"/>
      <c r="E145" s="143"/>
      <c r="F145" s="144" t="s">
        <v>341</v>
      </c>
      <c r="G145" s="144" t="s">
        <v>342</v>
      </c>
      <c r="H145" s="140"/>
      <c r="I145" s="140"/>
      <c r="J145" s="128"/>
      <c r="K145" s="127"/>
      <c r="L145" s="314" t="s">
        <v>343</v>
      </c>
      <c r="M145" s="314"/>
      <c r="N145" s="136" t="s">
        <v>332</v>
      </c>
      <c r="O145" s="145">
        <f>MIN($O$19:$O137)</f>
        <v>3.3</v>
      </c>
      <c r="P145" s="137">
        <f>$O145/30*100</f>
        <v>11</v>
      </c>
      <c r="Q145" s="146">
        <f>MIN($U$19:$U137)</f>
        <v>29</v>
      </c>
      <c r="R145" s="138">
        <f>$Q145/70*100</f>
        <v>41.428571428571431</v>
      </c>
      <c r="S145" s="315">
        <f>MIN($V$19:$V137)</f>
        <v>3</v>
      </c>
      <c r="T145" s="315"/>
      <c r="U145" s="118"/>
      <c r="V145" s="120"/>
      <c r="W145" s="118"/>
      <c r="X145" s="118"/>
      <c r="Y145" s="118"/>
    </row>
    <row r="146" spans="1:25" ht="25.2">
      <c r="A146" s="118"/>
      <c r="B146" s="129"/>
      <c r="C146" s="118"/>
      <c r="D146" s="317" t="s">
        <v>4</v>
      </c>
      <c r="E146" s="317"/>
      <c r="F146" s="147">
        <f>COUNTIF($V$19:$V$136,"&gt;=40")</f>
        <v>99</v>
      </c>
      <c r="G146" s="147"/>
      <c r="H146" s="140"/>
      <c r="I146" s="140"/>
      <c r="J146" s="128"/>
      <c r="K146" s="127"/>
      <c r="L146" s="314"/>
      <c r="M146" s="314"/>
      <c r="N146" s="136" t="s">
        <v>340</v>
      </c>
      <c r="O146" s="137"/>
      <c r="P146" s="137"/>
      <c r="Q146" s="148"/>
      <c r="R146" s="148"/>
      <c r="S146" s="316"/>
      <c r="T146" s="316"/>
      <c r="U146" s="118"/>
      <c r="V146" s="120"/>
      <c r="W146" s="118"/>
      <c r="X146" s="118"/>
      <c r="Y146" s="118"/>
    </row>
    <row r="147" spans="1:25" ht="25.2">
      <c r="A147" s="118"/>
      <c r="B147" s="129"/>
      <c r="C147" s="118"/>
      <c r="D147" s="317" t="s">
        <v>344</v>
      </c>
      <c r="E147" s="317"/>
      <c r="F147" s="147">
        <f>COUNTIF($Y$19:$Y137,"E")</f>
        <v>0</v>
      </c>
      <c r="G147" s="147"/>
      <c r="H147" s="140"/>
      <c r="I147" s="140"/>
      <c r="J147" s="128"/>
      <c r="K147" s="149"/>
      <c r="L147" s="314" t="s">
        <v>345</v>
      </c>
      <c r="M147" s="314"/>
      <c r="N147" s="136" t="s">
        <v>332</v>
      </c>
      <c r="O147" s="137">
        <f>MAX($O$19:$O137)</f>
        <v>22.8</v>
      </c>
      <c r="P147" s="137">
        <f>$O147/30*100</f>
        <v>76</v>
      </c>
      <c r="Q147" s="137">
        <f>MAX($U$19:$U137)</f>
        <v>67</v>
      </c>
      <c r="R147" s="138">
        <f>$Q147/70*100</f>
        <v>95.714285714285722</v>
      </c>
      <c r="S147" s="315">
        <f>MAX($V$19:$V137)</f>
        <v>86</v>
      </c>
      <c r="T147" s="315"/>
      <c r="U147" s="118"/>
      <c r="V147" s="120"/>
      <c r="W147" s="118"/>
      <c r="X147" s="118"/>
      <c r="Y147" s="118"/>
    </row>
    <row r="148" spans="1:25" ht="25.2">
      <c r="A148" s="118"/>
      <c r="B148" s="118"/>
      <c r="C148" s="150"/>
      <c r="D148" s="318" t="s">
        <v>346</v>
      </c>
      <c r="E148" s="318"/>
      <c r="F148" s="147"/>
      <c r="G148" s="147"/>
      <c r="H148" s="140"/>
      <c r="I148" s="140"/>
      <c r="J148" s="140"/>
      <c r="K148" s="140"/>
      <c r="L148" s="314"/>
      <c r="M148" s="314"/>
      <c r="N148" s="136" t="s">
        <v>340</v>
      </c>
      <c r="O148" s="137"/>
      <c r="P148" s="137"/>
      <c r="Q148" s="141"/>
      <c r="R148" s="138"/>
      <c r="S148" s="315"/>
      <c r="T148" s="315"/>
      <c r="U148" s="118"/>
      <c r="V148" s="120"/>
      <c r="W148" s="118"/>
      <c r="X148" s="118"/>
      <c r="Y148" s="118"/>
    </row>
    <row r="149" spans="1:25" ht="25.2">
      <c r="A149" s="118"/>
      <c r="B149" s="118"/>
      <c r="C149" s="150"/>
      <c r="D149" s="314" t="s">
        <v>33</v>
      </c>
      <c r="E149" s="314"/>
      <c r="F149" s="181">
        <f>SUM($F145:$F148)</f>
        <v>99</v>
      </c>
      <c r="G149" s="147"/>
      <c r="H149" s="140"/>
      <c r="I149" s="140"/>
      <c r="J149" s="140"/>
      <c r="K149" s="140"/>
      <c r="L149" s="314" t="s">
        <v>347</v>
      </c>
      <c r="M149" s="314"/>
      <c r="N149" s="136" t="s">
        <v>332</v>
      </c>
      <c r="O149" s="145">
        <f>IF(SUM($O$19:$O137)&gt;0,STDEV($O$19:$O137),0)</f>
        <v>2.2635414610939639</v>
      </c>
      <c r="P149" s="137">
        <f>$O149/30*100</f>
        <v>7.5451382036465464</v>
      </c>
      <c r="Q149" s="146">
        <f>IF(SUM($U$19:$U137),STDEV($U$19:$U137),0)</f>
        <v>8.4707409886213672</v>
      </c>
      <c r="R149" s="138">
        <f>$Q149/70*100</f>
        <v>12.101058555173381</v>
      </c>
      <c r="S149" s="315">
        <f>IF(SUM($V$19:$V137)&gt;0,STDEV($V$19:$V137),0)</f>
        <v>15.839556607364308</v>
      </c>
      <c r="T149" s="315"/>
      <c r="U149" s="118"/>
      <c r="V149" s="120"/>
      <c r="W149" s="118"/>
      <c r="X149" s="118"/>
      <c r="Y149" s="118"/>
    </row>
    <row r="150" spans="1:25" ht="21">
      <c r="A150" s="118"/>
      <c r="B150" s="118"/>
      <c r="C150" s="150"/>
      <c r="D150" s="140"/>
      <c r="E150" s="140"/>
      <c r="F150" s="140"/>
      <c r="G150" s="151"/>
      <c r="H150" s="140"/>
      <c r="I150" s="140"/>
      <c r="J150" s="140"/>
      <c r="K150" s="140"/>
      <c r="L150" s="314"/>
      <c r="M150" s="314"/>
      <c r="N150" s="136" t="s">
        <v>340</v>
      </c>
      <c r="O150" s="137"/>
      <c r="P150" s="137"/>
      <c r="Q150" s="148"/>
      <c r="R150" s="148"/>
      <c r="S150" s="316"/>
      <c r="T150" s="316"/>
      <c r="U150" s="118"/>
      <c r="V150" s="120"/>
      <c r="W150" s="118"/>
      <c r="X150" s="118"/>
      <c r="Y150" s="118"/>
    </row>
  </sheetData>
  <mergeCells count="43">
    <mergeCell ref="B9:Z9"/>
    <mergeCell ref="B10:Z10"/>
    <mergeCell ref="B11:Z11"/>
    <mergeCell ref="B12:Z12"/>
    <mergeCell ref="F13:G13"/>
    <mergeCell ref="H13:I13"/>
    <mergeCell ref="O13:P13"/>
    <mergeCell ref="W16:W18"/>
    <mergeCell ref="X16:X18"/>
    <mergeCell ref="Y16:Y18"/>
    <mergeCell ref="A16:A18"/>
    <mergeCell ref="B16:B18"/>
    <mergeCell ref="C16:C18"/>
    <mergeCell ref="D16:G16"/>
    <mergeCell ref="H16:J16"/>
    <mergeCell ref="K16:N16"/>
    <mergeCell ref="O16:O18"/>
    <mergeCell ref="P16:U16"/>
    <mergeCell ref="V16:V18"/>
    <mergeCell ref="E140:T140"/>
    <mergeCell ref="D141:E141"/>
    <mergeCell ref="O141:P141"/>
    <mergeCell ref="Q141:R141"/>
    <mergeCell ref="S141:T141"/>
    <mergeCell ref="L145:M146"/>
    <mergeCell ref="S145:T145"/>
    <mergeCell ref="D146:E146"/>
    <mergeCell ref="S146:T146"/>
    <mergeCell ref="S148:T148"/>
    <mergeCell ref="D142:E142"/>
    <mergeCell ref="S142:T142"/>
    <mergeCell ref="D143:E143"/>
    <mergeCell ref="L143:M144"/>
    <mergeCell ref="S143:T143"/>
    <mergeCell ref="S144:T144"/>
    <mergeCell ref="D149:E149"/>
    <mergeCell ref="L149:M150"/>
    <mergeCell ref="S149:T149"/>
    <mergeCell ref="S150:T150"/>
    <mergeCell ref="D147:E147"/>
    <mergeCell ref="L147:M148"/>
    <mergeCell ref="S147:T147"/>
    <mergeCell ref="D148:E148"/>
  </mergeCells>
  <conditionalFormatting sqref="Y140:Y141">
    <cfRule type="expression" dxfId="3" priority="1" stopIfTrue="1">
      <formula>"$V17&lt;40"</formula>
    </cfRule>
  </conditionalFormatting>
  <dataValidations count="2">
    <dataValidation type="decimal" errorStyle="warning" allowBlank="1" showErrorMessage="1" errorTitle="INVALID DATA" error="THE VALUE IN THIS CELL SHOULD BE NON-NEGATIVE LESS THAN 100_x000a_" sqref="R143:T150" xr:uid="{00000000-0002-0000-06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P143:P150" xr:uid="{00000000-0002-0000-0600-000001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V144"/>
  <sheetViews>
    <sheetView topLeftCell="A19" zoomScale="33" zoomScaleNormal="33" workbookViewId="0">
      <selection activeCell="S22" sqref="S22"/>
    </sheetView>
  </sheetViews>
  <sheetFormatPr defaultRowHeight="12.6"/>
  <cols>
    <col min="1" max="1" width="6.88671875" customWidth="1"/>
    <col min="2" max="2" width="36.44140625" customWidth="1"/>
    <col min="3" max="3" width="50.5546875" customWidth="1"/>
    <col min="4" max="6" width="10.6640625" customWidth="1"/>
    <col min="7" max="7" width="15.44140625" style="92" customWidth="1"/>
    <col min="8" max="11" width="10.6640625" customWidth="1"/>
    <col min="12" max="12" width="14" customWidth="1"/>
    <col min="13" max="17" width="10.6640625" customWidth="1"/>
    <col min="18" max="18" width="15.33203125" customWidth="1"/>
    <col min="19" max="19" width="10.6640625" style="93" customWidth="1"/>
    <col min="20" max="21" width="10.6640625" customWidth="1"/>
    <col min="22" max="22" width="14.6640625" bestFit="1" customWidth="1"/>
  </cols>
  <sheetData>
    <row r="6" spans="1:22" ht="30">
      <c r="A6" s="331" t="s">
        <v>282</v>
      </c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</row>
    <row r="7" spans="1:22" ht="22.8">
      <c r="A7" s="332" t="s">
        <v>382</v>
      </c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</row>
    <row r="8" spans="1:22" ht="22.8">
      <c r="A8" s="332" t="s">
        <v>388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</row>
    <row r="9" spans="1:22" ht="22.8">
      <c r="A9" s="333" t="s">
        <v>285</v>
      </c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</row>
    <row r="10" spans="1:22" ht="22.8">
      <c r="A10" s="95"/>
      <c r="B10" s="95"/>
      <c r="C10" s="95"/>
      <c r="D10" s="95"/>
      <c r="E10" s="334" t="s">
        <v>286</v>
      </c>
      <c r="F10" s="334"/>
      <c r="G10" s="335" t="s">
        <v>66</v>
      </c>
      <c r="H10" s="335"/>
      <c r="I10" s="96"/>
      <c r="J10" s="96"/>
      <c r="K10" s="94"/>
      <c r="L10" s="334" t="s">
        <v>287</v>
      </c>
      <c r="M10" s="334"/>
      <c r="N10" s="334" t="s">
        <v>389</v>
      </c>
      <c r="O10" s="334"/>
      <c r="P10" s="334"/>
      <c r="Q10" s="334"/>
      <c r="R10" s="334"/>
      <c r="S10" s="334"/>
      <c r="T10" s="95"/>
      <c r="U10" s="95"/>
      <c r="V10" s="95"/>
    </row>
    <row r="11" spans="1:22" ht="15.6">
      <c r="A11" s="95"/>
      <c r="B11" s="95"/>
      <c r="C11" s="95"/>
      <c r="D11" s="95"/>
      <c r="E11" s="95"/>
      <c r="F11" s="95"/>
      <c r="G11" s="98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9"/>
      <c r="T11" s="95"/>
      <c r="U11" s="95"/>
      <c r="V11" s="95"/>
    </row>
    <row r="12" spans="1:22" ht="17.399999999999999">
      <c r="A12" s="326" t="s">
        <v>289</v>
      </c>
      <c r="B12" s="326" t="s">
        <v>290</v>
      </c>
      <c r="C12" s="326" t="s">
        <v>291</v>
      </c>
      <c r="D12" s="327" t="s">
        <v>292</v>
      </c>
      <c r="E12" s="327"/>
      <c r="F12" s="327"/>
      <c r="G12" s="327"/>
      <c r="H12" s="328" t="s">
        <v>293</v>
      </c>
      <c r="I12" s="328"/>
      <c r="J12" s="328"/>
      <c r="K12" s="328"/>
      <c r="L12" s="329" t="s">
        <v>295</v>
      </c>
      <c r="M12" s="328" t="s">
        <v>296</v>
      </c>
      <c r="N12" s="328"/>
      <c r="O12" s="328"/>
      <c r="P12" s="328"/>
      <c r="Q12" s="328"/>
      <c r="R12" s="328"/>
      <c r="S12" s="330" t="s">
        <v>297</v>
      </c>
      <c r="T12" s="325" t="s">
        <v>298</v>
      </c>
      <c r="U12" s="325" t="s">
        <v>299</v>
      </c>
      <c r="V12" s="325" t="s">
        <v>300</v>
      </c>
    </row>
    <row r="13" spans="1:22" ht="75.599999999999994">
      <c r="A13" s="326"/>
      <c r="B13" s="326"/>
      <c r="C13" s="326"/>
      <c r="D13" s="103" t="s">
        <v>301</v>
      </c>
      <c r="E13" s="103" t="s">
        <v>302</v>
      </c>
      <c r="F13" s="103" t="s">
        <v>303</v>
      </c>
      <c r="G13" s="101" t="s">
        <v>33</v>
      </c>
      <c r="H13" s="104" t="s">
        <v>304</v>
      </c>
      <c r="I13" s="104" t="s">
        <v>305</v>
      </c>
      <c r="J13" s="104" t="s">
        <v>390</v>
      </c>
      <c r="K13" s="102" t="s">
        <v>33</v>
      </c>
      <c r="L13" s="329"/>
      <c r="M13" s="104" t="s">
        <v>310</v>
      </c>
      <c r="N13" s="104" t="s">
        <v>311</v>
      </c>
      <c r="O13" s="104" t="s">
        <v>312</v>
      </c>
      <c r="P13" s="104" t="s">
        <v>313</v>
      </c>
      <c r="Q13" s="104" t="s">
        <v>314</v>
      </c>
      <c r="R13" s="104" t="s">
        <v>315</v>
      </c>
      <c r="S13" s="330"/>
      <c r="T13" s="325"/>
      <c r="U13" s="325"/>
      <c r="V13" s="325"/>
    </row>
    <row r="14" spans="1:22" ht="17.399999999999999">
      <c r="A14" s="326"/>
      <c r="B14" s="326"/>
      <c r="C14" s="326"/>
      <c r="D14" s="105">
        <v>30</v>
      </c>
      <c r="E14" s="105">
        <v>30</v>
      </c>
      <c r="F14" s="105">
        <v>30</v>
      </c>
      <c r="G14" s="188">
        <v>25</v>
      </c>
      <c r="H14" s="105">
        <v>10</v>
      </c>
      <c r="I14" s="105">
        <v>10</v>
      </c>
      <c r="J14" s="105">
        <v>10</v>
      </c>
      <c r="K14" s="189">
        <v>5</v>
      </c>
      <c r="L14" s="329"/>
      <c r="M14" s="100">
        <v>30</v>
      </c>
      <c r="N14" s="100">
        <v>20</v>
      </c>
      <c r="O14" s="100">
        <v>20</v>
      </c>
      <c r="P14" s="100">
        <v>20</v>
      </c>
      <c r="Q14" s="100">
        <v>20</v>
      </c>
      <c r="R14" s="190">
        <v>70</v>
      </c>
      <c r="S14" s="330"/>
      <c r="T14" s="325"/>
      <c r="U14" s="325"/>
      <c r="V14" s="325"/>
    </row>
    <row r="15" spans="1:22" ht="28.2">
      <c r="A15" s="109">
        <v>1</v>
      </c>
      <c r="B15" s="191" t="s">
        <v>70</v>
      </c>
      <c r="C15" s="191" t="s">
        <v>71</v>
      </c>
      <c r="D15" s="111">
        <v>29</v>
      </c>
      <c r="E15" s="192">
        <v>17</v>
      </c>
      <c r="F15" s="111">
        <v>23</v>
      </c>
      <c r="G15" s="193">
        <f>IF(COUNTA($D15:$F15)&gt;0,SUM($D15/$D$14,$E15/$E$14,$F15/$F$14)*$G$14/COUNTA($D15:$F15),0)</f>
        <v>19.166666666666664</v>
      </c>
      <c r="H15" s="111">
        <v>10</v>
      </c>
      <c r="I15" s="111"/>
      <c r="J15" s="111"/>
      <c r="K15" s="193">
        <f>IF(COUNTA($H15:$J15)&gt;0,SUM($H15/$H$14,$I15/$I$14,$J15/$J$14)*$K$14/COUNTA($H15:$J15),0)</f>
        <v>5</v>
      </c>
      <c r="L15" s="194">
        <f>SUM(G15,K15)</f>
        <v>24.166666666666664</v>
      </c>
      <c r="M15" s="111">
        <v>12</v>
      </c>
      <c r="N15" s="111"/>
      <c r="O15" s="111"/>
      <c r="P15" s="111">
        <v>9</v>
      </c>
      <c r="Q15" s="111">
        <v>6</v>
      </c>
      <c r="R15" s="195">
        <f>IF(OR(COUNTIF($M15:$Q15,"&gt;0")=0,COUNTA($M$14)=0),"",(IF(COUNTA($N15:$Q15)&lt;=2,SUM($M15:$Q15),IF(COUNTA($N15:$Q15)=3,SUM($M15:$Q15)-MIN($N15:$Q15),SUM($M15:$Q15)-MIN($N15:$Q15)-SMALL($N15:$Q15,2))))*7/(SUM($M$14:$O$14)/10))</f>
        <v>27</v>
      </c>
      <c r="S15" s="115">
        <f t="shared" ref="S15:S78" si="0">IF(ROUNDDOWN(SUM($L15,$R15,0.5),0)&gt;0,ROUNDDOWN(SUM($L15,$R15,0.5),0),"")</f>
        <v>51</v>
      </c>
      <c r="T15" s="115"/>
      <c r="U15" s="115"/>
      <c r="V15" s="116" t="str">
        <f>IF(AND(COUNTIF($M15:$Q15,"&gt;0")&gt;0),IF(OR($R15=0,$R15=""),"",IF($S15&gt;=70,"A",IF($S15&gt;=60,"B",IF($S15&gt;=50,"C",IF($S15&gt;=40,"D","E"))))))</f>
        <v>C</v>
      </c>
    </row>
    <row r="16" spans="1:22" ht="28.2">
      <c r="A16" s="109">
        <v>2</v>
      </c>
      <c r="B16" s="191" t="s">
        <v>72</v>
      </c>
      <c r="C16" s="191" t="s">
        <v>73</v>
      </c>
      <c r="D16" s="111">
        <v>30</v>
      </c>
      <c r="E16" s="192">
        <v>22</v>
      </c>
      <c r="F16" s="111">
        <v>30</v>
      </c>
      <c r="G16" s="193">
        <f t="shared" ref="G16:G79" si="1">IF(COUNTA($D16:$F16)&gt;0,SUM($D16/$D$14,$E16/$E$14,$F16/$F$14)*$G$14/COUNTA($D16:$F16),0)</f>
        <v>22.777777777777775</v>
      </c>
      <c r="H16" s="111">
        <v>9</v>
      </c>
      <c r="I16" s="111"/>
      <c r="J16" s="111"/>
      <c r="K16" s="193">
        <f t="shared" ref="K16:K79" si="2">IF(COUNTA($H16:$J16)&gt;0,SUM($H16/$H$14,$I16/$I$14,$J16/$J$14)*$K$14/COUNTA($H16:$J16),0)</f>
        <v>4.5</v>
      </c>
      <c r="L16" s="194">
        <f t="shared" ref="L16:L79" si="3">SUM(G16,K16)</f>
        <v>27.277777777777775</v>
      </c>
      <c r="M16" s="111">
        <v>16</v>
      </c>
      <c r="N16" s="111">
        <v>11</v>
      </c>
      <c r="O16" s="111"/>
      <c r="P16" s="111"/>
      <c r="Q16" s="111">
        <v>17</v>
      </c>
      <c r="R16" s="195">
        <f t="shared" ref="R16:R79" si="4">IF(OR(COUNTIF($M16:$Q16,"&gt;0")=0,COUNTA($M$14)=0),"",(IF(COUNTA($N16:$Q16)&lt;=2,SUM($M16:$Q16),IF(COUNTA($N16:$Q16)=3,SUM($M16:$Q16)-MIN($N16:$Q16),SUM($M16:$Q16)-MIN($N16:$Q16)-SMALL($N16:$Q16,2))))*7/(SUM($M$14:$O$14)/10))</f>
        <v>44</v>
      </c>
      <c r="S16" s="115">
        <f t="shared" si="0"/>
        <v>71</v>
      </c>
      <c r="T16" s="115"/>
      <c r="U16" s="115"/>
      <c r="V16" s="116" t="str">
        <f t="shared" ref="V16:V79" si="5">IF(AND(COUNTIF($M16:$Q16,"&gt;0")&gt;0),IF(OR($R16=0,$R16=""),"",IF($S16&gt;=70,"A",IF($S16&gt;=60,"B",IF($S16&gt;=50,"C",IF($S16&gt;=40,"D","E"))))))</f>
        <v>A</v>
      </c>
    </row>
    <row r="17" spans="1:22" ht="28.2">
      <c r="A17" s="109">
        <v>3</v>
      </c>
      <c r="B17" s="191" t="s">
        <v>74</v>
      </c>
      <c r="C17" s="191" t="s">
        <v>75</v>
      </c>
      <c r="D17" s="111">
        <v>27</v>
      </c>
      <c r="E17" s="192">
        <v>20</v>
      </c>
      <c r="F17" s="111">
        <v>24</v>
      </c>
      <c r="G17" s="193">
        <f t="shared" si="1"/>
        <v>19.722222222222221</v>
      </c>
      <c r="H17" s="111">
        <v>9</v>
      </c>
      <c r="I17" s="111"/>
      <c r="J17" s="111"/>
      <c r="K17" s="193">
        <f t="shared" si="2"/>
        <v>4.5</v>
      </c>
      <c r="L17" s="194">
        <f t="shared" si="3"/>
        <v>24.222222222222221</v>
      </c>
      <c r="M17" s="111">
        <v>14</v>
      </c>
      <c r="N17" s="111">
        <v>10</v>
      </c>
      <c r="O17" s="111">
        <v>13</v>
      </c>
      <c r="P17" s="111"/>
      <c r="Q17" s="111"/>
      <c r="R17" s="195">
        <f t="shared" si="4"/>
        <v>37</v>
      </c>
      <c r="S17" s="115">
        <f t="shared" si="0"/>
        <v>61</v>
      </c>
      <c r="T17" s="115"/>
      <c r="U17" s="115"/>
      <c r="V17" s="116" t="str">
        <f t="shared" si="5"/>
        <v>B</v>
      </c>
    </row>
    <row r="18" spans="1:22" ht="28.2">
      <c r="A18" s="109">
        <v>4</v>
      </c>
      <c r="B18" s="191" t="s">
        <v>76</v>
      </c>
      <c r="C18" s="191" t="s">
        <v>77</v>
      </c>
      <c r="D18" s="111">
        <v>28</v>
      </c>
      <c r="E18" s="192">
        <v>25</v>
      </c>
      <c r="F18" s="111">
        <v>25</v>
      </c>
      <c r="G18" s="193">
        <f t="shared" si="1"/>
        <v>21.666666666666668</v>
      </c>
      <c r="H18" s="111">
        <v>9</v>
      </c>
      <c r="I18" s="111"/>
      <c r="J18" s="111"/>
      <c r="K18" s="193">
        <f t="shared" si="2"/>
        <v>4.5</v>
      </c>
      <c r="L18" s="194">
        <f t="shared" si="3"/>
        <v>26.166666666666668</v>
      </c>
      <c r="M18" s="111">
        <v>15</v>
      </c>
      <c r="N18" s="111"/>
      <c r="O18" s="111">
        <v>8</v>
      </c>
      <c r="P18" s="111"/>
      <c r="Q18" s="111">
        <v>15</v>
      </c>
      <c r="R18" s="195">
        <f t="shared" si="4"/>
        <v>38</v>
      </c>
      <c r="S18" s="115">
        <f t="shared" si="0"/>
        <v>64</v>
      </c>
      <c r="T18" s="115"/>
      <c r="U18" s="115"/>
      <c r="V18" s="116" t="str">
        <f t="shared" si="5"/>
        <v>B</v>
      </c>
    </row>
    <row r="19" spans="1:22" ht="28.2">
      <c r="A19" s="109">
        <v>5</v>
      </c>
      <c r="B19" s="191" t="s">
        <v>78</v>
      </c>
      <c r="C19" s="191" t="s">
        <v>79</v>
      </c>
      <c r="D19" s="111">
        <v>27</v>
      </c>
      <c r="E19" s="192">
        <v>23</v>
      </c>
      <c r="F19" s="111">
        <v>21</v>
      </c>
      <c r="G19" s="193">
        <f t="shared" si="1"/>
        <v>19.722222222222221</v>
      </c>
      <c r="H19" s="111">
        <v>9</v>
      </c>
      <c r="I19" s="111"/>
      <c r="J19" s="111"/>
      <c r="K19" s="193">
        <f t="shared" si="2"/>
        <v>4.5</v>
      </c>
      <c r="L19" s="194">
        <f t="shared" si="3"/>
        <v>24.222222222222221</v>
      </c>
      <c r="M19" s="111">
        <v>16</v>
      </c>
      <c r="N19" s="111"/>
      <c r="O19" s="111">
        <v>17</v>
      </c>
      <c r="P19" s="111"/>
      <c r="Q19" s="111">
        <v>9</v>
      </c>
      <c r="R19" s="195">
        <f t="shared" si="4"/>
        <v>42</v>
      </c>
      <c r="S19" s="115">
        <f t="shared" si="0"/>
        <v>66</v>
      </c>
      <c r="T19" s="115"/>
      <c r="U19" s="115"/>
      <c r="V19" s="116" t="str">
        <f t="shared" si="5"/>
        <v>B</v>
      </c>
    </row>
    <row r="20" spans="1:22" ht="28.2">
      <c r="A20" s="109">
        <v>6</v>
      </c>
      <c r="B20" s="191" t="s">
        <v>80</v>
      </c>
      <c r="C20" s="191" t="s">
        <v>81</v>
      </c>
      <c r="D20" s="111">
        <v>29</v>
      </c>
      <c r="E20" s="192">
        <v>19</v>
      </c>
      <c r="F20" s="111">
        <v>23</v>
      </c>
      <c r="G20" s="193">
        <f t="shared" si="1"/>
        <v>19.722222222222221</v>
      </c>
      <c r="H20" s="111">
        <v>9</v>
      </c>
      <c r="I20" s="111"/>
      <c r="J20" s="111"/>
      <c r="K20" s="193">
        <f t="shared" si="2"/>
        <v>4.5</v>
      </c>
      <c r="L20" s="194">
        <f t="shared" si="3"/>
        <v>24.222222222222221</v>
      </c>
      <c r="M20" s="111">
        <v>17</v>
      </c>
      <c r="N20" s="111"/>
      <c r="O20" s="111">
        <v>13</v>
      </c>
      <c r="P20" s="111"/>
      <c r="Q20" s="111">
        <v>14</v>
      </c>
      <c r="R20" s="195">
        <f t="shared" si="4"/>
        <v>44</v>
      </c>
      <c r="S20" s="115">
        <f t="shared" si="0"/>
        <v>68</v>
      </c>
      <c r="T20" s="115"/>
      <c r="U20" s="115"/>
      <c r="V20" s="116" t="str">
        <f t="shared" si="5"/>
        <v>B</v>
      </c>
    </row>
    <row r="21" spans="1:22" ht="28.2">
      <c r="A21" s="109">
        <v>7</v>
      </c>
      <c r="B21" s="191" t="s">
        <v>82</v>
      </c>
      <c r="C21" s="191" t="s">
        <v>83</v>
      </c>
      <c r="D21" s="111">
        <v>27</v>
      </c>
      <c r="E21" s="192">
        <v>8</v>
      </c>
      <c r="F21" s="111">
        <v>13</v>
      </c>
      <c r="G21" s="193">
        <f t="shared" si="1"/>
        <v>13.333333333333334</v>
      </c>
      <c r="H21" s="111">
        <v>9</v>
      </c>
      <c r="I21" s="111"/>
      <c r="J21" s="111"/>
      <c r="K21" s="193">
        <f t="shared" si="2"/>
        <v>4.5</v>
      </c>
      <c r="L21" s="194">
        <f t="shared" si="3"/>
        <v>17.833333333333336</v>
      </c>
      <c r="M21" s="111">
        <v>14</v>
      </c>
      <c r="N21" s="111"/>
      <c r="O21" s="111">
        <v>9</v>
      </c>
      <c r="P21" s="111">
        <v>9</v>
      </c>
      <c r="Q21" s="111"/>
      <c r="R21" s="195">
        <f t="shared" si="4"/>
        <v>32</v>
      </c>
      <c r="S21" s="115">
        <f t="shared" si="0"/>
        <v>50</v>
      </c>
      <c r="T21" s="115"/>
      <c r="U21" s="115"/>
      <c r="V21" s="116" t="str">
        <f t="shared" si="5"/>
        <v>C</v>
      </c>
    </row>
    <row r="22" spans="1:22" ht="28.2">
      <c r="A22" s="109">
        <v>8</v>
      </c>
      <c r="B22" s="191" t="s">
        <v>84</v>
      </c>
      <c r="C22" s="191" t="s">
        <v>85</v>
      </c>
      <c r="D22" s="111">
        <v>26</v>
      </c>
      <c r="E22" s="192">
        <v>7</v>
      </c>
      <c r="F22" s="111">
        <v>15</v>
      </c>
      <c r="G22" s="193">
        <f t="shared" si="1"/>
        <v>13.333333333333334</v>
      </c>
      <c r="H22" s="111">
        <v>9</v>
      </c>
      <c r="I22" s="111"/>
      <c r="J22" s="111"/>
      <c r="K22" s="193">
        <f t="shared" si="2"/>
        <v>4.5</v>
      </c>
      <c r="L22" s="194">
        <f t="shared" si="3"/>
        <v>17.833333333333336</v>
      </c>
      <c r="M22" s="111">
        <v>10</v>
      </c>
      <c r="N22" s="111"/>
      <c r="O22" s="111">
        <v>3</v>
      </c>
      <c r="P22" s="111"/>
      <c r="Q22" s="111">
        <v>2</v>
      </c>
      <c r="R22" s="195">
        <f t="shared" si="4"/>
        <v>15</v>
      </c>
      <c r="S22" s="115">
        <f t="shared" si="0"/>
        <v>33</v>
      </c>
      <c r="T22" s="115"/>
      <c r="U22" s="115"/>
      <c r="V22" s="116" t="str">
        <f t="shared" si="5"/>
        <v>E</v>
      </c>
    </row>
    <row r="23" spans="1:22" ht="28.2">
      <c r="A23" s="109">
        <v>9</v>
      </c>
      <c r="B23" s="191" t="s">
        <v>86</v>
      </c>
      <c r="C23" s="191" t="s">
        <v>87</v>
      </c>
      <c r="D23" s="111">
        <v>25</v>
      </c>
      <c r="E23" s="192">
        <v>28</v>
      </c>
      <c r="F23" s="111">
        <v>27</v>
      </c>
      <c r="G23" s="193">
        <f t="shared" si="1"/>
        <v>22.222222222222218</v>
      </c>
      <c r="H23" s="111">
        <v>9</v>
      </c>
      <c r="I23" s="111"/>
      <c r="J23" s="111"/>
      <c r="K23" s="193">
        <f t="shared" si="2"/>
        <v>4.5</v>
      </c>
      <c r="L23" s="194">
        <f t="shared" si="3"/>
        <v>26.722222222222218</v>
      </c>
      <c r="M23" s="111">
        <v>18</v>
      </c>
      <c r="N23" s="111"/>
      <c r="O23" s="111">
        <v>8</v>
      </c>
      <c r="P23" s="111">
        <v>13</v>
      </c>
      <c r="Q23" s="111"/>
      <c r="R23" s="195">
        <f t="shared" si="4"/>
        <v>39</v>
      </c>
      <c r="S23" s="115">
        <f t="shared" si="0"/>
        <v>66</v>
      </c>
      <c r="T23" s="115"/>
      <c r="U23" s="115"/>
      <c r="V23" s="116" t="str">
        <f t="shared" si="5"/>
        <v>B</v>
      </c>
    </row>
    <row r="24" spans="1:22" ht="28.2">
      <c r="A24" s="109">
        <v>10</v>
      </c>
      <c r="B24" s="191" t="s">
        <v>88</v>
      </c>
      <c r="C24" s="191" t="s">
        <v>89</v>
      </c>
      <c r="D24" s="111">
        <v>26</v>
      </c>
      <c r="E24" s="192">
        <v>15</v>
      </c>
      <c r="F24" s="111">
        <v>26</v>
      </c>
      <c r="G24" s="193">
        <f t="shared" si="1"/>
        <v>18.611111111111111</v>
      </c>
      <c r="H24" s="111">
        <v>9</v>
      </c>
      <c r="I24" s="111"/>
      <c r="J24" s="111"/>
      <c r="K24" s="193">
        <f t="shared" si="2"/>
        <v>4.5</v>
      </c>
      <c r="L24" s="194">
        <f t="shared" si="3"/>
        <v>23.111111111111111</v>
      </c>
      <c r="M24" s="111">
        <v>25</v>
      </c>
      <c r="N24" s="111">
        <v>15</v>
      </c>
      <c r="O24" s="111">
        <v>12</v>
      </c>
      <c r="P24" s="111"/>
      <c r="Q24" s="111"/>
      <c r="R24" s="195">
        <f t="shared" si="4"/>
        <v>52</v>
      </c>
      <c r="S24" s="115">
        <f t="shared" si="0"/>
        <v>75</v>
      </c>
      <c r="T24" s="115"/>
      <c r="U24" s="115"/>
      <c r="V24" s="116" t="str">
        <f t="shared" si="5"/>
        <v>A</v>
      </c>
    </row>
    <row r="25" spans="1:22" ht="28.2">
      <c r="A25" s="109">
        <v>11</v>
      </c>
      <c r="B25" s="191" t="s">
        <v>90</v>
      </c>
      <c r="C25" s="191" t="s">
        <v>91</v>
      </c>
      <c r="D25" s="111">
        <v>27</v>
      </c>
      <c r="E25" s="192">
        <v>16</v>
      </c>
      <c r="F25" s="111">
        <v>25</v>
      </c>
      <c r="G25" s="193">
        <f t="shared" si="1"/>
        <v>18.888888888888889</v>
      </c>
      <c r="H25" s="111">
        <v>10</v>
      </c>
      <c r="I25" s="111"/>
      <c r="J25" s="111"/>
      <c r="K25" s="193">
        <f t="shared" si="2"/>
        <v>5</v>
      </c>
      <c r="L25" s="194">
        <f t="shared" si="3"/>
        <v>23.888888888888889</v>
      </c>
      <c r="M25" s="111">
        <v>23</v>
      </c>
      <c r="N25" s="111"/>
      <c r="O25" s="111">
        <v>10</v>
      </c>
      <c r="P25" s="111">
        <v>18</v>
      </c>
      <c r="Q25" s="111"/>
      <c r="R25" s="195">
        <f t="shared" si="4"/>
        <v>51</v>
      </c>
      <c r="S25" s="115">
        <f t="shared" si="0"/>
        <v>75</v>
      </c>
      <c r="T25" s="115"/>
      <c r="U25" s="115"/>
      <c r="V25" s="116" t="str">
        <f t="shared" si="5"/>
        <v>A</v>
      </c>
    </row>
    <row r="26" spans="1:22" ht="28.2">
      <c r="A26" s="109">
        <v>12</v>
      </c>
      <c r="B26" s="191" t="s">
        <v>92</v>
      </c>
      <c r="C26" s="191" t="s">
        <v>93</v>
      </c>
      <c r="D26" s="111">
        <v>25</v>
      </c>
      <c r="E26" s="192">
        <v>22</v>
      </c>
      <c r="F26" s="111">
        <v>27</v>
      </c>
      <c r="G26" s="193">
        <f t="shared" si="1"/>
        <v>20.555555555555557</v>
      </c>
      <c r="H26" s="111">
        <v>9</v>
      </c>
      <c r="I26" s="111"/>
      <c r="J26" s="111"/>
      <c r="K26" s="193">
        <f t="shared" si="2"/>
        <v>4.5</v>
      </c>
      <c r="L26" s="194">
        <f t="shared" si="3"/>
        <v>25.055555555555557</v>
      </c>
      <c r="M26" s="111">
        <v>21</v>
      </c>
      <c r="N26" s="111"/>
      <c r="O26" s="111">
        <v>10</v>
      </c>
      <c r="P26" s="111"/>
      <c r="Q26" s="111">
        <v>10</v>
      </c>
      <c r="R26" s="195">
        <f t="shared" si="4"/>
        <v>41</v>
      </c>
      <c r="S26" s="115">
        <f t="shared" si="0"/>
        <v>66</v>
      </c>
      <c r="T26" s="115"/>
      <c r="U26" s="115"/>
      <c r="V26" s="116" t="str">
        <f t="shared" si="5"/>
        <v>B</v>
      </c>
    </row>
    <row r="27" spans="1:22" ht="28.2">
      <c r="A27" s="109">
        <v>13</v>
      </c>
      <c r="B27" s="191" t="s">
        <v>94</v>
      </c>
      <c r="C27" s="191" t="s">
        <v>95</v>
      </c>
      <c r="D27" s="111">
        <v>26</v>
      </c>
      <c r="E27" s="192">
        <v>27</v>
      </c>
      <c r="F27" s="111">
        <v>27</v>
      </c>
      <c r="G27" s="193">
        <f t="shared" si="1"/>
        <v>22.222222222222218</v>
      </c>
      <c r="H27" s="111">
        <v>9</v>
      </c>
      <c r="I27" s="111"/>
      <c r="J27" s="111"/>
      <c r="K27" s="193">
        <f t="shared" si="2"/>
        <v>4.5</v>
      </c>
      <c r="L27" s="194">
        <f t="shared" si="3"/>
        <v>26.722222222222218</v>
      </c>
      <c r="M27" s="111">
        <v>19</v>
      </c>
      <c r="N27" s="111"/>
      <c r="O27" s="111">
        <v>9</v>
      </c>
      <c r="P27" s="111"/>
      <c r="Q27" s="111">
        <v>13</v>
      </c>
      <c r="R27" s="195">
        <f t="shared" si="4"/>
        <v>41</v>
      </c>
      <c r="S27" s="115">
        <f t="shared" si="0"/>
        <v>68</v>
      </c>
      <c r="T27" s="115"/>
      <c r="U27" s="115"/>
      <c r="V27" s="116" t="str">
        <f t="shared" si="5"/>
        <v>B</v>
      </c>
    </row>
    <row r="28" spans="1:22" ht="28.2">
      <c r="A28" s="109">
        <v>14</v>
      </c>
      <c r="B28" s="191" t="s">
        <v>96</v>
      </c>
      <c r="C28" s="191" t="s">
        <v>97</v>
      </c>
      <c r="D28" s="111">
        <v>29</v>
      </c>
      <c r="E28" s="192">
        <v>20</v>
      </c>
      <c r="F28" s="111">
        <v>25</v>
      </c>
      <c r="G28" s="193">
        <f t="shared" si="1"/>
        <v>20.555555555555557</v>
      </c>
      <c r="H28" s="111">
        <v>9</v>
      </c>
      <c r="I28" s="111"/>
      <c r="J28" s="111"/>
      <c r="K28" s="193">
        <f t="shared" si="2"/>
        <v>4.5</v>
      </c>
      <c r="L28" s="194">
        <f t="shared" si="3"/>
        <v>25.055555555555557</v>
      </c>
      <c r="M28" s="111">
        <v>16</v>
      </c>
      <c r="N28" s="111"/>
      <c r="O28" s="111">
        <v>10</v>
      </c>
      <c r="P28" s="111"/>
      <c r="Q28" s="111">
        <v>19</v>
      </c>
      <c r="R28" s="195">
        <f t="shared" si="4"/>
        <v>45</v>
      </c>
      <c r="S28" s="115">
        <f t="shared" si="0"/>
        <v>70</v>
      </c>
      <c r="T28" s="115"/>
      <c r="U28" s="115"/>
      <c r="V28" s="116" t="str">
        <f t="shared" si="5"/>
        <v>A</v>
      </c>
    </row>
    <row r="29" spans="1:22" ht="28.2">
      <c r="A29" s="109">
        <v>15</v>
      </c>
      <c r="B29" s="191" t="s">
        <v>98</v>
      </c>
      <c r="C29" s="191" t="s">
        <v>99</v>
      </c>
      <c r="D29" s="111">
        <v>28</v>
      </c>
      <c r="E29" s="192">
        <v>19</v>
      </c>
      <c r="F29" s="111">
        <v>22</v>
      </c>
      <c r="G29" s="193">
        <f t="shared" si="1"/>
        <v>19.166666666666664</v>
      </c>
      <c r="H29" s="111">
        <v>10</v>
      </c>
      <c r="I29" s="111"/>
      <c r="J29" s="111"/>
      <c r="K29" s="193">
        <f t="shared" si="2"/>
        <v>5</v>
      </c>
      <c r="L29" s="194">
        <f t="shared" si="3"/>
        <v>24.166666666666664</v>
      </c>
      <c r="M29" s="111">
        <v>21</v>
      </c>
      <c r="N29" s="111"/>
      <c r="O29" s="111"/>
      <c r="P29" s="111">
        <v>10</v>
      </c>
      <c r="Q29" s="111">
        <v>15</v>
      </c>
      <c r="R29" s="195">
        <f t="shared" si="4"/>
        <v>46</v>
      </c>
      <c r="S29" s="115">
        <f t="shared" si="0"/>
        <v>70</v>
      </c>
      <c r="T29" s="115"/>
      <c r="U29" s="115"/>
      <c r="V29" s="116" t="str">
        <f t="shared" si="5"/>
        <v>A</v>
      </c>
    </row>
    <row r="30" spans="1:22" ht="28.2">
      <c r="A30" s="109">
        <v>16</v>
      </c>
      <c r="B30" s="191" t="s">
        <v>100</v>
      </c>
      <c r="C30" s="191" t="s">
        <v>101</v>
      </c>
      <c r="D30" s="111">
        <v>28</v>
      </c>
      <c r="E30" s="192">
        <v>4</v>
      </c>
      <c r="F30" s="111">
        <v>27</v>
      </c>
      <c r="G30" s="193">
        <f t="shared" si="1"/>
        <v>16.388888888888889</v>
      </c>
      <c r="H30" s="111">
        <v>9</v>
      </c>
      <c r="I30" s="111"/>
      <c r="J30" s="111"/>
      <c r="K30" s="193">
        <f t="shared" si="2"/>
        <v>4.5</v>
      </c>
      <c r="L30" s="194">
        <f t="shared" si="3"/>
        <v>20.888888888888889</v>
      </c>
      <c r="M30" s="111">
        <v>18</v>
      </c>
      <c r="N30" s="111"/>
      <c r="O30" s="111">
        <v>10</v>
      </c>
      <c r="P30" s="111">
        <v>12</v>
      </c>
      <c r="Q30" s="111"/>
      <c r="R30" s="195">
        <f t="shared" si="4"/>
        <v>40</v>
      </c>
      <c r="S30" s="115">
        <f t="shared" si="0"/>
        <v>61</v>
      </c>
      <c r="T30" s="115"/>
      <c r="U30" s="115"/>
      <c r="V30" s="116" t="str">
        <f t="shared" si="5"/>
        <v>B</v>
      </c>
    </row>
    <row r="31" spans="1:22" ht="28.2">
      <c r="A31" s="109">
        <v>17</v>
      </c>
      <c r="B31" s="191" t="s">
        <v>102</v>
      </c>
      <c r="C31" s="191" t="s">
        <v>103</v>
      </c>
      <c r="D31" s="111">
        <v>29</v>
      </c>
      <c r="E31" s="192">
        <v>10</v>
      </c>
      <c r="F31" s="111">
        <v>9</v>
      </c>
      <c r="G31" s="193">
        <f t="shared" si="1"/>
        <v>13.333333333333334</v>
      </c>
      <c r="H31" s="111">
        <v>9</v>
      </c>
      <c r="I31" s="111"/>
      <c r="J31" s="111"/>
      <c r="K31" s="193">
        <f t="shared" si="2"/>
        <v>4.5</v>
      </c>
      <c r="L31" s="194">
        <f t="shared" si="3"/>
        <v>17.833333333333336</v>
      </c>
      <c r="M31" s="111">
        <v>9</v>
      </c>
      <c r="N31" s="111"/>
      <c r="O31" s="111"/>
      <c r="P31" s="111">
        <v>7</v>
      </c>
      <c r="Q31" s="111">
        <v>11</v>
      </c>
      <c r="R31" s="195">
        <f t="shared" si="4"/>
        <v>27</v>
      </c>
      <c r="S31" s="115">
        <f t="shared" si="0"/>
        <v>45</v>
      </c>
      <c r="T31" s="115"/>
      <c r="U31" s="115"/>
      <c r="V31" s="116" t="str">
        <f t="shared" si="5"/>
        <v>D</v>
      </c>
    </row>
    <row r="32" spans="1:22" ht="28.2">
      <c r="A32" s="109">
        <v>18</v>
      </c>
      <c r="B32" s="191" t="s">
        <v>104</v>
      </c>
      <c r="C32" s="191" t="s">
        <v>105</v>
      </c>
      <c r="D32" s="111">
        <v>29</v>
      </c>
      <c r="E32" s="192">
        <v>1</v>
      </c>
      <c r="F32" s="111">
        <v>15</v>
      </c>
      <c r="G32" s="193">
        <f t="shared" si="1"/>
        <v>12.5</v>
      </c>
      <c r="H32" s="111">
        <v>9</v>
      </c>
      <c r="I32" s="111"/>
      <c r="J32" s="111"/>
      <c r="K32" s="193">
        <f t="shared" si="2"/>
        <v>4.5</v>
      </c>
      <c r="L32" s="194">
        <f t="shared" si="3"/>
        <v>17</v>
      </c>
      <c r="M32" s="111">
        <v>13</v>
      </c>
      <c r="N32" s="111"/>
      <c r="O32" s="111">
        <v>13</v>
      </c>
      <c r="P32" s="111"/>
      <c r="Q32" s="111">
        <v>8</v>
      </c>
      <c r="R32" s="195">
        <f t="shared" si="4"/>
        <v>34</v>
      </c>
      <c r="S32" s="115">
        <f t="shared" si="0"/>
        <v>51</v>
      </c>
      <c r="T32" s="115"/>
      <c r="U32" s="115"/>
      <c r="V32" s="116" t="str">
        <f t="shared" si="5"/>
        <v>C</v>
      </c>
    </row>
    <row r="33" spans="1:22" ht="28.2">
      <c r="A33" s="109">
        <v>19</v>
      </c>
      <c r="B33" s="191" t="s">
        <v>106</v>
      </c>
      <c r="C33" s="191" t="s">
        <v>107</v>
      </c>
      <c r="D33" s="111">
        <v>29</v>
      </c>
      <c r="E33" s="192">
        <v>12</v>
      </c>
      <c r="F33" s="111">
        <v>23</v>
      </c>
      <c r="G33" s="193">
        <f t="shared" si="1"/>
        <v>17.777777777777779</v>
      </c>
      <c r="H33" s="111">
        <v>9</v>
      </c>
      <c r="I33" s="111"/>
      <c r="J33" s="111"/>
      <c r="K33" s="193">
        <f t="shared" si="2"/>
        <v>4.5</v>
      </c>
      <c r="L33" s="194">
        <f t="shared" si="3"/>
        <v>22.277777777777779</v>
      </c>
      <c r="M33" s="111"/>
      <c r="N33" s="111"/>
      <c r="O33" s="111"/>
      <c r="P33" s="111"/>
      <c r="Q33" s="111"/>
      <c r="R33" s="195" t="str">
        <f t="shared" si="4"/>
        <v/>
      </c>
      <c r="S33" s="115">
        <f t="shared" si="0"/>
        <v>22</v>
      </c>
      <c r="T33" s="115"/>
      <c r="U33" s="115"/>
      <c r="V33" s="116" t="b">
        <f t="shared" si="5"/>
        <v>0</v>
      </c>
    </row>
    <row r="34" spans="1:22" ht="28.2">
      <c r="A34" s="109">
        <v>20</v>
      </c>
      <c r="B34" s="191" t="s">
        <v>108</v>
      </c>
      <c r="C34" s="191" t="s">
        <v>109</v>
      </c>
      <c r="D34" s="111">
        <v>24</v>
      </c>
      <c r="E34" s="192">
        <v>14</v>
      </c>
      <c r="F34" s="111">
        <v>25</v>
      </c>
      <c r="G34" s="193">
        <f t="shared" si="1"/>
        <v>17.5</v>
      </c>
      <c r="H34" s="111">
        <v>10</v>
      </c>
      <c r="I34" s="111"/>
      <c r="J34" s="111"/>
      <c r="K34" s="193">
        <f t="shared" si="2"/>
        <v>5</v>
      </c>
      <c r="L34" s="194">
        <f t="shared" si="3"/>
        <v>22.5</v>
      </c>
      <c r="M34" s="111"/>
      <c r="N34" s="111"/>
      <c r="O34" s="111"/>
      <c r="P34" s="111"/>
      <c r="Q34" s="111"/>
      <c r="R34" s="195" t="str">
        <f t="shared" si="4"/>
        <v/>
      </c>
      <c r="S34" s="115">
        <f t="shared" si="0"/>
        <v>23</v>
      </c>
      <c r="T34" s="115"/>
      <c r="U34" s="115"/>
      <c r="V34" s="116" t="b">
        <f t="shared" si="5"/>
        <v>0</v>
      </c>
    </row>
    <row r="35" spans="1:22" ht="28.2">
      <c r="A35" s="109">
        <v>21</v>
      </c>
      <c r="B35" s="191" t="s">
        <v>110</v>
      </c>
      <c r="C35" s="191" t="s">
        <v>111</v>
      </c>
      <c r="D35" s="111">
        <v>25</v>
      </c>
      <c r="E35" s="192">
        <v>16</v>
      </c>
      <c r="F35" s="111">
        <v>18</v>
      </c>
      <c r="G35" s="193">
        <f t="shared" si="1"/>
        <v>16.388888888888889</v>
      </c>
      <c r="H35" s="111">
        <v>9</v>
      </c>
      <c r="I35" s="111"/>
      <c r="J35" s="111"/>
      <c r="K35" s="193">
        <f t="shared" si="2"/>
        <v>4.5</v>
      </c>
      <c r="L35" s="194">
        <f t="shared" si="3"/>
        <v>20.888888888888889</v>
      </c>
      <c r="M35" s="111">
        <v>15</v>
      </c>
      <c r="N35" s="111"/>
      <c r="O35" s="111">
        <v>13</v>
      </c>
      <c r="P35" s="111"/>
      <c r="Q35" s="111">
        <v>7</v>
      </c>
      <c r="R35" s="195">
        <f t="shared" si="4"/>
        <v>35</v>
      </c>
      <c r="S35" s="115">
        <f t="shared" si="0"/>
        <v>56</v>
      </c>
      <c r="T35" s="115"/>
      <c r="U35" s="115"/>
      <c r="V35" s="116" t="str">
        <f t="shared" si="5"/>
        <v>C</v>
      </c>
    </row>
    <row r="36" spans="1:22" ht="28.2">
      <c r="A36" s="109">
        <v>22</v>
      </c>
      <c r="B36" s="191" t="s">
        <v>355</v>
      </c>
      <c r="C36" s="191" t="s">
        <v>356</v>
      </c>
      <c r="D36" s="111"/>
      <c r="E36" s="192"/>
      <c r="F36" s="111"/>
      <c r="G36" s="193">
        <f t="shared" si="1"/>
        <v>0</v>
      </c>
      <c r="H36" s="111"/>
      <c r="I36" s="111"/>
      <c r="J36" s="111"/>
      <c r="K36" s="193">
        <f t="shared" si="2"/>
        <v>0</v>
      </c>
      <c r="L36" s="194">
        <f t="shared" si="3"/>
        <v>0</v>
      </c>
      <c r="M36" s="111"/>
      <c r="N36" s="111"/>
      <c r="O36" s="111"/>
      <c r="P36" s="111"/>
      <c r="Q36" s="111"/>
      <c r="R36" s="195" t="str">
        <f t="shared" si="4"/>
        <v/>
      </c>
      <c r="S36" s="115" t="str">
        <f t="shared" si="0"/>
        <v/>
      </c>
      <c r="T36" s="115"/>
      <c r="U36" s="115"/>
      <c r="V36" s="116" t="b">
        <f t="shared" si="5"/>
        <v>0</v>
      </c>
    </row>
    <row r="37" spans="1:22" ht="28.2">
      <c r="A37" s="109">
        <v>23</v>
      </c>
      <c r="B37" s="191" t="s">
        <v>112</v>
      </c>
      <c r="C37" s="191" t="s">
        <v>113</v>
      </c>
      <c r="D37" s="111">
        <v>24</v>
      </c>
      <c r="E37" s="192">
        <v>18</v>
      </c>
      <c r="F37" s="111">
        <v>18</v>
      </c>
      <c r="G37" s="193">
        <f t="shared" si="1"/>
        <v>16.666666666666668</v>
      </c>
      <c r="H37" s="111">
        <v>10</v>
      </c>
      <c r="I37" s="111"/>
      <c r="J37" s="111"/>
      <c r="K37" s="193">
        <f t="shared" si="2"/>
        <v>5</v>
      </c>
      <c r="L37" s="194">
        <f t="shared" si="3"/>
        <v>21.666666666666668</v>
      </c>
      <c r="M37" s="111">
        <v>15</v>
      </c>
      <c r="N37" s="111"/>
      <c r="O37" s="111">
        <v>9</v>
      </c>
      <c r="P37" s="111"/>
      <c r="Q37" s="111">
        <v>14</v>
      </c>
      <c r="R37" s="195">
        <f t="shared" si="4"/>
        <v>38</v>
      </c>
      <c r="S37" s="115">
        <f t="shared" si="0"/>
        <v>60</v>
      </c>
      <c r="T37" s="115"/>
      <c r="U37" s="115"/>
      <c r="V37" s="116" t="str">
        <f t="shared" si="5"/>
        <v>B</v>
      </c>
    </row>
    <row r="38" spans="1:22" ht="28.2">
      <c r="A38" s="109">
        <v>24</v>
      </c>
      <c r="B38" s="191" t="s">
        <v>114</v>
      </c>
      <c r="C38" s="191" t="s">
        <v>115</v>
      </c>
      <c r="D38" s="111">
        <v>24</v>
      </c>
      <c r="E38" s="192">
        <v>16</v>
      </c>
      <c r="F38" s="111">
        <v>18</v>
      </c>
      <c r="G38" s="193">
        <f t="shared" si="1"/>
        <v>16.111111111111114</v>
      </c>
      <c r="H38" s="111">
        <v>9</v>
      </c>
      <c r="I38" s="111"/>
      <c r="J38" s="111"/>
      <c r="K38" s="193">
        <f t="shared" si="2"/>
        <v>4.5</v>
      </c>
      <c r="L38" s="194">
        <f t="shared" si="3"/>
        <v>20.611111111111114</v>
      </c>
      <c r="M38" s="111">
        <v>15</v>
      </c>
      <c r="N38" s="111"/>
      <c r="O38" s="111"/>
      <c r="P38" s="111">
        <v>5</v>
      </c>
      <c r="Q38" s="111">
        <v>10</v>
      </c>
      <c r="R38" s="195">
        <f t="shared" si="4"/>
        <v>30</v>
      </c>
      <c r="S38" s="115">
        <f t="shared" si="0"/>
        <v>51</v>
      </c>
      <c r="T38" s="115"/>
      <c r="U38" s="115"/>
      <c r="V38" s="116" t="str">
        <f t="shared" si="5"/>
        <v>C</v>
      </c>
    </row>
    <row r="39" spans="1:22" ht="28.2">
      <c r="A39" s="109">
        <v>25</v>
      </c>
      <c r="B39" s="191" t="s">
        <v>116</v>
      </c>
      <c r="C39" s="191" t="s">
        <v>117</v>
      </c>
      <c r="D39" s="111">
        <v>26</v>
      </c>
      <c r="E39" s="192">
        <v>9</v>
      </c>
      <c r="F39" s="111">
        <v>17</v>
      </c>
      <c r="G39" s="193">
        <f t="shared" si="1"/>
        <v>14.444444444444445</v>
      </c>
      <c r="H39" s="111">
        <v>9</v>
      </c>
      <c r="I39" s="111"/>
      <c r="J39" s="111"/>
      <c r="K39" s="193">
        <f t="shared" si="2"/>
        <v>4.5</v>
      </c>
      <c r="L39" s="194">
        <f t="shared" si="3"/>
        <v>18.944444444444443</v>
      </c>
      <c r="M39" s="111">
        <v>14</v>
      </c>
      <c r="N39" s="111"/>
      <c r="O39" s="111">
        <v>11</v>
      </c>
      <c r="P39" s="111"/>
      <c r="Q39" s="111">
        <v>0</v>
      </c>
      <c r="R39" s="195">
        <f t="shared" si="4"/>
        <v>25</v>
      </c>
      <c r="S39" s="115">
        <f t="shared" si="0"/>
        <v>44</v>
      </c>
      <c r="T39" s="115"/>
      <c r="U39" s="115"/>
      <c r="V39" s="116" t="str">
        <f t="shared" si="5"/>
        <v>D</v>
      </c>
    </row>
    <row r="40" spans="1:22" ht="28.2">
      <c r="A40" s="109">
        <v>26</v>
      </c>
      <c r="B40" s="191" t="s">
        <v>118</v>
      </c>
      <c r="C40" s="191" t="s">
        <v>119</v>
      </c>
      <c r="D40" s="111">
        <v>27</v>
      </c>
      <c r="E40" s="192">
        <v>15</v>
      </c>
      <c r="F40" s="111">
        <v>24</v>
      </c>
      <c r="G40" s="193">
        <f t="shared" si="1"/>
        <v>18.333333333333336</v>
      </c>
      <c r="H40" s="111">
        <v>9</v>
      </c>
      <c r="I40" s="111"/>
      <c r="J40" s="111"/>
      <c r="K40" s="193">
        <f t="shared" si="2"/>
        <v>4.5</v>
      </c>
      <c r="L40" s="194">
        <f t="shared" si="3"/>
        <v>22.833333333333336</v>
      </c>
      <c r="M40" s="111">
        <v>14</v>
      </c>
      <c r="N40" s="111"/>
      <c r="O40" s="111">
        <v>13</v>
      </c>
      <c r="P40" s="111">
        <v>6</v>
      </c>
      <c r="Q40" s="111"/>
      <c r="R40" s="195">
        <f t="shared" si="4"/>
        <v>33</v>
      </c>
      <c r="S40" s="115">
        <f t="shared" si="0"/>
        <v>56</v>
      </c>
      <c r="T40" s="115"/>
      <c r="U40" s="115"/>
      <c r="V40" s="116" t="str">
        <f t="shared" si="5"/>
        <v>C</v>
      </c>
    </row>
    <row r="41" spans="1:22" ht="28.2">
      <c r="A41" s="109">
        <v>27</v>
      </c>
      <c r="B41" s="191" t="s">
        <v>120</v>
      </c>
      <c r="C41" s="191" t="s">
        <v>121</v>
      </c>
      <c r="D41" s="111">
        <v>28</v>
      </c>
      <c r="E41" s="192">
        <v>20</v>
      </c>
      <c r="F41" s="111">
        <v>23</v>
      </c>
      <c r="G41" s="193">
        <f t="shared" si="1"/>
        <v>19.722222222222221</v>
      </c>
      <c r="H41" s="111">
        <v>9</v>
      </c>
      <c r="I41" s="111"/>
      <c r="J41" s="111"/>
      <c r="K41" s="193">
        <f t="shared" si="2"/>
        <v>4.5</v>
      </c>
      <c r="L41" s="194">
        <f t="shared" si="3"/>
        <v>24.222222222222221</v>
      </c>
      <c r="M41" s="111">
        <v>22</v>
      </c>
      <c r="N41" s="111"/>
      <c r="O41" s="111"/>
      <c r="P41" s="111">
        <v>15</v>
      </c>
      <c r="Q41" s="111">
        <v>20</v>
      </c>
      <c r="R41" s="195">
        <f t="shared" si="4"/>
        <v>57</v>
      </c>
      <c r="S41" s="115">
        <f t="shared" si="0"/>
        <v>81</v>
      </c>
      <c r="T41" s="115"/>
      <c r="U41" s="115"/>
      <c r="V41" s="116" t="str">
        <f t="shared" si="5"/>
        <v>A</v>
      </c>
    </row>
    <row r="42" spans="1:22" ht="28.2">
      <c r="A42" s="109">
        <v>28</v>
      </c>
      <c r="B42" s="191" t="s">
        <v>122</v>
      </c>
      <c r="C42" s="191" t="s">
        <v>123</v>
      </c>
      <c r="D42" s="111">
        <v>28</v>
      </c>
      <c r="E42" s="192">
        <v>4</v>
      </c>
      <c r="F42" s="111">
        <v>14</v>
      </c>
      <c r="G42" s="193">
        <f t="shared" si="1"/>
        <v>12.777777777777777</v>
      </c>
      <c r="H42" s="111">
        <v>9</v>
      </c>
      <c r="I42" s="111"/>
      <c r="J42" s="111"/>
      <c r="K42" s="193">
        <f t="shared" si="2"/>
        <v>4.5</v>
      </c>
      <c r="L42" s="194">
        <f t="shared" si="3"/>
        <v>17.277777777777779</v>
      </c>
      <c r="M42" s="111">
        <v>11</v>
      </c>
      <c r="N42" s="111"/>
      <c r="O42" s="111">
        <v>2</v>
      </c>
      <c r="P42" s="111">
        <v>7</v>
      </c>
      <c r="Q42" s="111"/>
      <c r="R42" s="195">
        <f t="shared" si="4"/>
        <v>20</v>
      </c>
      <c r="S42" s="115">
        <f t="shared" si="0"/>
        <v>37</v>
      </c>
      <c r="T42" s="115"/>
      <c r="U42" s="115"/>
      <c r="V42" s="116" t="str">
        <f t="shared" si="5"/>
        <v>E</v>
      </c>
    </row>
    <row r="43" spans="1:22" ht="28.2">
      <c r="A43" s="109">
        <v>29</v>
      </c>
      <c r="B43" s="191" t="s">
        <v>357</v>
      </c>
      <c r="C43" s="191" t="s">
        <v>358</v>
      </c>
      <c r="D43" s="111"/>
      <c r="E43" s="192"/>
      <c r="F43" s="111"/>
      <c r="G43" s="193">
        <f t="shared" si="1"/>
        <v>0</v>
      </c>
      <c r="H43" s="111"/>
      <c r="I43" s="111"/>
      <c r="J43" s="111"/>
      <c r="K43" s="193">
        <f t="shared" si="2"/>
        <v>0</v>
      </c>
      <c r="L43" s="194">
        <f t="shared" si="3"/>
        <v>0</v>
      </c>
      <c r="M43" s="111"/>
      <c r="N43" s="111"/>
      <c r="O43" s="111"/>
      <c r="P43" s="111"/>
      <c r="Q43" s="111"/>
      <c r="R43" s="195" t="str">
        <f t="shared" si="4"/>
        <v/>
      </c>
      <c r="S43" s="115" t="str">
        <f t="shared" si="0"/>
        <v/>
      </c>
      <c r="T43" s="115"/>
      <c r="U43" s="115"/>
      <c r="V43" s="116" t="b">
        <f t="shared" si="5"/>
        <v>0</v>
      </c>
    </row>
    <row r="44" spans="1:22" ht="28.2">
      <c r="A44" s="109">
        <v>30</v>
      </c>
      <c r="B44" s="191" t="s">
        <v>124</v>
      </c>
      <c r="C44" s="191" t="s">
        <v>125</v>
      </c>
      <c r="D44" s="111">
        <v>27</v>
      </c>
      <c r="E44" s="192">
        <v>8</v>
      </c>
      <c r="F44" s="111">
        <v>23</v>
      </c>
      <c r="G44" s="193">
        <f t="shared" si="1"/>
        <v>16.111111111111114</v>
      </c>
      <c r="H44" s="111">
        <v>10</v>
      </c>
      <c r="I44" s="111"/>
      <c r="J44" s="111"/>
      <c r="K44" s="193">
        <f t="shared" si="2"/>
        <v>5</v>
      </c>
      <c r="L44" s="194">
        <f t="shared" si="3"/>
        <v>21.111111111111114</v>
      </c>
      <c r="M44" s="111">
        <v>11</v>
      </c>
      <c r="N44" s="111">
        <v>4</v>
      </c>
      <c r="O44" s="111"/>
      <c r="P44" s="111"/>
      <c r="Q44" s="111">
        <v>5</v>
      </c>
      <c r="R44" s="195">
        <f t="shared" si="4"/>
        <v>20</v>
      </c>
      <c r="S44" s="115">
        <f t="shared" si="0"/>
        <v>41</v>
      </c>
      <c r="T44" s="115"/>
      <c r="U44" s="115"/>
      <c r="V44" s="116" t="str">
        <f t="shared" si="5"/>
        <v>D</v>
      </c>
    </row>
    <row r="45" spans="1:22" ht="28.2">
      <c r="A45" s="109">
        <v>31</v>
      </c>
      <c r="B45" s="191" t="s">
        <v>126</v>
      </c>
      <c r="C45" s="191" t="s">
        <v>127</v>
      </c>
      <c r="D45" s="111">
        <v>27</v>
      </c>
      <c r="E45" s="192">
        <v>10</v>
      </c>
      <c r="F45" s="111">
        <v>27</v>
      </c>
      <c r="G45" s="193">
        <f t="shared" si="1"/>
        <v>17.777777777777779</v>
      </c>
      <c r="H45" s="111">
        <v>9</v>
      </c>
      <c r="I45" s="111"/>
      <c r="J45" s="111"/>
      <c r="K45" s="193">
        <f t="shared" si="2"/>
        <v>4.5</v>
      </c>
      <c r="L45" s="194">
        <f t="shared" si="3"/>
        <v>22.277777777777779</v>
      </c>
      <c r="M45" s="111">
        <v>19</v>
      </c>
      <c r="N45" s="111"/>
      <c r="O45" s="111">
        <v>10</v>
      </c>
      <c r="P45" s="111"/>
      <c r="Q45" s="111">
        <v>14</v>
      </c>
      <c r="R45" s="195">
        <f t="shared" si="4"/>
        <v>43</v>
      </c>
      <c r="S45" s="115">
        <f t="shared" si="0"/>
        <v>65</v>
      </c>
      <c r="T45" s="115"/>
      <c r="U45" s="115"/>
      <c r="V45" s="116" t="str">
        <f t="shared" si="5"/>
        <v>B</v>
      </c>
    </row>
    <row r="46" spans="1:22" ht="28.2">
      <c r="A46" s="109">
        <v>32</v>
      </c>
      <c r="B46" s="191" t="s">
        <v>128</v>
      </c>
      <c r="C46" s="191" t="s">
        <v>129</v>
      </c>
      <c r="D46" s="111">
        <v>26</v>
      </c>
      <c r="E46" s="192">
        <v>13</v>
      </c>
      <c r="F46" s="111">
        <v>20</v>
      </c>
      <c r="G46" s="193">
        <f t="shared" si="1"/>
        <v>16.388888888888889</v>
      </c>
      <c r="H46" s="111">
        <v>9</v>
      </c>
      <c r="I46" s="111"/>
      <c r="J46" s="111"/>
      <c r="K46" s="193">
        <f t="shared" si="2"/>
        <v>4.5</v>
      </c>
      <c r="L46" s="194">
        <f t="shared" si="3"/>
        <v>20.888888888888889</v>
      </c>
      <c r="M46" s="111">
        <v>17</v>
      </c>
      <c r="N46" s="111"/>
      <c r="O46" s="111">
        <v>8</v>
      </c>
      <c r="P46" s="111">
        <v>9</v>
      </c>
      <c r="Q46" s="111"/>
      <c r="R46" s="195">
        <f t="shared" si="4"/>
        <v>34</v>
      </c>
      <c r="S46" s="115">
        <f t="shared" si="0"/>
        <v>55</v>
      </c>
      <c r="T46" s="115"/>
      <c r="U46" s="115"/>
      <c r="V46" s="116" t="str">
        <f t="shared" si="5"/>
        <v>C</v>
      </c>
    </row>
    <row r="47" spans="1:22" ht="28.2">
      <c r="A47" s="109">
        <v>33</v>
      </c>
      <c r="B47" s="191" t="s">
        <v>130</v>
      </c>
      <c r="C47" s="191" t="s">
        <v>131</v>
      </c>
      <c r="D47" s="111">
        <v>28</v>
      </c>
      <c r="E47" s="192">
        <v>7</v>
      </c>
      <c r="F47" s="111">
        <v>10</v>
      </c>
      <c r="G47" s="193">
        <f t="shared" si="1"/>
        <v>12.5</v>
      </c>
      <c r="H47" s="111">
        <v>9</v>
      </c>
      <c r="I47" s="111"/>
      <c r="J47" s="111"/>
      <c r="K47" s="193">
        <f t="shared" si="2"/>
        <v>4.5</v>
      </c>
      <c r="L47" s="194">
        <f t="shared" si="3"/>
        <v>17</v>
      </c>
      <c r="M47" s="111">
        <v>19</v>
      </c>
      <c r="N47" s="111"/>
      <c r="O47" s="111">
        <v>7</v>
      </c>
      <c r="P47" s="111"/>
      <c r="Q47" s="111">
        <v>8</v>
      </c>
      <c r="R47" s="195">
        <f t="shared" si="4"/>
        <v>34</v>
      </c>
      <c r="S47" s="115">
        <f t="shared" si="0"/>
        <v>51</v>
      </c>
      <c r="T47" s="115"/>
      <c r="U47" s="115"/>
      <c r="V47" s="116" t="str">
        <f t="shared" si="5"/>
        <v>C</v>
      </c>
    </row>
    <row r="48" spans="1:22" ht="28.2">
      <c r="A48" s="109">
        <v>34</v>
      </c>
      <c r="B48" s="191" t="s">
        <v>132</v>
      </c>
      <c r="C48" s="191" t="s">
        <v>133</v>
      </c>
      <c r="D48" s="111">
        <v>29</v>
      </c>
      <c r="E48" s="192">
        <v>19</v>
      </c>
      <c r="F48" s="111">
        <v>23</v>
      </c>
      <c r="G48" s="193">
        <f t="shared" si="1"/>
        <v>19.722222222222221</v>
      </c>
      <c r="H48" s="111">
        <v>10</v>
      </c>
      <c r="I48" s="111"/>
      <c r="J48" s="111"/>
      <c r="K48" s="193">
        <f t="shared" si="2"/>
        <v>5</v>
      </c>
      <c r="L48" s="194">
        <f t="shared" si="3"/>
        <v>24.722222222222221</v>
      </c>
      <c r="M48" s="111">
        <v>14</v>
      </c>
      <c r="N48" s="111"/>
      <c r="O48" s="111">
        <v>6</v>
      </c>
      <c r="P48" s="111">
        <v>9</v>
      </c>
      <c r="Q48" s="111"/>
      <c r="R48" s="195">
        <f t="shared" si="4"/>
        <v>29</v>
      </c>
      <c r="S48" s="115">
        <f t="shared" si="0"/>
        <v>54</v>
      </c>
      <c r="T48" s="115"/>
      <c r="U48" s="115"/>
      <c r="V48" s="116" t="str">
        <f t="shared" si="5"/>
        <v>C</v>
      </c>
    </row>
    <row r="49" spans="1:22" ht="28.2">
      <c r="A49" s="109">
        <v>35</v>
      </c>
      <c r="B49" s="191" t="s">
        <v>134</v>
      </c>
      <c r="C49" s="191" t="s">
        <v>135</v>
      </c>
      <c r="D49" s="111">
        <v>29</v>
      </c>
      <c r="E49" s="192">
        <v>14</v>
      </c>
      <c r="F49" s="111">
        <v>26</v>
      </c>
      <c r="G49" s="193">
        <f t="shared" si="1"/>
        <v>19.166666666666664</v>
      </c>
      <c r="H49" s="111">
        <v>9</v>
      </c>
      <c r="I49" s="111"/>
      <c r="J49" s="111"/>
      <c r="K49" s="193">
        <f t="shared" si="2"/>
        <v>4.5</v>
      </c>
      <c r="L49" s="194">
        <f t="shared" si="3"/>
        <v>23.666666666666664</v>
      </c>
      <c r="M49" s="111">
        <v>23</v>
      </c>
      <c r="N49" s="111"/>
      <c r="O49" s="111">
        <v>13</v>
      </c>
      <c r="P49" s="111">
        <v>10</v>
      </c>
      <c r="Q49" s="111"/>
      <c r="R49" s="195">
        <f t="shared" si="4"/>
        <v>46</v>
      </c>
      <c r="S49" s="115">
        <f t="shared" si="0"/>
        <v>70</v>
      </c>
      <c r="T49" s="115"/>
      <c r="U49" s="115"/>
      <c r="V49" s="116" t="str">
        <f t="shared" si="5"/>
        <v>A</v>
      </c>
    </row>
    <row r="50" spans="1:22" ht="28.2">
      <c r="A50" s="109">
        <v>36</v>
      </c>
      <c r="B50" s="191" t="s">
        <v>136</v>
      </c>
      <c r="C50" s="191" t="s">
        <v>137</v>
      </c>
      <c r="D50" s="111">
        <v>29</v>
      </c>
      <c r="E50" s="192">
        <v>10</v>
      </c>
      <c r="F50" s="111">
        <v>15</v>
      </c>
      <c r="G50" s="193">
        <f t="shared" si="1"/>
        <v>15</v>
      </c>
      <c r="H50" s="111">
        <v>9</v>
      </c>
      <c r="I50" s="111"/>
      <c r="J50" s="111"/>
      <c r="K50" s="193">
        <f t="shared" si="2"/>
        <v>4.5</v>
      </c>
      <c r="L50" s="194">
        <f t="shared" si="3"/>
        <v>19.5</v>
      </c>
      <c r="M50" s="111">
        <v>8</v>
      </c>
      <c r="N50" s="111"/>
      <c r="O50" s="111"/>
      <c r="P50" s="111">
        <v>6</v>
      </c>
      <c r="Q50" s="111">
        <v>8</v>
      </c>
      <c r="R50" s="195">
        <f t="shared" si="4"/>
        <v>22</v>
      </c>
      <c r="S50" s="115">
        <f t="shared" si="0"/>
        <v>42</v>
      </c>
      <c r="T50" s="115"/>
      <c r="U50" s="115"/>
      <c r="V50" s="116" t="str">
        <f t="shared" si="5"/>
        <v>D</v>
      </c>
    </row>
    <row r="51" spans="1:22" ht="28.2">
      <c r="A51" s="109">
        <v>37</v>
      </c>
      <c r="B51" s="191" t="s">
        <v>359</v>
      </c>
      <c r="C51" s="191" t="s">
        <v>360</v>
      </c>
      <c r="D51" s="111"/>
      <c r="E51" s="192"/>
      <c r="F51" s="111"/>
      <c r="G51" s="193">
        <f t="shared" si="1"/>
        <v>0</v>
      </c>
      <c r="H51" s="111"/>
      <c r="I51" s="111"/>
      <c r="J51" s="111"/>
      <c r="K51" s="193">
        <f t="shared" si="2"/>
        <v>0</v>
      </c>
      <c r="L51" s="194">
        <f t="shared" si="3"/>
        <v>0</v>
      </c>
      <c r="M51" s="111"/>
      <c r="N51" s="111"/>
      <c r="O51" s="111"/>
      <c r="P51" s="111"/>
      <c r="Q51" s="111"/>
      <c r="R51" s="195" t="str">
        <f t="shared" si="4"/>
        <v/>
      </c>
      <c r="S51" s="115" t="str">
        <f t="shared" si="0"/>
        <v/>
      </c>
      <c r="T51" s="115"/>
      <c r="U51" s="115"/>
      <c r="V51" s="116" t="b">
        <f t="shared" si="5"/>
        <v>0</v>
      </c>
    </row>
    <row r="52" spans="1:22" ht="28.2">
      <c r="A52" s="109">
        <v>38</v>
      </c>
      <c r="B52" s="191" t="s">
        <v>138</v>
      </c>
      <c r="C52" s="191" t="s">
        <v>139</v>
      </c>
      <c r="D52" s="111">
        <v>28</v>
      </c>
      <c r="E52" s="192">
        <v>27</v>
      </c>
      <c r="F52" s="111">
        <v>24</v>
      </c>
      <c r="G52" s="193">
        <f t="shared" si="1"/>
        <v>21.944444444444446</v>
      </c>
      <c r="H52" s="111">
        <v>8</v>
      </c>
      <c r="I52" s="111"/>
      <c r="J52" s="111"/>
      <c r="K52" s="193">
        <f t="shared" si="2"/>
        <v>4</v>
      </c>
      <c r="L52" s="194">
        <f t="shared" si="3"/>
        <v>25.944444444444446</v>
      </c>
      <c r="M52" s="111">
        <v>20</v>
      </c>
      <c r="N52" s="111"/>
      <c r="O52" s="111">
        <v>12</v>
      </c>
      <c r="P52" s="111"/>
      <c r="Q52" s="111">
        <v>16</v>
      </c>
      <c r="R52" s="195">
        <f t="shared" si="4"/>
        <v>48</v>
      </c>
      <c r="S52" s="115">
        <f t="shared" si="0"/>
        <v>74</v>
      </c>
      <c r="T52" s="115"/>
      <c r="U52" s="115"/>
      <c r="V52" s="116" t="str">
        <f t="shared" si="5"/>
        <v>A</v>
      </c>
    </row>
    <row r="53" spans="1:22" ht="28.2">
      <c r="A53" s="109">
        <v>39</v>
      </c>
      <c r="B53" s="191" t="s">
        <v>140</v>
      </c>
      <c r="C53" s="191" t="s">
        <v>141</v>
      </c>
      <c r="D53" s="111">
        <v>29</v>
      </c>
      <c r="E53" s="192">
        <v>10</v>
      </c>
      <c r="F53" s="111">
        <v>19</v>
      </c>
      <c r="G53" s="193">
        <f t="shared" si="1"/>
        <v>16.111111111111111</v>
      </c>
      <c r="H53" s="111">
        <v>7</v>
      </c>
      <c r="I53" s="111"/>
      <c r="J53" s="111"/>
      <c r="K53" s="193">
        <f t="shared" si="2"/>
        <v>3.5</v>
      </c>
      <c r="L53" s="194">
        <f t="shared" si="3"/>
        <v>19.611111111111111</v>
      </c>
      <c r="M53" s="111"/>
      <c r="N53" s="111"/>
      <c r="O53" s="111"/>
      <c r="P53" s="111"/>
      <c r="Q53" s="111"/>
      <c r="R53" s="195" t="str">
        <f t="shared" si="4"/>
        <v/>
      </c>
      <c r="S53" s="115">
        <f t="shared" si="0"/>
        <v>20</v>
      </c>
      <c r="T53" s="115"/>
      <c r="U53" s="115"/>
      <c r="V53" s="116" t="b">
        <f t="shared" si="5"/>
        <v>0</v>
      </c>
    </row>
    <row r="54" spans="1:22" ht="28.2">
      <c r="A54" s="109">
        <v>40</v>
      </c>
      <c r="B54" s="191" t="s">
        <v>142</v>
      </c>
      <c r="C54" s="191" t="s">
        <v>143</v>
      </c>
      <c r="D54" s="111">
        <v>30</v>
      </c>
      <c r="E54" s="192">
        <v>3</v>
      </c>
      <c r="F54" s="111">
        <v>22</v>
      </c>
      <c r="G54" s="193">
        <f t="shared" si="1"/>
        <v>15.277777777777779</v>
      </c>
      <c r="H54" s="111">
        <v>8</v>
      </c>
      <c r="I54" s="111"/>
      <c r="J54" s="111"/>
      <c r="K54" s="193">
        <f t="shared" si="2"/>
        <v>4</v>
      </c>
      <c r="L54" s="194">
        <f t="shared" si="3"/>
        <v>19.277777777777779</v>
      </c>
      <c r="M54" s="111">
        <v>13</v>
      </c>
      <c r="N54" s="111"/>
      <c r="O54" s="111">
        <v>8</v>
      </c>
      <c r="P54" s="111">
        <v>8</v>
      </c>
      <c r="Q54" s="111"/>
      <c r="R54" s="195">
        <f t="shared" si="4"/>
        <v>29</v>
      </c>
      <c r="S54" s="115">
        <f t="shared" si="0"/>
        <v>48</v>
      </c>
      <c r="T54" s="115"/>
      <c r="U54" s="115"/>
      <c r="V54" s="116" t="str">
        <f t="shared" si="5"/>
        <v>D</v>
      </c>
    </row>
    <row r="55" spans="1:22" ht="28.2">
      <c r="A55" s="109">
        <v>41</v>
      </c>
      <c r="B55" s="191" t="s">
        <v>144</v>
      </c>
      <c r="C55" s="191" t="s">
        <v>145</v>
      </c>
      <c r="D55" s="111">
        <v>27</v>
      </c>
      <c r="E55" s="192">
        <v>21</v>
      </c>
      <c r="F55" s="111">
        <v>18</v>
      </c>
      <c r="G55" s="193">
        <f t="shared" si="1"/>
        <v>18.333333333333336</v>
      </c>
      <c r="H55" s="111">
        <v>9</v>
      </c>
      <c r="I55" s="111"/>
      <c r="J55" s="111"/>
      <c r="K55" s="193">
        <f t="shared" si="2"/>
        <v>4.5</v>
      </c>
      <c r="L55" s="194">
        <f t="shared" si="3"/>
        <v>22.833333333333336</v>
      </c>
      <c r="M55" s="111">
        <v>13</v>
      </c>
      <c r="N55" s="111"/>
      <c r="O55" s="111">
        <v>9</v>
      </c>
      <c r="P55" s="111">
        <v>7</v>
      </c>
      <c r="Q55" s="111"/>
      <c r="R55" s="195">
        <f t="shared" si="4"/>
        <v>29</v>
      </c>
      <c r="S55" s="115">
        <f t="shared" si="0"/>
        <v>52</v>
      </c>
      <c r="T55" s="115"/>
      <c r="U55" s="115"/>
      <c r="V55" s="116" t="str">
        <f t="shared" si="5"/>
        <v>C</v>
      </c>
    </row>
    <row r="56" spans="1:22" ht="28.2">
      <c r="A56" s="109">
        <v>42</v>
      </c>
      <c r="B56" s="191" t="s">
        <v>146</v>
      </c>
      <c r="C56" s="191" t="s">
        <v>147</v>
      </c>
      <c r="D56" s="111">
        <v>28</v>
      </c>
      <c r="E56" s="192">
        <v>29</v>
      </c>
      <c r="F56" s="111">
        <v>28</v>
      </c>
      <c r="G56" s="193">
        <f t="shared" si="1"/>
        <v>23.611111111111111</v>
      </c>
      <c r="H56" s="111">
        <v>10</v>
      </c>
      <c r="I56" s="111"/>
      <c r="J56" s="111"/>
      <c r="K56" s="193">
        <f t="shared" si="2"/>
        <v>5</v>
      </c>
      <c r="L56" s="194">
        <f t="shared" si="3"/>
        <v>28.611111111111111</v>
      </c>
      <c r="M56" s="111">
        <v>17</v>
      </c>
      <c r="N56" s="111"/>
      <c r="O56" s="111">
        <v>10</v>
      </c>
      <c r="P56" s="111"/>
      <c r="Q56" s="111">
        <v>12</v>
      </c>
      <c r="R56" s="195">
        <f t="shared" si="4"/>
        <v>39</v>
      </c>
      <c r="S56" s="115">
        <f t="shared" si="0"/>
        <v>68</v>
      </c>
      <c r="T56" s="115"/>
      <c r="U56" s="115"/>
      <c r="V56" s="116" t="str">
        <f t="shared" si="5"/>
        <v>B</v>
      </c>
    </row>
    <row r="57" spans="1:22" ht="28.2">
      <c r="A57" s="109">
        <v>43</v>
      </c>
      <c r="B57" s="191" t="s">
        <v>148</v>
      </c>
      <c r="C57" s="191" t="s">
        <v>149</v>
      </c>
      <c r="D57" s="111">
        <v>27</v>
      </c>
      <c r="E57" s="192">
        <v>25</v>
      </c>
      <c r="F57" s="111">
        <v>25</v>
      </c>
      <c r="G57" s="193">
        <f t="shared" si="1"/>
        <v>21.388888888888889</v>
      </c>
      <c r="H57" s="111">
        <v>10</v>
      </c>
      <c r="I57" s="111"/>
      <c r="J57" s="111"/>
      <c r="K57" s="193">
        <f t="shared" si="2"/>
        <v>5</v>
      </c>
      <c r="L57" s="194">
        <f t="shared" si="3"/>
        <v>26.388888888888889</v>
      </c>
      <c r="M57" s="111">
        <v>18</v>
      </c>
      <c r="N57" s="111"/>
      <c r="O57" s="111">
        <v>10</v>
      </c>
      <c r="P57" s="111"/>
      <c r="Q57" s="111">
        <v>12</v>
      </c>
      <c r="R57" s="195">
        <f t="shared" si="4"/>
        <v>40</v>
      </c>
      <c r="S57" s="115">
        <f t="shared" si="0"/>
        <v>66</v>
      </c>
      <c r="T57" s="115"/>
      <c r="U57" s="115"/>
      <c r="V57" s="116" t="str">
        <f t="shared" si="5"/>
        <v>B</v>
      </c>
    </row>
    <row r="58" spans="1:22" ht="28.2">
      <c r="A58" s="109">
        <v>44</v>
      </c>
      <c r="B58" s="191" t="s">
        <v>150</v>
      </c>
      <c r="C58" s="191" t="s">
        <v>151</v>
      </c>
      <c r="D58" s="111">
        <v>29</v>
      </c>
      <c r="E58" s="192">
        <v>5</v>
      </c>
      <c r="F58" s="111">
        <v>19</v>
      </c>
      <c r="G58" s="193">
        <f t="shared" si="1"/>
        <v>14.722222222222221</v>
      </c>
      <c r="H58" s="111">
        <v>10</v>
      </c>
      <c r="I58" s="111"/>
      <c r="J58" s="111"/>
      <c r="K58" s="193">
        <f t="shared" si="2"/>
        <v>5</v>
      </c>
      <c r="L58" s="194">
        <f t="shared" si="3"/>
        <v>19.722222222222221</v>
      </c>
      <c r="M58" s="111"/>
      <c r="N58" s="111"/>
      <c r="O58" s="111"/>
      <c r="P58" s="111"/>
      <c r="Q58" s="111"/>
      <c r="R58" s="195" t="str">
        <f t="shared" si="4"/>
        <v/>
      </c>
      <c r="S58" s="115">
        <f t="shared" si="0"/>
        <v>20</v>
      </c>
      <c r="T58" s="115"/>
      <c r="U58" s="115"/>
      <c r="V58" s="116" t="b">
        <f t="shared" si="5"/>
        <v>0</v>
      </c>
    </row>
    <row r="59" spans="1:22" ht="28.2">
      <c r="A59" s="109">
        <v>45</v>
      </c>
      <c r="B59" s="191" t="s">
        <v>152</v>
      </c>
      <c r="C59" s="191" t="s">
        <v>153</v>
      </c>
      <c r="D59" s="111">
        <v>27</v>
      </c>
      <c r="E59" s="192">
        <v>19</v>
      </c>
      <c r="F59" s="111">
        <v>21</v>
      </c>
      <c r="G59" s="193">
        <f t="shared" si="1"/>
        <v>18.611111111111111</v>
      </c>
      <c r="H59" s="111">
        <v>9</v>
      </c>
      <c r="I59" s="111"/>
      <c r="J59" s="111"/>
      <c r="K59" s="193">
        <f t="shared" si="2"/>
        <v>4.5</v>
      </c>
      <c r="L59" s="194">
        <f t="shared" si="3"/>
        <v>23.111111111111111</v>
      </c>
      <c r="M59" s="111">
        <v>11</v>
      </c>
      <c r="N59" s="111"/>
      <c r="O59" s="111"/>
      <c r="P59" s="111">
        <v>8</v>
      </c>
      <c r="Q59" s="111">
        <v>3</v>
      </c>
      <c r="R59" s="195">
        <f t="shared" si="4"/>
        <v>22</v>
      </c>
      <c r="S59" s="115">
        <f t="shared" si="0"/>
        <v>45</v>
      </c>
      <c r="T59" s="115"/>
      <c r="U59" s="115"/>
      <c r="V59" s="116" t="str">
        <f t="shared" si="5"/>
        <v>D</v>
      </c>
    </row>
    <row r="60" spans="1:22" ht="28.2">
      <c r="A60" s="109">
        <v>46</v>
      </c>
      <c r="B60" s="191" t="s">
        <v>154</v>
      </c>
      <c r="C60" s="191" t="s">
        <v>155</v>
      </c>
      <c r="D60" s="111">
        <v>26</v>
      </c>
      <c r="E60" s="192">
        <v>21</v>
      </c>
      <c r="F60" s="111">
        <v>17</v>
      </c>
      <c r="G60" s="193">
        <f t="shared" si="1"/>
        <v>17.777777777777779</v>
      </c>
      <c r="H60" s="111">
        <v>9</v>
      </c>
      <c r="I60" s="111"/>
      <c r="J60" s="111"/>
      <c r="K60" s="193">
        <f t="shared" si="2"/>
        <v>4.5</v>
      </c>
      <c r="L60" s="194">
        <f t="shared" si="3"/>
        <v>22.277777777777779</v>
      </c>
      <c r="M60" s="111">
        <v>17</v>
      </c>
      <c r="N60" s="111"/>
      <c r="O60" s="111">
        <v>10</v>
      </c>
      <c r="P60" s="111">
        <v>11</v>
      </c>
      <c r="Q60" s="111"/>
      <c r="R60" s="195">
        <f t="shared" si="4"/>
        <v>38</v>
      </c>
      <c r="S60" s="115">
        <f t="shared" si="0"/>
        <v>60</v>
      </c>
      <c r="T60" s="115"/>
      <c r="U60" s="115"/>
      <c r="V60" s="116" t="str">
        <f t="shared" si="5"/>
        <v>B</v>
      </c>
    </row>
    <row r="61" spans="1:22" ht="28.2">
      <c r="A61" s="109">
        <v>47</v>
      </c>
      <c r="B61" s="191" t="s">
        <v>156</v>
      </c>
      <c r="C61" s="191" t="s">
        <v>157</v>
      </c>
      <c r="D61" s="111">
        <v>25</v>
      </c>
      <c r="E61" s="192">
        <v>15</v>
      </c>
      <c r="F61" s="111">
        <v>13</v>
      </c>
      <c r="G61" s="193">
        <f t="shared" si="1"/>
        <v>14.722222222222223</v>
      </c>
      <c r="H61" s="111">
        <v>9</v>
      </c>
      <c r="I61" s="111"/>
      <c r="J61" s="111"/>
      <c r="K61" s="193">
        <f t="shared" si="2"/>
        <v>4.5</v>
      </c>
      <c r="L61" s="194">
        <f t="shared" si="3"/>
        <v>19.222222222222221</v>
      </c>
      <c r="M61" s="111">
        <v>18</v>
      </c>
      <c r="N61" s="111"/>
      <c r="O61" s="111">
        <v>13</v>
      </c>
      <c r="P61" s="111"/>
      <c r="Q61" s="111">
        <v>10</v>
      </c>
      <c r="R61" s="195">
        <f t="shared" si="4"/>
        <v>41</v>
      </c>
      <c r="S61" s="115">
        <f t="shared" si="0"/>
        <v>60</v>
      </c>
      <c r="T61" s="115"/>
      <c r="U61" s="115"/>
      <c r="V61" s="116" t="str">
        <f t="shared" si="5"/>
        <v>B</v>
      </c>
    </row>
    <row r="62" spans="1:22" ht="28.2">
      <c r="A62" s="109">
        <v>48</v>
      </c>
      <c r="B62" s="191" t="s">
        <v>362</v>
      </c>
      <c r="C62" s="191" t="s">
        <v>363</v>
      </c>
      <c r="D62" s="111"/>
      <c r="E62" s="192"/>
      <c r="F62" s="111"/>
      <c r="G62" s="193">
        <f t="shared" si="1"/>
        <v>0</v>
      </c>
      <c r="H62" s="111"/>
      <c r="I62" s="111"/>
      <c r="J62" s="111"/>
      <c r="K62" s="193">
        <f t="shared" si="2"/>
        <v>0</v>
      </c>
      <c r="L62" s="194">
        <f t="shared" si="3"/>
        <v>0</v>
      </c>
      <c r="M62" s="111"/>
      <c r="N62" s="111"/>
      <c r="O62" s="111"/>
      <c r="P62" s="111"/>
      <c r="Q62" s="111"/>
      <c r="R62" s="195" t="str">
        <f t="shared" si="4"/>
        <v/>
      </c>
      <c r="S62" s="115" t="str">
        <f t="shared" si="0"/>
        <v/>
      </c>
      <c r="T62" s="115"/>
      <c r="U62" s="115"/>
      <c r="V62" s="116" t="b">
        <f t="shared" si="5"/>
        <v>0</v>
      </c>
    </row>
    <row r="63" spans="1:22" ht="28.2">
      <c r="A63" s="109">
        <v>49</v>
      </c>
      <c r="B63" s="191" t="s">
        <v>158</v>
      </c>
      <c r="C63" s="191" t="s">
        <v>159</v>
      </c>
      <c r="D63" s="111">
        <v>27</v>
      </c>
      <c r="E63" s="192">
        <v>9</v>
      </c>
      <c r="F63" s="111">
        <v>17</v>
      </c>
      <c r="G63" s="193">
        <f t="shared" si="1"/>
        <v>14.722222222222221</v>
      </c>
      <c r="H63" s="111">
        <v>9</v>
      </c>
      <c r="I63" s="111"/>
      <c r="J63" s="111"/>
      <c r="K63" s="193">
        <f t="shared" si="2"/>
        <v>4.5</v>
      </c>
      <c r="L63" s="194">
        <f t="shared" si="3"/>
        <v>19.222222222222221</v>
      </c>
      <c r="M63" s="111">
        <v>16</v>
      </c>
      <c r="N63" s="111"/>
      <c r="O63" s="111">
        <v>6</v>
      </c>
      <c r="P63" s="111">
        <v>5</v>
      </c>
      <c r="Q63" s="111"/>
      <c r="R63" s="195">
        <f t="shared" si="4"/>
        <v>27</v>
      </c>
      <c r="S63" s="115">
        <f t="shared" si="0"/>
        <v>46</v>
      </c>
      <c r="T63" s="115"/>
      <c r="U63" s="115"/>
      <c r="V63" s="116" t="str">
        <f t="shared" si="5"/>
        <v>D</v>
      </c>
    </row>
    <row r="64" spans="1:22" ht="28.2">
      <c r="A64" s="109">
        <v>50</v>
      </c>
      <c r="B64" s="191" t="s">
        <v>160</v>
      </c>
      <c r="C64" s="191" t="s">
        <v>161</v>
      </c>
      <c r="D64" s="111">
        <v>25</v>
      </c>
      <c r="E64" s="192">
        <v>17</v>
      </c>
      <c r="F64" s="111">
        <v>17</v>
      </c>
      <c r="G64" s="193">
        <f t="shared" si="1"/>
        <v>16.388888888888889</v>
      </c>
      <c r="H64" s="111">
        <v>9</v>
      </c>
      <c r="I64" s="111"/>
      <c r="J64" s="111"/>
      <c r="K64" s="193">
        <f t="shared" si="2"/>
        <v>4.5</v>
      </c>
      <c r="L64" s="194">
        <f t="shared" si="3"/>
        <v>20.888888888888889</v>
      </c>
      <c r="M64" s="111">
        <v>11</v>
      </c>
      <c r="N64" s="111"/>
      <c r="O64" s="111">
        <v>11</v>
      </c>
      <c r="P64" s="111">
        <v>10</v>
      </c>
      <c r="Q64" s="111"/>
      <c r="R64" s="195">
        <f t="shared" si="4"/>
        <v>32</v>
      </c>
      <c r="S64" s="115">
        <f t="shared" si="0"/>
        <v>53</v>
      </c>
      <c r="T64" s="115"/>
      <c r="U64" s="115"/>
      <c r="V64" s="116" t="str">
        <f t="shared" si="5"/>
        <v>C</v>
      </c>
    </row>
    <row r="65" spans="1:22" ht="28.2">
      <c r="A65" s="109">
        <v>51</v>
      </c>
      <c r="B65" s="191" t="s">
        <v>162</v>
      </c>
      <c r="C65" s="191" t="s">
        <v>163</v>
      </c>
      <c r="D65" s="111">
        <v>26</v>
      </c>
      <c r="E65" s="192">
        <v>10</v>
      </c>
      <c r="F65" s="111">
        <v>26</v>
      </c>
      <c r="G65" s="193">
        <f t="shared" si="1"/>
        <v>17.222222222222218</v>
      </c>
      <c r="H65" s="111">
        <v>9</v>
      </c>
      <c r="I65" s="111"/>
      <c r="J65" s="111"/>
      <c r="K65" s="193">
        <f t="shared" si="2"/>
        <v>4.5</v>
      </c>
      <c r="L65" s="194">
        <f t="shared" si="3"/>
        <v>21.722222222222218</v>
      </c>
      <c r="M65" s="111">
        <v>18</v>
      </c>
      <c r="N65" s="111"/>
      <c r="O65" s="111">
        <v>12</v>
      </c>
      <c r="P65" s="111"/>
      <c r="Q65" s="111">
        <v>10</v>
      </c>
      <c r="R65" s="195">
        <f t="shared" si="4"/>
        <v>40</v>
      </c>
      <c r="S65" s="115">
        <f t="shared" si="0"/>
        <v>62</v>
      </c>
      <c r="T65" s="115"/>
      <c r="U65" s="115"/>
      <c r="V65" s="116" t="str">
        <f t="shared" si="5"/>
        <v>B</v>
      </c>
    </row>
    <row r="66" spans="1:22" ht="28.2">
      <c r="A66" s="109">
        <v>52</v>
      </c>
      <c r="B66" s="191" t="s">
        <v>164</v>
      </c>
      <c r="C66" s="191" t="s">
        <v>165</v>
      </c>
      <c r="D66" s="111">
        <v>29</v>
      </c>
      <c r="E66" s="192">
        <v>16</v>
      </c>
      <c r="F66" s="111">
        <v>23</v>
      </c>
      <c r="G66" s="193">
        <f t="shared" si="1"/>
        <v>18.888888888888889</v>
      </c>
      <c r="H66" s="111">
        <v>9</v>
      </c>
      <c r="I66" s="111"/>
      <c r="J66" s="111"/>
      <c r="K66" s="193">
        <f t="shared" si="2"/>
        <v>4.5</v>
      </c>
      <c r="L66" s="194">
        <f t="shared" si="3"/>
        <v>23.388888888888889</v>
      </c>
      <c r="M66" s="111">
        <v>9</v>
      </c>
      <c r="N66" s="111"/>
      <c r="O66" s="111">
        <v>13</v>
      </c>
      <c r="P66" s="111"/>
      <c r="Q66" s="111">
        <v>11</v>
      </c>
      <c r="R66" s="195">
        <f t="shared" si="4"/>
        <v>33</v>
      </c>
      <c r="S66" s="115">
        <f t="shared" si="0"/>
        <v>56</v>
      </c>
      <c r="T66" s="115"/>
      <c r="U66" s="115"/>
      <c r="V66" s="116" t="str">
        <f t="shared" si="5"/>
        <v>C</v>
      </c>
    </row>
    <row r="67" spans="1:22" ht="28.2">
      <c r="A67" s="109">
        <v>53</v>
      </c>
      <c r="B67" s="191" t="s">
        <v>166</v>
      </c>
      <c r="C67" s="191" t="s">
        <v>167</v>
      </c>
      <c r="D67" s="111">
        <v>28</v>
      </c>
      <c r="E67" s="192">
        <v>17</v>
      </c>
      <c r="F67" s="111">
        <v>18</v>
      </c>
      <c r="G67" s="193">
        <f t="shared" si="1"/>
        <v>17.5</v>
      </c>
      <c r="H67" s="111">
        <v>9</v>
      </c>
      <c r="I67" s="111"/>
      <c r="J67" s="111"/>
      <c r="K67" s="193">
        <f t="shared" si="2"/>
        <v>4.5</v>
      </c>
      <c r="L67" s="194">
        <f t="shared" si="3"/>
        <v>22</v>
      </c>
      <c r="M67" s="111">
        <v>13</v>
      </c>
      <c r="N67" s="111">
        <v>3</v>
      </c>
      <c r="O67" s="111"/>
      <c r="P67" s="111"/>
      <c r="Q67" s="111">
        <v>8</v>
      </c>
      <c r="R67" s="195">
        <f t="shared" si="4"/>
        <v>24</v>
      </c>
      <c r="S67" s="115">
        <f t="shared" si="0"/>
        <v>46</v>
      </c>
      <c r="T67" s="115"/>
      <c r="U67" s="115"/>
      <c r="V67" s="116" t="str">
        <f t="shared" si="5"/>
        <v>D</v>
      </c>
    </row>
    <row r="68" spans="1:22" ht="28.2">
      <c r="A68" s="109">
        <v>54</v>
      </c>
      <c r="B68" s="191" t="s">
        <v>364</v>
      </c>
      <c r="C68" s="191" t="s">
        <v>365</v>
      </c>
      <c r="D68" s="111"/>
      <c r="E68" s="192"/>
      <c r="F68" s="111"/>
      <c r="G68" s="193">
        <f t="shared" si="1"/>
        <v>0</v>
      </c>
      <c r="H68" s="111"/>
      <c r="I68" s="111"/>
      <c r="J68" s="111"/>
      <c r="K68" s="193">
        <f t="shared" si="2"/>
        <v>0</v>
      </c>
      <c r="L68" s="194">
        <f t="shared" si="3"/>
        <v>0</v>
      </c>
      <c r="M68" s="111"/>
      <c r="N68" s="111"/>
      <c r="O68" s="111"/>
      <c r="P68" s="111"/>
      <c r="Q68" s="111"/>
      <c r="R68" s="195" t="str">
        <f t="shared" si="4"/>
        <v/>
      </c>
      <c r="S68" s="115" t="str">
        <f t="shared" si="0"/>
        <v/>
      </c>
      <c r="T68" s="115"/>
      <c r="U68" s="115"/>
      <c r="V68" s="116" t="b">
        <f t="shared" si="5"/>
        <v>0</v>
      </c>
    </row>
    <row r="69" spans="1:22" ht="28.2">
      <c r="A69" s="109">
        <v>55</v>
      </c>
      <c r="B69" s="191" t="s">
        <v>168</v>
      </c>
      <c r="C69" s="191" t="s">
        <v>169</v>
      </c>
      <c r="D69" s="111"/>
      <c r="E69" s="192"/>
      <c r="F69" s="111"/>
      <c r="G69" s="193">
        <f t="shared" si="1"/>
        <v>0</v>
      </c>
      <c r="H69" s="111"/>
      <c r="I69" s="111"/>
      <c r="J69" s="111"/>
      <c r="K69" s="193">
        <f t="shared" si="2"/>
        <v>0</v>
      </c>
      <c r="L69" s="194">
        <f t="shared" si="3"/>
        <v>0</v>
      </c>
      <c r="M69" s="111"/>
      <c r="N69" s="111"/>
      <c r="O69" s="111"/>
      <c r="P69" s="111"/>
      <c r="Q69" s="111"/>
      <c r="R69" s="195" t="str">
        <f t="shared" si="4"/>
        <v/>
      </c>
      <c r="S69" s="115" t="str">
        <f t="shared" si="0"/>
        <v/>
      </c>
      <c r="T69" s="115"/>
      <c r="U69" s="115"/>
      <c r="V69" s="116" t="b">
        <f t="shared" si="5"/>
        <v>0</v>
      </c>
    </row>
    <row r="70" spans="1:22" ht="28.2">
      <c r="A70" s="109">
        <v>56</v>
      </c>
      <c r="B70" s="191" t="s">
        <v>170</v>
      </c>
      <c r="C70" s="191" t="s">
        <v>171</v>
      </c>
      <c r="D70" s="111">
        <v>29</v>
      </c>
      <c r="E70" s="192">
        <v>27</v>
      </c>
      <c r="F70" s="111">
        <v>30</v>
      </c>
      <c r="G70" s="193">
        <f t="shared" si="1"/>
        <v>23.888888888888889</v>
      </c>
      <c r="H70" s="111">
        <v>9</v>
      </c>
      <c r="I70" s="111"/>
      <c r="J70" s="111"/>
      <c r="K70" s="193">
        <f t="shared" si="2"/>
        <v>4.5</v>
      </c>
      <c r="L70" s="194">
        <f t="shared" si="3"/>
        <v>28.388888888888889</v>
      </c>
      <c r="M70" s="111">
        <v>18</v>
      </c>
      <c r="N70" s="111"/>
      <c r="O70" s="111">
        <v>10</v>
      </c>
      <c r="P70" s="111"/>
      <c r="Q70" s="111">
        <v>19</v>
      </c>
      <c r="R70" s="195">
        <f t="shared" si="4"/>
        <v>47</v>
      </c>
      <c r="S70" s="115">
        <f t="shared" si="0"/>
        <v>75</v>
      </c>
      <c r="T70" s="115"/>
      <c r="U70" s="115"/>
      <c r="V70" s="116" t="str">
        <f t="shared" si="5"/>
        <v>A</v>
      </c>
    </row>
    <row r="71" spans="1:22" ht="28.2">
      <c r="A71" s="109">
        <v>57</v>
      </c>
      <c r="B71" s="191" t="s">
        <v>172</v>
      </c>
      <c r="C71" s="191" t="s">
        <v>173</v>
      </c>
      <c r="D71" s="111">
        <v>29</v>
      </c>
      <c r="E71" s="192">
        <v>21</v>
      </c>
      <c r="F71" s="111">
        <v>25</v>
      </c>
      <c r="G71" s="193">
        <f t="shared" si="1"/>
        <v>20.833333333333332</v>
      </c>
      <c r="H71" s="111">
        <v>9</v>
      </c>
      <c r="I71" s="111"/>
      <c r="J71" s="111"/>
      <c r="K71" s="193">
        <f t="shared" si="2"/>
        <v>4.5</v>
      </c>
      <c r="L71" s="194">
        <f t="shared" si="3"/>
        <v>25.333333333333332</v>
      </c>
      <c r="M71" s="111">
        <v>15</v>
      </c>
      <c r="N71" s="111"/>
      <c r="O71" s="111">
        <v>10</v>
      </c>
      <c r="P71" s="111">
        <v>11</v>
      </c>
      <c r="Q71" s="111"/>
      <c r="R71" s="195">
        <f t="shared" si="4"/>
        <v>36</v>
      </c>
      <c r="S71" s="115">
        <f t="shared" si="0"/>
        <v>61</v>
      </c>
      <c r="T71" s="115"/>
      <c r="U71" s="115"/>
      <c r="V71" s="116" t="str">
        <f t="shared" si="5"/>
        <v>B</v>
      </c>
    </row>
    <row r="72" spans="1:22" ht="28.2">
      <c r="A72" s="109">
        <v>58</v>
      </c>
      <c r="B72" s="191" t="s">
        <v>174</v>
      </c>
      <c r="C72" s="191" t="s">
        <v>175</v>
      </c>
      <c r="D72" s="111">
        <v>24</v>
      </c>
      <c r="E72" s="192">
        <v>29</v>
      </c>
      <c r="F72" s="111">
        <v>26</v>
      </c>
      <c r="G72" s="193">
        <f t="shared" si="1"/>
        <v>21.944444444444443</v>
      </c>
      <c r="H72" s="111">
        <v>10</v>
      </c>
      <c r="I72" s="111"/>
      <c r="J72" s="111"/>
      <c r="K72" s="193">
        <f t="shared" si="2"/>
        <v>5</v>
      </c>
      <c r="L72" s="194">
        <f t="shared" si="3"/>
        <v>26.944444444444443</v>
      </c>
      <c r="M72" s="111">
        <v>17</v>
      </c>
      <c r="N72" s="111"/>
      <c r="O72" s="111">
        <v>11</v>
      </c>
      <c r="P72" s="111"/>
      <c r="Q72" s="111">
        <v>15</v>
      </c>
      <c r="R72" s="195">
        <f t="shared" si="4"/>
        <v>43</v>
      </c>
      <c r="S72" s="115">
        <f t="shared" si="0"/>
        <v>70</v>
      </c>
      <c r="T72" s="115"/>
      <c r="U72" s="115"/>
      <c r="V72" s="116" t="str">
        <f t="shared" si="5"/>
        <v>A</v>
      </c>
    </row>
    <row r="73" spans="1:22" ht="28.2">
      <c r="A73" s="109">
        <v>59</v>
      </c>
      <c r="B73" s="191" t="s">
        <v>176</v>
      </c>
      <c r="C73" s="191" t="s">
        <v>177</v>
      </c>
      <c r="D73" s="111">
        <v>25</v>
      </c>
      <c r="E73" s="192">
        <v>20</v>
      </c>
      <c r="F73" s="111">
        <v>21</v>
      </c>
      <c r="G73" s="193">
        <f t="shared" si="1"/>
        <v>18.333333333333336</v>
      </c>
      <c r="H73" s="111">
        <v>9</v>
      </c>
      <c r="I73" s="111"/>
      <c r="J73" s="111"/>
      <c r="K73" s="193">
        <f t="shared" si="2"/>
        <v>4.5</v>
      </c>
      <c r="L73" s="194">
        <f t="shared" si="3"/>
        <v>22.833333333333336</v>
      </c>
      <c r="M73" s="111">
        <v>14</v>
      </c>
      <c r="N73" s="111"/>
      <c r="O73" s="111">
        <v>6</v>
      </c>
      <c r="P73" s="111">
        <v>8</v>
      </c>
      <c r="Q73" s="111"/>
      <c r="R73" s="195">
        <f t="shared" si="4"/>
        <v>28</v>
      </c>
      <c r="S73" s="115">
        <f t="shared" si="0"/>
        <v>51</v>
      </c>
      <c r="T73" s="115"/>
      <c r="U73" s="115"/>
      <c r="V73" s="116" t="str">
        <f t="shared" si="5"/>
        <v>C</v>
      </c>
    </row>
    <row r="74" spans="1:22" ht="28.2">
      <c r="A74" s="109">
        <v>60</v>
      </c>
      <c r="B74" s="191" t="s">
        <v>178</v>
      </c>
      <c r="C74" s="191" t="s">
        <v>179</v>
      </c>
      <c r="D74" s="111">
        <v>24</v>
      </c>
      <c r="E74" s="192">
        <v>14</v>
      </c>
      <c r="F74" s="111">
        <v>17</v>
      </c>
      <c r="G74" s="193">
        <f t="shared" si="1"/>
        <v>15.277777777777777</v>
      </c>
      <c r="H74" s="111">
        <v>9</v>
      </c>
      <c r="I74" s="111"/>
      <c r="J74" s="111"/>
      <c r="K74" s="193">
        <f t="shared" si="2"/>
        <v>4.5</v>
      </c>
      <c r="L74" s="194">
        <f t="shared" si="3"/>
        <v>19.777777777777779</v>
      </c>
      <c r="M74" s="111">
        <v>11</v>
      </c>
      <c r="N74" s="111"/>
      <c r="O74" s="111">
        <v>8</v>
      </c>
      <c r="P74" s="111"/>
      <c r="Q74" s="111">
        <v>16</v>
      </c>
      <c r="R74" s="195">
        <f t="shared" si="4"/>
        <v>35</v>
      </c>
      <c r="S74" s="115">
        <f t="shared" si="0"/>
        <v>55</v>
      </c>
      <c r="T74" s="115"/>
      <c r="U74" s="115"/>
      <c r="V74" s="116" t="str">
        <f t="shared" si="5"/>
        <v>C</v>
      </c>
    </row>
    <row r="75" spans="1:22" ht="28.2">
      <c r="A75" s="109">
        <v>61</v>
      </c>
      <c r="B75" s="191" t="s">
        <v>180</v>
      </c>
      <c r="C75" s="191" t="s">
        <v>181</v>
      </c>
      <c r="D75" s="111">
        <v>24</v>
      </c>
      <c r="E75" s="192">
        <v>25</v>
      </c>
      <c r="F75" s="111">
        <v>25</v>
      </c>
      <c r="G75" s="193">
        <f t="shared" si="1"/>
        <v>20.555555555555557</v>
      </c>
      <c r="H75" s="111">
        <v>9</v>
      </c>
      <c r="I75" s="111"/>
      <c r="J75" s="111"/>
      <c r="K75" s="193">
        <f t="shared" si="2"/>
        <v>4.5</v>
      </c>
      <c r="L75" s="194">
        <f t="shared" si="3"/>
        <v>25.055555555555557</v>
      </c>
      <c r="M75" s="111">
        <v>15</v>
      </c>
      <c r="N75" s="111"/>
      <c r="O75" s="111">
        <v>12</v>
      </c>
      <c r="P75" s="111">
        <v>8</v>
      </c>
      <c r="Q75" s="111"/>
      <c r="R75" s="195">
        <f t="shared" si="4"/>
        <v>35</v>
      </c>
      <c r="S75" s="115">
        <f t="shared" si="0"/>
        <v>60</v>
      </c>
      <c r="T75" s="115"/>
      <c r="U75" s="115"/>
      <c r="V75" s="116" t="str">
        <f t="shared" si="5"/>
        <v>B</v>
      </c>
    </row>
    <row r="76" spans="1:22" ht="28.2">
      <c r="A76" s="109">
        <v>62</v>
      </c>
      <c r="B76" s="191" t="s">
        <v>367</v>
      </c>
      <c r="C76" s="191" t="s">
        <v>368</v>
      </c>
      <c r="D76" s="111"/>
      <c r="E76" s="192"/>
      <c r="F76" s="111"/>
      <c r="G76" s="193">
        <f t="shared" si="1"/>
        <v>0</v>
      </c>
      <c r="H76" s="111"/>
      <c r="I76" s="111"/>
      <c r="J76" s="111"/>
      <c r="K76" s="193">
        <f t="shared" si="2"/>
        <v>0</v>
      </c>
      <c r="L76" s="194">
        <f t="shared" si="3"/>
        <v>0</v>
      </c>
      <c r="M76" s="111"/>
      <c r="N76" s="111"/>
      <c r="O76" s="111"/>
      <c r="P76" s="111"/>
      <c r="Q76" s="111"/>
      <c r="R76" s="195" t="str">
        <f t="shared" si="4"/>
        <v/>
      </c>
      <c r="S76" s="115" t="str">
        <f t="shared" si="0"/>
        <v/>
      </c>
      <c r="T76" s="115"/>
      <c r="U76" s="115"/>
      <c r="V76" s="116" t="b">
        <f t="shared" si="5"/>
        <v>0</v>
      </c>
    </row>
    <row r="77" spans="1:22" ht="28.2">
      <c r="A77" s="109">
        <v>63</v>
      </c>
      <c r="B77" s="191" t="s">
        <v>182</v>
      </c>
      <c r="C77" s="191" t="s">
        <v>183</v>
      </c>
      <c r="D77" s="111">
        <v>27</v>
      </c>
      <c r="E77" s="192">
        <v>14</v>
      </c>
      <c r="F77" s="111">
        <v>26</v>
      </c>
      <c r="G77" s="193">
        <f t="shared" si="1"/>
        <v>18.611111111111111</v>
      </c>
      <c r="H77" s="111">
        <v>10</v>
      </c>
      <c r="I77" s="111"/>
      <c r="J77" s="111"/>
      <c r="K77" s="193">
        <f t="shared" si="2"/>
        <v>5</v>
      </c>
      <c r="L77" s="194">
        <f t="shared" si="3"/>
        <v>23.611111111111111</v>
      </c>
      <c r="M77" s="111">
        <v>17</v>
      </c>
      <c r="N77" s="111">
        <v>0</v>
      </c>
      <c r="O77" s="111"/>
      <c r="P77" s="111"/>
      <c r="Q77" s="111">
        <v>9</v>
      </c>
      <c r="R77" s="195">
        <f t="shared" si="4"/>
        <v>26</v>
      </c>
      <c r="S77" s="115">
        <f t="shared" si="0"/>
        <v>50</v>
      </c>
      <c r="T77" s="115"/>
      <c r="U77" s="115"/>
      <c r="V77" s="116" t="str">
        <f t="shared" si="5"/>
        <v>C</v>
      </c>
    </row>
    <row r="78" spans="1:22" ht="28.2">
      <c r="A78" s="109">
        <v>64</v>
      </c>
      <c r="B78" s="191" t="s">
        <v>184</v>
      </c>
      <c r="C78" s="191" t="s">
        <v>185</v>
      </c>
      <c r="D78" s="111">
        <v>27</v>
      </c>
      <c r="E78" s="192">
        <v>17</v>
      </c>
      <c r="F78" s="111">
        <v>23</v>
      </c>
      <c r="G78" s="193">
        <f t="shared" si="1"/>
        <v>18.611111111111111</v>
      </c>
      <c r="H78" s="111">
        <v>9</v>
      </c>
      <c r="I78" s="111"/>
      <c r="J78" s="111"/>
      <c r="K78" s="193">
        <f t="shared" si="2"/>
        <v>4.5</v>
      </c>
      <c r="L78" s="194">
        <f t="shared" si="3"/>
        <v>23.111111111111111</v>
      </c>
      <c r="M78" s="111">
        <v>12</v>
      </c>
      <c r="N78" s="111"/>
      <c r="O78" s="111">
        <v>10</v>
      </c>
      <c r="P78" s="111">
        <v>8</v>
      </c>
      <c r="Q78" s="111"/>
      <c r="R78" s="195">
        <f t="shared" si="4"/>
        <v>30</v>
      </c>
      <c r="S78" s="115">
        <f t="shared" si="0"/>
        <v>53</v>
      </c>
      <c r="T78" s="115"/>
      <c r="U78" s="115"/>
      <c r="V78" s="116" t="str">
        <f t="shared" si="5"/>
        <v>C</v>
      </c>
    </row>
    <row r="79" spans="1:22" ht="28.2">
      <c r="A79" s="109">
        <v>65</v>
      </c>
      <c r="B79" s="191" t="s">
        <v>186</v>
      </c>
      <c r="C79" s="191" t="s">
        <v>187</v>
      </c>
      <c r="D79" s="111">
        <v>28</v>
      </c>
      <c r="E79" s="192">
        <v>17</v>
      </c>
      <c r="F79" s="111">
        <v>15</v>
      </c>
      <c r="G79" s="193">
        <f t="shared" si="1"/>
        <v>16.666666666666668</v>
      </c>
      <c r="H79" s="111">
        <v>10</v>
      </c>
      <c r="I79" s="111"/>
      <c r="J79" s="111"/>
      <c r="K79" s="193">
        <f t="shared" si="2"/>
        <v>5</v>
      </c>
      <c r="L79" s="194">
        <f t="shared" si="3"/>
        <v>21.666666666666668</v>
      </c>
      <c r="M79" s="111">
        <v>13</v>
      </c>
      <c r="N79" s="111"/>
      <c r="O79" s="111">
        <v>10</v>
      </c>
      <c r="P79" s="111"/>
      <c r="Q79" s="111">
        <v>5</v>
      </c>
      <c r="R79" s="195">
        <f t="shared" si="4"/>
        <v>28</v>
      </c>
      <c r="S79" s="115">
        <f t="shared" ref="S79:S133" si="6">IF(ROUNDDOWN(SUM($L79,$R79,0.5),0)&gt;0,ROUNDDOWN(SUM($L79,$R79,0.5),0),"")</f>
        <v>50</v>
      </c>
      <c r="T79" s="115"/>
      <c r="U79" s="115"/>
      <c r="V79" s="116" t="str">
        <f t="shared" si="5"/>
        <v>C</v>
      </c>
    </row>
    <row r="80" spans="1:22" ht="28.2">
      <c r="A80" s="109">
        <v>66</v>
      </c>
      <c r="B80" s="191" t="s">
        <v>188</v>
      </c>
      <c r="C80" s="191" t="s">
        <v>189</v>
      </c>
      <c r="D80" s="111">
        <v>28</v>
      </c>
      <c r="E80" s="192">
        <v>17</v>
      </c>
      <c r="F80" s="111">
        <v>21</v>
      </c>
      <c r="G80" s="193">
        <f t="shared" ref="G80:G133" si="7">IF(COUNTA($D80:$F80)&gt;0,SUM($D80/$D$14,$E80/$E$14,$F80/$F$14)*$G$14/COUNTA($D80:$F80),0)</f>
        <v>18.333333333333336</v>
      </c>
      <c r="H80" s="111">
        <v>9</v>
      </c>
      <c r="I80" s="111"/>
      <c r="J80" s="111"/>
      <c r="K80" s="193">
        <f t="shared" ref="K80:K133" si="8">IF(COUNTA($H80:$J80)&gt;0,SUM($H80/$H$14,$I80/$I$14,$J80/$J$14)*$K$14/COUNTA($H80:$J80),0)</f>
        <v>4.5</v>
      </c>
      <c r="L80" s="194">
        <f t="shared" ref="L80:L133" si="9">SUM(G80,K80)</f>
        <v>22.833333333333336</v>
      </c>
      <c r="M80" s="111">
        <v>17</v>
      </c>
      <c r="N80" s="111"/>
      <c r="O80" s="111">
        <v>8</v>
      </c>
      <c r="P80" s="111"/>
      <c r="Q80" s="111">
        <v>14</v>
      </c>
      <c r="R80" s="195">
        <f t="shared" ref="R80:R133" si="10">IF(OR(COUNTIF($M80:$Q80,"&gt;0")=0,COUNTA($M$14)=0),"",(IF(COUNTA($N80:$Q80)&lt;=2,SUM($M80:$Q80),IF(COUNTA($N80:$Q80)=3,SUM($M80:$Q80)-MIN($N80:$Q80),SUM($M80:$Q80)-MIN($N80:$Q80)-SMALL($N80:$Q80,2))))*7/(SUM($M$14:$O$14)/10))</f>
        <v>39</v>
      </c>
      <c r="S80" s="115">
        <f t="shared" si="6"/>
        <v>62</v>
      </c>
      <c r="T80" s="115"/>
      <c r="U80" s="115"/>
      <c r="V80" s="116" t="str">
        <f t="shared" ref="V80:V133" si="11">IF(AND(COUNTIF($M80:$Q80,"&gt;0")&gt;0),IF(OR($R80=0,$R80=""),"",IF($S80&gt;=70,"A",IF($S80&gt;=60,"B",IF($S80&gt;=50,"C",IF($S80&gt;=40,"D","E"))))))</f>
        <v>B</v>
      </c>
    </row>
    <row r="81" spans="1:22" ht="28.2">
      <c r="A81" s="109">
        <v>67</v>
      </c>
      <c r="B81" s="191" t="s">
        <v>190</v>
      </c>
      <c r="C81" s="191" t="s">
        <v>191</v>
      </c>
      <c r="D81" s="111"/>
      <c r="E81" s="192"/>
      <c r="F81" s="111"/>
      <c r="G81" s="193">
        <f t="shared" si="7"/>
        <v>0</v>
      </c>
      <c r="H81" s="111"/>
      <c r="I81" s="111"/>
      <c r="J81" s="111"/>
      <c r="K81" s="193">
        <f t="shared" si="8"/>
        <v>0</v>
      </c>
      <c r="L81" s="194">
        <f t="shared" si="9"/>
        <v>0</v>
      </c>
      <c r="M81" s="111"/>
      <c r="N81" s="111"/>
      <c r="O81" s="111"/>
      <c r="P81" s="111"/>
      <c r="Q81" s="111"/>
      <c r="R81" s="195" t="str">
        <f t="shared" si="10"/>
        <v/>
      </c>
      <c r="S81" s="115" t="str">
        <f t="shared" si="6"/>
        <v/>
      </c>
      <c r="T81" s="115"/>
      <c r="U81" s="115"/>
      <c r="V81" s="116" t="b">
        <f t="shared" si="11"/>
        <v>0</v>
      </c>
    </row>
    <row r="82" spans="1:22" ht="28.2">
      <c r="A82" s="109">
        <v>68</v>
      </c>
      <c r="B82" s="191" t="s">
        <v>192</v>
      </c>
      <c r="C82" s="191" t="s">
        <v>193</v>
      </c>
      <c r="D82" s="111">
        <v>27</v>
      </c>
      <c r="E82" s="192">
        <v>20</v>
      </c>
      <c r="F82" s="111">
        <v>17</v>
      </c>
      <c r="G82" s="193">
        <f t="shared" si="7"/>
        <v>17.777777777777779</v>
      </c>
      <c r="H82" s="111">
        <v>9</v>
      </c>
      <c r="I82" s="111"/>
      <c r="J82" s="111"/>
      <c r="K82" s="193">
        <f t="shared" si="8"/>
        <v>4.5</v>
      </c>
      <c r="L82" s="194">
        <f t="shared" si="9"/>
        <v>22.277777777777779</v>
      </c>
      <c r="M82" s="111">
        <v>14</v>
      </c>
      <c r="N82" s="111"/>
      <c r="O82" s="111">
        <v>12</v>
      </c>
      <c r="P82" s="111"/>
      <c r="Q82" s="111">
        <v>6</v>
      </c>
      <c r="R82" s="195">
        <f t="shared" si="10"/>
        <v>32</v>
      </c>
      <c r="S82" s="115">
        <f t="shared" si="6"/>
        <v>54</v>
      </c>
      <c r="T82" s="115"/>
      <c r="U82" s="115"/>
      <c r="V82" s="116" t="str">
        <f t="shared" si="11"/>
        <v>C</v>
      </c>
    </row>
    <row r="83" spans="1:22" ht="28.2">
      <c r="A83" s="109">
        <v>69</v>
      </c>
      <c r="B83" s="191" t="s">
        <v>194</v>
      </c>
      <c r="C83" s="191" t="s">
        <v>195</v>
      </c>
      <c r="D83" s="111">
        <v>27</v>
      </c>
      <c r="E83" s="192">
        <v>13</v>
      </c>
      <c r="F83" s="111">
        <v>15</v>
      </c>
      <c r="G83" s="193">
        <f t="shared" si="7"/>
        <v>15.277777777777779</v>
      </c>
      <c r="H83" s="111">
        <v>9</v>
      </c>
      <c r="I83" s="111"/>
      <c r="J83" s="111"/>
      <c r="K83" s="193">
        <f t="shared" si="8"/>
        <v>4.5</v>
      </c>
      <c r="L83" s="194">
        <f t="shared" si="9"/>
        <v>19.777777777777779</v>
      </c>
      <c r="M83" s="111">
        <v>12</v>
      </c>
      <c r="N83" s="111"/>
      <c r="O83" s="111">
        <v>13</v>
      </c>
      <c r="P83" s="111"/>
      <c r="Q83" s="111">
        <v>10</v>
      </c>
      <c r="R83" s="195">
        <f t="shared" si="10"/>
        <v>35</v>
      </c>
      <c r="S83" s="115">
        <f t="shared" si="6"/>
        <v>55</v>
      </c>
      <c r="T83" s="115"/>
      <c r="U83" s="115"/>
      <c r="V83" s="116" t="str">
        <f t="shared" si="11"/>
        <v>C</v>
      </c>
    </row>
    <row r="84" spans="1:22" ht="28.2">
      <c r="A84" s="109">
        <v>70</v>
      </c>
      <c r="B84" s="191" t="s">
        <v>196</v>
      </c>
      <c r="C84" s="191" t="s">
        <v>197</v>
      </c>
      <c r="D84" s="111">
        <v>26</v>
      </c>
      <c r="E84" s="192">
        <v>13</v>
      </c>
      <c r="F84" s="111">
        <v>22</v>
      </c>
      <c r="G84" s="193">
        <f t="shared" si="7"/>
        <v>16.944444444444443</v>
      </c>
      <c r="H84" s="111">
        <v>9</v>
      </c>
      <c r="I84" s="111"/>
      <c r="J84" s="111"/>
      <c r="K84" s="193">
        <f t="shared" si="8"/>
        <v>4.5</v>
      </c>
      <c r="L84" s="194">
        <f t="shared" si="9"/>
        <v>21.444444444444443</v>
      </c>
      <c r="M84" s="111">
        <v>18</v>
      </c>
      <c r="N84" s="111"/>
      <c r="O84" s="111">
        <v>13</v>
      </c>
      <c r="P84" s="111"/>
      <c r="Q84" s="111">
        <v>11</v>
      </c>
      <c r="R84" s="195">
        <f t="shared" si="10"/>
        <v>42</v>
      </c>
      <c r="S84" s="115">
        <f t="shared" si="6"/>
        <v>63</v>
      </c>
      <c r="T84" s="115"/>
      <c r="U84" s="115"/>
      <c r="V84" s="116" t="str">
        <f t="shared" si="11"/>
        <v>B</v>
      </c>
    </row>
    <row r="85" spans="1:22" ht="28.2">
      <c r="A85" s="109">
        <v>71</v>
      </c>
      <c r="B85" s="191" t="s">
        <v>198</v>
      </c>
      <c r="C85" s="191" t="s">
        <v>199</v>
      </c>
      <c r="D85" s="111">
        <v>28</v>
      </c>
      <c r="E85" s="192">
        <v>10</v>
      </c>
      <c r="F85" s="111">
        <v>24</v>
      </c>
      <c r="G85" s="193">
        <f t="shared" si="7"/>
        <v>17.222222222222218</v>
      </c>
      <c r="H85" s="111">
        <v>9</v>
      </c>
      <c r="I85" s="111"/>
      <c r="J85" s="111"/>
      <c r="K85" s="193">
        <f t="shared" si="8"/>
        <v>4.5</v>
      </c>
      <c r="L85" s="194">
        <f t="shared" si="9"/>
        <v>21.722222222222218</v>
      </c>
      <c r="M85" s="111">
        <v>17</v>
      </c>
      <c r="N85" s="111"/>
      <c r="O85" s="111">
        <v>9</v>
      </c>
      <c r="P85" s="111"/>
      <c r="Q85" s="111">
        <v>13</v>
      </c>
      <c r="R85" s="195">
        <f t="shared" si="10"/>
        <v>39</v>
      </c>
      <c r="S85" s="115">
        <f t="shared" si="6"/>
        <v>61</v>
      </c>
      <c r="T85" s="115"/>
      <c r="U85" s="115"/>
      <c r="V85" s="116" t="str">
        <f t="shared" si="11"/>
        <v>B</v>
      </c>
    </row>
    <row r="86" spans="1:22" ht="28.2">
      <c r="A86" s="109">
        <v>72</v>
      </c>
      <c r="B86" s="191" t="s">
        <v>200</v>
      </c>
      <c r="C86" s="191" t="s">
        <v>201</v>
      </c>
      <c r="D86" s="111">
        <v>29</v>
      </c>
      <c r="E86" s="192">
        <v>4</v>
      </c>
      <c r="F86" s="111">
        <v>23</v>
      </c>
      <c r="G86" s="193">
        <f t="shared" si="7"/>
        <v>15.555555555555555</v>
      </c>
      <c r="H86" s="111">
        <v>9</v>
      </c>
      <c r="I86" s="111"/>
      <c r="J86" s="111"/>
      <c r="K86" s="193">
        <f t="shared" si="8"/>
        <v>4.5</v>
      </c>
      <c r="L86" s="194">
        <f t="shared" si="9"/>
        <v>20.055555555555557</v>
      </c>
      <c r="M86" s="111">
        <v>10</v>
      </c>
      <c r="N86" s="111"/>
      <c r="O86" s="111">
        <v>10</v>
      </c>
      <c r="P86" s="111">
        <v>7</v>
      </c>
      <c r="Q86" s="111"/>
      <c r="R86" s="195">
        <f t="shared" si="10"/>
        <v>27</v>
      </c>
      <c r="S86" s="115">
        <f t="shared" si="6"/>
        <v>47</v>
      </c>
      <c r="T86" s="115"/>
      <c r="U86" s="115"/>
      <c r="V86" s="116" t="str">
        <f t="shared" si="11"/>
        <v>D</v>
      </c>
    </row>
    <row r="87" spans="1:22" ht="28.2">
      <c r="A87" s="109">
        <v>73</v>
      </c>
      <c r="B87" s="191" t="s">
        <v>202</v>
      </c>
      <c r="C87" s="191" t="s">
        <v>203</v>
      </c>
      <c r="D87" s="111">
        <v>29</v>
      </c>
      <c r="E87" s="192">
        <v>17</v>
      </c>
      <c r="F87" s="111">
        <v>24</v>
      </c>
      <c r="G87" s="193">
        <f t="shared" si="7"/>
        <v>19.444444444444443</v>
      </c>
      <c r="H87" s="111">
        <v>10</v>
      </c>
      <c r="I87" s="111"/>
      <c r="J87" s="111"/>
      <c r="K87" s="193">
        <f t="shared" si="8"/>
        <v>5</v>
      </c>
      <c r="L87" s="194">
        <f t="shared" si="9"/>
        <v>24.444444444444443</v>
      </c>
      <c r="M87" s="111">
        <v>11</v>
      </c>
      <c r="N87" s="111"/>
      <c r="O87" s="111"/>
      <c r="P87" s="111">
        <v>7</v>
      </c>
      <c r="Q87" s="111">
        <v>14</v>
      </c>
      <c r="R87" s="195">
        <f t="shared" si="10"/>
        <v>32</v>
      </c>
      <c r="S87" s="115">
        <f t="shared" si="6"/>
        <v>56</v>
      </c>
      <c r="T87" s="115"/>
      <c r="U87" s="115"/>
      <c r="V87" s="116" t="str">
        <f t="shared" si="11"/>
        <v>C</v>
      </c>
    </row>
    <row r="88" spans="1:22" ht="28.2">
      <c r="A88" s="109">
        <v>74</v>
      </c>
      <c r="B88" s="191" t="s">
        <v>204</v>
      </c>
      <c r="C88" s="191" t="s">
        <v>205</v>
      </c>
      <c r="D88" s="111">
        <v>29</v>
      </c>
      <c r="E88" s="192">
        <v>14</v>
      </c>
      <c r="F88" s="111">
        <v>26</v>
      </c>
      <c r="G88" s="193">
        <f t="shared" si="7"/>
        <v>19.166666666666664</v>
      </c>
      <c r="H88" s="111">
        <v>9</v>
      </c>
      <c r="I88" s="111"/>
      <c r="J88" s="111"/>
      <c r="K88" s="193">
        <f t="shared" si="8"/>
        <v>4.5</v>
      </c>
      <c r="L88" s="194">
        <f t="shared" si="9"/>
        <v>23.666666666666664</v>
      </c>
      <c r="M88" s="111">
        <v>15</v>
      </c>
      <c r="N88" s="111"/>
      <c r="O88" s="111">
        <v>13</v>
      </c>
      <c r="P88" s="111"/>
      <c r="Q88" s="111">
        <v>18</v>
      </c>
      <c r="R88" s="195">
        <f t="shared" si="10"/>
        <v>46</v>
      </c>
      <c r="S88" s="115">
        <f t="shared" si="6"/>
        <v>70</v>
      </c>
      <c r="T88" s="115"/>
      <c r="U88" s="115"/>
      <c r="V88" s="116" t="str">
        <f t="shared" si="11"/>
        <v>A</v>
      </c>
    </row>
    <row r="89" spans="1:22" ht="28.2">
      <c r="A89" s="109">
        <v>75</v>
      </c>
      <c r="B89" s="191" t="s">
        <v>206</v>
      </c>
      <c r="C89" s="191" t="s">
        <v>207</v>
      </c>
      <c r="D89" s="111">
        <v>28</v>
      </c>
      <c r="E89" s="192">
        <v>16</v>
      </c>
      <c r="F89" s="111">
        <v>21</v>
      </c>
      <c r="G89" s="193">
        <f t="shared" si="7"/>
        <v>18.055555555555557</v>
      </c>
      <c r="H89" s="111">
        <v>9</v>
      </c>
      <c r="I89" s="111"/>
      <c r="J89" s="111"/>
      <c r="K89" s="193">
        <f t="shared" si="8"/>
        <v>4.5</v>
      </c>
      <c r="L89" s="194">
        <f t="shared" si="9"/>
        <v>22.555555555555557</v>
      </c>
      <c r="M89" s="111">
        <v>12</v>
      </c>
      <c r="N89" s="111">
        <v>7</v>
      </c>
      <c r="O89" s="111">
        <v>8</v>
      </c>
      <c r="P89" s="111"/>
      <c r="Q89" s="111"/>
      <c r="R89" s="195">
        <f t="shared" si="10"/>
        <v>27</v>
      </c>
      <c r="S89" s="115">
        <f t="shared" si="6"/>
        <v>50</v>
      </c>
      <c r="T89" s="115"/>
      <c r="U89" s="115"/>
      <c r="V89" s="116" t="str">
        <f t="shared" si="11"/>
        <v>C</v>
      </c>
    </row>
    <row r="90" spans="1:22" ht="28.2">
      <c r="A90" s="109">
        <v>76</v>
      </c>
      <c r="B90" s="191" t="s">
        <v>208</v>
      </c>
      <c r="C90" s="191" t="s">
        <v>209</v>
      </c>
      <c r="D90" s="111">
        <v>28</v>
      </c>
      <c r="E90" s="192">
        <v>17</v>
      </c>
      <c r="F90" s="111">
        <v>23</v>
      </c>
      <c r="G90" s="193">
        <f t="shared" si="7"/>
        <v>18.888888888888889</v>
      </c>
      <c r="H90" s="111">
        <v>9</v>
      </c>
      <c r="I90" s="111"/>
      <c r="J90" s="111"/>
      <c r="K90" s="193">
        <f t="shared" si="8"/>
        <v>4.5</v>
      </c>
      <c r="L90" s="194">
        <f t="shared" si="9"/>
        <v>23.388888888888889</v>
      </c>
      <c r="M90" s="111"/>
      <c r="N90" s="111"/>
      <c r="O90" s="111"/>
      <c r="P90" s="111"/>
      <c r="Q90" s="111"/>
      <c r="R90" s="195" t="str">
        <f t="shared" si="10"/>
        <v/>
      </c>
      <c r="S90" s="115">
        <f t="shared" si="6"/>
        <v>23</v>
      </c>
      <c r="T90" s="115"/>
      <c r="U90" s="115"/>
      <c r="V90" s="116" t="b">
        <f t="shared" si="11"/>
        <v>0</v>
      </c>
    </row>
    <row r="91" spans="1:22" ht="28.2">
      <c r="A91" s="109">
        <v>77</v>
      </c>
      <c r="B91" s="191" t="s">
        <v>210</v>
      </c>
      <c r="C91" s="191" t="s">
        <v>211</v>
      </c>
      <c r="D91" s="111">
        <v>29</v>
      </c>
      <c r="E91" s="192">
        <v>10</v>
      </c>
      <c r="F91" s="111">
        <v>25</v>
      </c>
      <c r="G91" s="193">
        <f t="shared" si="7"/>
        <v>17.777777777777779</v>
      </c>
      <c r="H91" s="111">
        <v>10</v>
      </c>
      <c r="I91" s="111"/>
      <c r="J91" s="111"/>
      <c r="K91" s="193">
        <f t="shared" si="8"/>
        <v>5</v>
      </c>
      <c r="L91" s="194">
        <f t="shared" si="9"/>
        <v>22.777777777777779</v>
      </c>
      <c r="M91" s="111">
        <v>18</v>
      </c>
      <c r="N91" s="111"/>
      <c r="O91" s="111">
        <v>2</v>
      </c>
      <c r="P91" s="111"/>
      <c r="Q91" s="111">
        <v>8</v>
      </c>
      <c r="R91" s="195">
        <f t="shared" si="10"/>
        <v>28</v>
      </c>
      <c r="S91" s="115">
        <f t="shared" si="6"/>
        <v>51</v>
      </c>
      <c r="T91" s="115"/>
      <c r="U91" s="115"/>
      <c r="V91" s="116" t="str">
        <f t="shared" si="11"/>
        <v>C</v>
      </c>
    </row>
    <row r="92" spans="1:22" ht="28.2">
      <c r="A92" s="109">
        <v>78</v>
      </c>
      <c r="B92" s="191" t="s">
        <v>212</v>
      </c>
      <c r="C92" s="191" t="s">
        <v>350</v>
      </c>
      <c r="D92" s="111">
        <v>30</v>
      </c>
      <c r="E92" s="192">
        <v>11</v>
      </c>
      <c r="F92" s="111">
        <v>23</v>
      </c>
      <c r="G92" s="193">
        <f t="shared" si="7"/>
        <v>17.777777777777779</v>
      </c>
      <c r="H92" s="111">
        <v>9</v>
      </c>
      <c r="I92" s="111"/>
      <c r="J92" s="111"/>
      <c r="K92" s="193">
        <f t="shared" si="8"/>
        <v>4.5</v>
      </c>
      <c r="L92" s="194">
        <f t="shared" si="9"/>
        <v>22.277777777777779</v>
      </c>
      <c r="M92" s="111">
        <v>16</v>
      </c>
      <c r="N92" s="111"/>
      <c r="O92" s="111">
        <v>12</v>
      </c>
      <c r="P92" s="111"/>
      <c r="Q92" s="111">
        <v>13</v>
      </c>
      <c r="R92" s="195">
        <f t="shared" si="10"/>
        <v>41</v>
      </c>
      <c r="S92" s="115">
        <f t="shared" si="6"/>
        <v>63</v>
      </c>
      <c r="T92" s="115"/>
      <c r="U92" s="115"/>
      <c r="V92" s="116" t="str">
        <f t="shared" si="11"/>
        <v>B</v>
      </c>
    </row>
    <row r="93" spans="1:22" ht="28.2">
      <c r="A93" s="109">
        <v>79</v>
      </c>
      <c r="B93" s="191" t="s">
        <v>214</v>
      </c>
      <c r="C93" s="191" t="s">
        <v>215</v>
      </c>
      <c r="D93" s="111">
        <v>27</v>
      </c>
      <c r="E93" s="192">
        <v>14</v>
      </c>
      <c r="F93" s="111">
        <v>23</v>
      </c>
      <c r="G93" s="193">
        <f t="shared" si="7"/>
        <v>17.777777777777779</v>
      </c>
      <c r="H93" s="111">
        <v>9</v>
      </c>
      <c r="I93" s="111"/>
      <c r="J93" s="111"/>
      <c r="K93" s="193">
        <f t="shared" si="8"/>
        <v>4.5</v>
      </c>
      <c r="L93" s="194">
        <f t="shared" si="9"/>
        <v>22.277777777777779</v>
      </c>
      <c r="M93" s="111">
        <v>12</v>
      </c>
      <c r="N93" s="111"/>
      <c r="O93" s="111">
        <v>8</v>
      </c>
      <c r="P93" s="111">
        <v>19</v>
      </c>
      <c r="Q93" s="111"/>
      <c r="R93" s="195">
        <f t="shared" si="10"/>
        <v>39</v>
      </c>
      <c r="S93" s="115">
        <f t="shared" si="6"/>
        <v>61</v>
      </c>
      <c r="T93" s="115"/>
      <c r="U93" s="115"/>
      <c r="V93" s="116" t="str">
        <f t="shared" si="11"/>
        <v>B</v>
      </c>
    </row>
    <row r="94" spans="1:22" ht="28.2">
      <c r="A94" s="109">
        <v>80</v>
      </c>
      <c r="B94" s="191" t="s">
        <v>216</v>
      </c>
      <c r="C94" s="191" t="s">
        <v>217</v>
      </c>
      <c r="D94" s="111">
        <v>28</v>
      </c>
      <c r="E94" s="192">
        <v>7</v>
      </c>
      <c r="F94" s="111">
        <v>20</v>
      </c>
      <c r="G94" s="193">
        <f t="shared" si="7"/>
        <v>15.277777777777779</v>
      </c>
      <c r="H94" s="111">
        <v>9</v>
      </c>
      <c r="I94" s="111"/>
      <c r="J94" s="111"/>
      <c r="K94" s="193">
        <f t="shared" si="8"/>
        <v>4.5</v>
      </c>
      <c r="L94" s="194">
        <f t="shared" si="9"/>
        <v>19.777777777777779</v>
      </c>
      <c r="M94" s="111">
        <v>10</v>
      </c>
      <c r="N94" s="111"/>
      <c r="O94" s="111">
        <v>6</v>
      </c>
      <c r="P94" s="111"/>
      <c r="Q94" s="111">
        <v>6</v>
      </c>
      <c r="R94" s="195">
        <f t="shared" si="10"/>
        <v>22</v>
      </c>
      <c r="S94" s="115">
        <f t="shared" si="6"/>
        <v>42</v>
      </c>
      <c r="T94" s="115"/>
      <c r="U94" s="115"/>
      <c r="V94" s="116" t="str">
        <f t="shared" si="11"/>
        <v>D</v>
      </c>
    </row>
    <row r="95" spans="1:22" ht="28.2">
      <c r="A95" s="109">
        <v>81</v>
      </c>
      <c r="B95" s="191" t="s">
        <v>218</v>
      </c>
      <c r="C95" s="191" t="s">
        <v>219</v>
      </c>
      <c r="D95" s="111">
        <v>27</v>
      </c>
      <c r="E95" s="192">
        <v>20</v>
      </c>
      <c r="F95" s="111">
        <v>16</v>
      </c>
      <c r="G95" s="193">
        <f t="shared" si="7"/>
        <v>17.5</v>
      </c>
      <c r="H95" s="111">
        <v>10</v>
      </c>
      <c r="I95" s="111"/>
      <c r="J95" s="111"/>
      <c r="K95" s="193">
        <f t="shared" si="8"/>
        <v>5</v>
      </c>
      <c r="L95" s="194">
        <f t="shared" si="9"/>
        <v>22.5</v>
      </c>
      <c r="M95" s="111">
        <v>9</v>
      </c>
      <c r="N95" s="111">
        <v>4</v>
      </c>
      <c r="O95" s="111">
        <v>4</v>
      </c>
      <c r="P95" s="111"/>
      <c r="Q95" s="111"/>
      <c r="R95" s="195">
        <f t="shared" si="10"/>
        <v>17</v>
      </c>
      <c r="S95" s="115">
        <f t="shared" si="6"/>
        <v>40</v>
      </c>
      <c r="T95" s="115"/>
      <c r="U95" s="115"/>
      <c r="V95" s="116" t="str">
        <f t="shared" si="11"/>
        <v>D</v>
      </c>
    </row>
    <row r="96" spans="1:22" ht="28.2">
      <c r="A96" s="109">
        <v>82</v>
      </c>
      <c r="B96" s="191" t="s">
        <v>220</v>
      </c>
      <c r="C96" s="191" t="s">
        <v>221</v>
      </c>
      <c r="D96" s="111">
        <v>29</v>
      </c>
      <c r="E96" s="192">
        <v>20</v>
      </c>
      <c r="F96" s="111">
        <v>20</v>
      </c>
      <c r="G96" s="193">
        <f t="shared" si="7"/>
        <v>19.166666666666664</v>
      </c>
      <c r="H96" s="111">
        <v>10</v>
      </c>
      <c r="I96" s="111"/>
      <c r="J96" s="111"/>
      <c r="K96" s="193">
        <f t="shared" si="8"/>
        <v>5</v>
      </c>
      <c r="L96" s="194">
        <f t="shared" si="9"/>
        <v>24.166666666666664</v>
      </c>
      <c r="M96" s="111">
        <v>14</v>
      </c>
      <c r="N96" s="111">
        <v>6</v>
      </c>
      <c r="O96" s="111"/>
      <c r="P96" s="111"/>
      <c r="Q96" s="111">
        <v>6</v>
      </c>
      <c r="R96" s="195">
        <f t="shared" si="10"/>
        <v>26</v>
      </c>
      <c r="S96" s="115">
        <f t="shared" si="6"/>
        <v>50</v>
      </c>
      <c r="T96" s="115"/>
      <c r="U96" s="115"/>
      <c r="V96" s="116" t="str">
        <f t="shared" si="11"/>
        <v>C</v>
      </c>
    </row>
    <row r="97" spans="1:22" ht="28.2">
      <c r="A97" s="109">
        <v>83</v>
      </c>
      <c r="B97" s="191" t="s">
        <v>222</v>
      </c>
      <c r="C97" s="191" t="s">
        <v>223</v>
      </c>
      <c r="D97" s="111">
        <v>27</v>
      </c>
      <c r="E97" s="192">
        <v>18</v>
      </c>
      <c r="F97" s="111">
        <v>15</v>
      </c>
      <c r="G97" s="193">
        <f t="shared" si="7"/>
        <v>16.666666666666668</v>
      </c>
      <c r="H97" s="111">
        <v>8</v>
      </c>
      <c r="I97" s="111"/>
      <c r="J97" s="111"/>
      <c r="K97" s="193">
        <f t="shared" si="8"/>
        <v>4</v>
      </c>
      <c r="L97" s="194">
        <f t="shared" si="9"/>
        <v>20.666666666666668</v>
      </c>
      <c r="M97" s="111">
        <v>23</v>
      </c>
      <c r="N97" s="111"/>
      <c r="O97" s="111">
        <v>15</v>
      </c>
      <c r="P97" s="111"/>
      <c r="Q97" s="111">
        <v>14</v>
      </c>
      <c r="R97" s="195">
        <f t="shared" si="10"/>
        <v>52</v>
      </c>
      <c r="S97" s="115">
        <f t="shared" si="6"/>
        <v>73</v>
      </c>
      <c r="T97" s="115"/>
      <c r="U97" s="115"/>
      <c r="V97" s="116" t="str">
        <f t="shared" si="11"/>
        <v>A</v>
      </c>
    </row>
    <row r="98" spans="1:22" ht="28.2">
      <c r="A98" s="109">
        <v>84</v>
      </c>
      <c r="B98" s="191" t="s">
        <v>224</v>
      </c>
      <c r="C98" s="191" t="s">
        <v>225</v>
      </c>
      <c r="D98" s="111">
        <v>26</v>
      </c>
      <c r="E98" s="192">
        <v>11</v>
      </c>
      <c r="F98" s="111">
        <v>27</v>
      </c>
      <c r="G98" s="193">
        <f t="shared" si="7"/>
        <v>17.777777777777779</v>
      </c>
      <c r="H98" s="111">
        <v>9</v>
      </c>
      <c r="I98" s="111"/>
      <c r="J98" s="111"/>
      <c r="K98" s="193">
        <f t="shared" si="8"/>
        <v>4.5</v>
      </c>
      <c r="L98" s="194">
        <f t="shared" si="9"/>
        <v>22.277777777777779</v>
      </c>
      <c r="M98" s="111"/>
      <c r="N98" s="111"/>
      <c r="O98" s="111"/>
      <c r="P98" s="111"/>
      <c r="Q98" s="111"/>
      <c r="R98" s="195" t="str">
        <f t="shared" si="10"/>
        <v/>
      </c>
      <c r="S98" s="115">
        <f t="shared" si="6"/>
        <v>22</v>
      </c>
      <c r="T98" s="115"/>
      <c r="U98" s="115"/>
      <c r="V98" s="116" t="b">
        <f t="shared" si="11"/>
        <v>0</v>
      </c>
    </row>
    <row r="99" spans="1:22" ht="28.2">
      <c r="A99" s="109">
        <v>85</v>
      </c>
      <c r="B99" s="191" t="s">
        <v>226</v>
      </c>
      <c r="C99" s="191" t="s">
        <v>227</v>
      </c>
      <c r="D99" s="111">
        <v>25</v>
      </c>
      <c r="E99" s="192">
        <v>16</v>
      </c>
      <c r="F99" s="111">
        <v>21</v>
      </c>
      <c r="G99" s="193">
        <f t="shared" si="7"/>
        <v>17.222222222222218</v>
      </c>
      <c r="H99" s="111">
        <v>10</v>
      </c>
      <c r="I99" s="111"/>
      <c r="J99" s="111"/>
      <c r="K99" s="193">
        <f t="shared" si="8"/>
        <v>5</v>
      </c>
      <c r="L99" s="194">
        <f t="shared" si="9"/>
        <v>22.222222222222218</v>
      </c>
      <c r="M99" s="111">
        <v>19</v>
      </c>
      <c r="N99" s="111">
        <v>8</v>
      </c>
      <c r="O99" s="111">
        <v>9</v>
      </c>
      <c r="P99" s="111"/>
      <c r="Q99" s="111"/>
      <c r="R99" s="195">
        <f t="shared" si="10"/>
        <v>36</v>
      </c>
      <c r="S99" s="115">
        <f t="shared" si="6"/>
        <v>58</v>
      </c>
      <c r="T99" s="115"/>
      <c r="U99" s="115"/>
      <c r="V99" s="116" t="str">
        <f t="shared" si="11"/>
        <v>C</v>
      </c>
    </row>
    <row r="100" spans="1:22" ht="28.2">
      <c r="A100" s="109">
        <v>86</v>
      </c>
      <c r="B100" s="191" t="s">
        <v>228</v>
      </c>
      <c r="C100" s="191" t="s">
        <v>229</v>
      </c>
      <c r="D100" s="111">
        <v>26</v>
      </c>
      <c r="E100" s="192">
        <v>12</v>
      </c>
      <c r="F100" s="111">
        <v>24</v>
      </c>
      <c r="G100" s="193">
        <f t="shared" si="7"/>
        <v>17.222222222222218</v>
      </c>
      <c r="H100" s="111">
        <v>9</v>
      </c>
      <c r="I100" s="111"/>
      <c r="J100" s="111"/>
      <c r="K100" s="193">
        <f t="shared" si="8"/>
        <v>4.5</v>
      </c>
      <c r="L100" s="194">
        <f t="shared" si="9"/>
        <v>21.722222222222218</v>
      </c>
      <c r="M100" s="111">
        <v>17</v>
      </c>
      <c r="N100" s="111">
        <v>13</v>
      </c>
      <c r="O100" s="111">
        <v>8</v>
      </c>
      <c r="P100" s="111"/>
      <c r="Q100" s="111"/>
      <c r="R100" s="195">
        <f t="shared" si="10"/>
        <v>38</v>
      </c>
      <c r="S100" s="115">
        <f t="shared" si="6"/>
        <v>60</v>
      </c>
      <c r="T100" s="115"/>
      <c r="U100" s="115"/>
      <c r="V100" s="116" t="str">
        <f t="shared" si="11"/>
        <v>B</v>
      </c>
    </row>
    <row r="101" spans="1:22" ht="28.2">
      <c r="A101" s="109">
        <v>87</v>
      </c>
      <c r="B101" s="191" t="s">
        <v>369</v>
      </c>
      <c r="C101" s="191" t="s">
        <v>370</v>
      </c>
      <c r="D101" s="111"/>
      <c r="E101" s="192"/>
      <c r="F101" s="111"/>
      <c r="G101" s="193">
        <f t="shared" si="7"/>
        <v>0</v>
      </c>
      <c r="H101" s="111"/>
      <c r="I101" s="111"/>
      <c r="J101" s="111"/>
      <c r="K101" s="193">
        <f t="shared" si="8"/>
        <v>0</v>
      </c>
      <c r="L101" s="194">
        <f t="shared" si="9"/>
        <v>0</v>
      </c>
      <c r="M101" s="111"/>
      <c r="N101" s="111"/>
      <c r="O101" s="111"/>
      <c r="P101" s="111"/>
      <c r="Q101" s="111"/>
      <c r="R101" s="195" t="str">
        <f t="shared" si="10"/>
        <v/>
      </c>
      <c r="S101" s="115" t="str">
        <f t="shared" si="6"/>
        <v/>
      </c>
      <c r="T101" s="115"/>
      <c r="U101" s="115"/>
      <c r="V101" s="116" t="b">
        <f t="shared" si="11"/>
        <v>0</v>
      </c>
    </row>
    <row r="102" spans="1:22" ht="28.2">
      <c r="A102" s="109">
        <v>88</v>
      </c>
      <c r="B102" s="191" t="s">
        <v>230</v>
      </c>
      <c r="C102" s="191" t="s">
        <v>231</v>
      </c>
      <c r="D102" s="111">
        <v>25</v>
      </c>
      <c r="E102" s="192">
        <v>9</v>
      </c>
      <c r="F102" s="111">
        <v>27</v>
      </c>
      <c r="G102" s="193">
        <f t="shared" si="7"/>
        <v>16.944444444444443</v>
      </c>
      <c r="H102" s="111">
        <v>9</v>
      </c>
      <c r="I102" s="111"/>
      <c r="J102" s="111"/>
      <c r="K102" s="193">
        <f t="shared" si="8"/>
        <v>4.5</v>
      </c>
      <c r="L102" s="194">
        <f t="shared" si="9"/>
        <v>21.444444444444443</v>
      </c>
      <c r="M102" s="111">
        <v>16</v>
      </c>
      <c r="N102" s="111"/>
      <c r="O102" s="111">
        <v>7</v>
      </c>
      <c r="P102" s="111">
        <v>8</v>
      </c>
      <c r="Q102" s="111"/>
      <c r="R102" s="195">
        <f t="shared" si="10"/>
        <v>31</v>
      </c>
      <c r="S102" s="115">
        <f t="shared" si="6"/>
        <v>52</v>
      </c>
      <c r="T102" s="115"/>
      <c r="U102" s="115"/>
      <c r="V102" s="116" t="str">
        <f t="shared" si="11"/>
        <v>C</v>
      </c>
    </row>
    <row r="103" spans="1:22" ht="28.2">
      <c r="A103" s="109">
        <v>89</v>
      </c>
      <c r="B103" s="191" t="s">
        <v>232</v>
      </c>
      <c r="C103" s="191" t="s">
        <v>233</v>
      </c>
      <c r="D103" s="111">
        <v>26</v>
      </c>
      <c r="E103" s="192">
        <v>25</v>
      </c>
      <c r="F103" s="111">
        <v>21</v>
      </c>
      <c r="G103" s="193">
        <f t="shared" si="7"/>
        <v>20.000000000000004</v>
      </c>
      <c r="H103" s="111">
        <v>10</v>
      </c>
      <c r="I103" s="111"/>
      <c r="J103" s="111"/>
      <c r="K103" s="193">
        <f t="shared" si="8"/>
        <v>5</v>
      </c>
      <c r="L103" s="194">
        <f t="shared" si="9"/>
        <v>25.000000000000004</v>
      </c>
      <c r="M103" s="111">
        <v>20</v>
      </c>
      <c r="N103" s="111">
        <v>16</v>
      </c>
      <c r="O103" s="111">
        <v>17</v>
      </c>
      <c r="P103" s="111"/>
      <c r="Q103" s="111"/>
      <c r="R103" s="195">
        <f t="shared" si="10"/>
        <v>53</v>
      </c>
      <c r="S103" s="115">
        <f t="shared" si="6"/>
        <v>78</v>
      </c>
      <c r="T103" s="115"/>
      <c r="U103" s="115"/>
      <c r="V103" s="116" t="str">
        <f t="shared" si="11"/>
        <v>A</v>
      </c>
    </row>
    <row r="104" spans="1:22" ht="28.2">
      <c r="A104" s="109">
        <v>90</v>
      </c>
      <c r="B104" s="191" t="s">
        <v>234</v>
      </c>
      <c r="C104" s="191" t="s">
        <v>235</v>
      </c>
      <c r="D104" s="111">
        <v>29</v>
      </c>
      <c r="E104" s="192">
        <v>14</v>
      </c>
      <c r="F104" s="111">
        <v>22</v>
      </c>
      <c r="G104" s="193">
        <f t="shared" si="7"/>
        <v>18.055555555555554</v>
      </c>
      <c r="H104" s="111">
        <v>9</v>
      </c>
      <c r="I104" s="111"/>
      <c r="J104" s="111"/>
      <c r="K104" s="193">
        <f t="shared" si="8"/>
        <v>4.5</v>
      </c>
      <c r="L104" s="194">
        <f t="shared" si="9"/>
        <v>22.555555555555554</v>
      </c>
      <c r="M104" s="111">
        <v>10</v>
      </c>
      <c r="N104" s="111"/>
      <c r="O104" s="111"/>
      <c r="P104" s="111">
        <v>7</v>
      </c>
      <c r="Q104" s="111">
        <v>5</v>
      </c>
      <c r="R104" s="195">
        <f t="shared" si="10"/>
        <v>22</v>
      </c>
      <c r="S104" s="115">
        <f t="shared" si="6"/>
        <v>45</v>
      </c>
      <c r="T104" s="115"/>
      <c r="U104" s="115"/>
      <c r="V104" s="116" t="str">
        <f t="shared" si="11"/>
        <v>D</v>
      </c>
    </row>
    <row r="105" spans="1:22" ht="28.2">
      <c r="A105" s="109">
        <v>91</v>
      </c>
      <c r="B105" s="191" t="s">
        <v>236</v>
      </c>
      <c r="C105" s="191" t="s">
        <v>237</v>
      </c>
      <c r="D105" s="111">
        <v>28</v>
      </c>
      <c r="E105" s="192">
        <v>21</v>
      </c>
      <c r="F105" s="111">
        <v>13</v>
      </c>
      <c r="G105" s="193">
        <f t="shared" si="7"/>
        <v>17.222222222222218</v>
      </c>
      <c r="H105" s="111">
        <v>9</v>
      </c>
      <c r="I105" s="111"/>
      <c r="J105" s="111"/>
      <c r="K105" s="193">
        <f t="shared" si="8"/>
        <v>4.5</v>
      </c>
      <c r="L105" s="194">
        <f t="shared" si="9"/>
        <v>21.722222222222218</v>
      </c>
      <c r="M105" s="111">
        <v>12</v>
      </c>
      <c r="N105" s="111"/>
      <c r="O105" s="111">
        <v>6</v>
      </c>
      <c r="P105" s="111">
        <v>6</v>
      </c>
      <c r="Q105" s="111"/>
      <c r="R105" s="195">
        <f t="shared" si="10"/>
        <v>24</v>
      </c>
      <c r="S105" s="115">
        <f t="shared" si="6"/>
        <v>46</v>
      </c>
      <c r="T105" s="115"/>
      <c r="U105" s="115"/>
      <c r="V105" s="116" t="str">
        <f t="shared" si="11"/>
        <v>D</v>
      </c>
    </row>
    <row r="106" spans="1:22" ht="28.2">
      <c r="A106" s="109">
        <v>92</v>
      </c>
      <c r="B106" s="191" t="s">
        <v>238</v>
      </c>
      <c r="C106" s="191" t="s">
        <v>239</v>
      </c>
      <c r="D106" s="111"/>
      <c r="E106" s="192"/>
      <c r="F106" s="111"/>
      <c r="G106" s="193">
        <f t="shared" si="7"/>
        <v>0</v>
      </c>
      <c r="H106" s="111"/>
      <c r="I106" s="111"/>
      <c r="J106" s="111"/>
      <c r="K106" s="193">
        <f t="shared" si="8"/>
        <v>0</v>
      </c>
      <c r="L106" s="194">
        <f t="shared" si="9"/>
        <v>0</v>
      </c>
      <c r="M106" s="111"/>
      <c r="N106" s="111"/>
      <c r="O106" s="111"/>
      <c r="P106" s="111"/>
      <c r="Q106" s="111"/>
      <c r="R106" s="195" t="str">
        <f t="shared" si="10"/>
        <v/>
      </c>
      <c r="S106" s="115" t="str">
        <f t="shared" si="6"/>
        <v/>
      </c>
      <c r="T106" s="115"/>
      <c r="U106" s="115"/>
      <c r="V106" s="116" t="b">
        <f t="shared" si="11"/>
        <v>0</v>
      </c>
    </row>
    <row r="107" spans="1:22" ht="28.2">
      <c r="A107" s="109">
        <v>93</v>
      </c>
      <c r="B107" s="191" t="s">
        <v>240</v>
      </c>
      <c r="C107" s="191" t="s">
        <v>241</v>
      </c>
      <c r="D107" s="111">
        <v>29</v>
      </c>
      <c r="E107" s="192">
        <v>20</v>
      </c>
      <c r="F107" s="111">
        <v>26</v>
      </c>
      <c r="G107" s="193">
        <f t="shared" si="7"/>
        <v>20.833333333333332</v>
      </c>
      <c r="H107" s="111">
        <v>9</v>
      </c>
      <c r="I107" s="111"/>
      <c r="J107" s="111"/>
      <c r="K107" s="193">
        <f t="shared" si="8"/>
        <v>4.5</v>
      </c>
      <c r="L107" s="194">
        <f t="shared" si="9"/>
        <v>25.333333333333332</v>
      </c>
      <c r="M107" s="111">
        <v>13</v>
      </c>
      <c r="N107" s="111"/>
      <c r="O107" s="111"/>
      <c r="P107" s="111">
        <v>8</v>
      </c>
      <c r="Q107" s="111">
        <v>16</v>
      </c>
      <c r="R107" s="195">
        <f t="shared" si="10"/>
        <v>37</v>
      </c>
      <c r="S107" s="115">
        <f t="shared" si="6"/>
        <v>62</v>
      </c>
      <c r="T107" s="115"/>
      <c r="U107" s="115"/>
      <c r="V107" s="116" t="str">
        <f t="shared" si="11"/>
        <v>B</v>
      </c>
    </row>
    <row r="108" spans="1:22" ht="28.2">
      <c r="A108" s="109">
        <v>94</v>
      </c>
      <c r="B108" s="191" t="s">
        <v>242</v>
      </c>
      <c r="C108" s="191" t="s">
        <v>243</v>
      </c>
      <c r="D108" s="111">
        <v>29</v>
      </c>
      <c r="E108" s="192">
        <v>10</v>
      </c>
      <c r="F108" s="111">
        <v>18</v>
      </c>
      <c r="G108" s="193">
        <f t="shared" si="7"/>
        <v>15.833333333333334</v>
      </c>
      <c r="H108" s="111">
        <v>9</v>
      </c>
      <c r="I108" s="111"/>
      <c r="J108" s="111"/>
      <c r="K108" s="193">
        <f t="shared" si="8"/>
        <v>4.5</v>
      </c>
      <c r="L108" s="194">
        <f t="shared" si="9"/>
        <v>20.333333333333336</v>
      </c>
      <c r="M108" s="111">
        <v>17</v>
      </c>
      <c r="N108" s="111">
        <v>3</v>
      </c>
      <c r="O108" s="111">
        <v>8</v>
      </c>
      <c r="P108" s="111"/>
      <c r="Q108" s="111"/>
      <c r="R108" s="195">
        <f t="shared" si="10"/>
        <v>28</v>
      </c>
      <c r="S108" s="115">
        <f t="shared" si="6"/>
        <v>48</v>
      </c>
      <c r="T108" s="115"/>
      <c r="U108" s="115"/>
      <c r="V108" s="116" t="str">
        <f t="shared" si="11"/>
        <v>D</v>
      </c>
    </row>
    <row r="109" spans="1:22" ht="28.2">
      <c r="A109" s="109">
        <v>95</v>
      </c>
      <c r="B109" s="191" t="s">
        <v>244</v>
      </c>
      <c r="C109" s="191" t="s">
        <v>245</v>
      </c>
      <c r="D109" s="111">
        <v>29</v>
      </c>
      <c r="E109" s="192">
        <v>16</v>
      </c>
      <c r="F109" s="111">
        <v>15</v>
      </c>
      <c r="G109" s="193">
        <f t="shared" si="7"/>
        <v>16.666666666666668</v>
      </c>
      <c r="H109" s="111">
        <v>9</v>
      </c>
      <c r="I109" s="111"/>
      <c r="J109" s="111"/>
      <c r="K109" s="193">
        <f t="shared" si="8"/>
        <v>4.5</v>
      </c>
      <c r="L109" s="194">
        <f t="shared" si="9"/>
        <v>21.166666666666668</v>
      </c>
      <c r="M109" s="111">
        <v>6</v>
      </c>
      <c r="N109" s="111"/>
      <c r="O109" s="111">
        <v>6</v>
      </c>
      <c r="P109" s="111">
        <v>10</v>
      </c>
      <c r="Q109" s="111"/>
      <c r="R109" s="195">
        <f t="shared" si="10"/>
        <v>22</v>
      </c>
      <c r="S109" s="115">
        <f t="shared" si="6"/>
        <v>43</v>
      </c>
      <c r="T109" s="115"/>
      <c r="U109" s="115"/>
      <c r="V109" s="116" t="str">
        <f t="shared" si="11"/>
        <v>D</v>
      </c>
    </row>
    <row r="110" spans="1:22" ht="28.2">
      <c r="A110" s="109">
        <v>96</v>
      </c>
      <c r="B110" s="191" t="s">
        <v>246</v>
      </c>
      <c r="C110" s="191" t="s">
        <v>247</v>
      </c>
      <c r="D110" s="111">
        <v>24</v>
      </c>
      <c r="E110" s="192">
        <v>12</v>
      </c>
      <c r="F110" s="111">
        <v>21</v>
      </c>
      <c r="G110" s="193">
        <f t="shared" si="7"/>
        <v>15.833333333333334</v>
      </c>
      <c r="H110" s="111">
        <v>10</v>
      </c>
      <c r="I110" s="111"/>
      <c r="J110" s="111"/>
      <c r="K110" s="193">
        <f t="shared" si="8"/>
        <v>5</v>
      </c>
      <c r="L110" s="194">
        <f t="shared" si="9"/>
        <v>20.833333333333336</v>
      </c>
      <c r="M110" s="111">
        <v>8</v>
      </c>
      <c r="N110" s="111"/>
      <c r="O110" s="111">
        <v>10</v>
      </c>
      <c r="P110" s="111"/>
      <c r="Q110" s="111">
        <v>1</v>
      </c>
      <c r="R110" s="195">
        <f t="shared" si="10"/>
        <v>19</v>
      </c>
      <c r="S110" s="115">
        <f t="shared" si="6"/>
        <v>40</v>
      </c>
      <c r="T110" s="115"/>
      <c r="U110" s="115"/>
      <c r="V110" s="116" t="str">
        <f t="shared" si="11"/>
        <v>D</v>
      </c>
    </row>
    <row r="111" spans="1:22" ht="28.2">
      <c r="A111" s="109">
        <v>97</v>
      </c>
      <c r="B111" s="191" t="s">
        <v>248</v>
      </c>
      <c r="C111" s="191" t="s">
        <v>249</v>
      </c>
      <c r="D111" s="111">
        <v>25</v>
      </c>
      <c r="E111" s="192">
        <v>2</v>
      </c>
      <c r="F111" s="111">
        <v>13</v>
      </c>
      <c r="G111" s="193">
        <f t="shared" si="7"/>
        <v>11.111111111111112</v>
      </c>
      <c r="H111" s="111">
        <v>9</v>
      </c>
      <c r="I111" s="111"/>
      <c r="J111" s="111"/>
      <c r="K111" s="193">
        <f t="shared" si="8"/>
        <v>4.5</v>
      </c>
      <c r="L111" s="194">
        <f t="shared" si="9"/>
        <v>15.611111111111112</v>
      </c>
      <c r="M111" s="111">
        <v>12</v>
      </c>
      <c r="N111" s="111"/>
      <c r="O111" s="111">
        <v>10</v>
      </c>
      <c r="P111" s="111"/>
      <c r="Q111" s="111">
        <v>8</v>
      </c>
      <c r="R111" s="195">
        <f t="shared" si="10"/>
        <v>30</v>
      </c>
      <c r="S111" s="115">
        <f t="shared" si="6"/>
        <v>46</v>
      </c>
      <c r="T111" s="115"/>
      <c r="U111" s="115"/>
      <c r="V111" s="116" t="str">
        <f t="shared" si="11"/>
        <v>D</v>
      </c>
    </row>
    <row r="112" spans="1:22" ht="28.2">
      <c r="A112" s="109">
        <v>98</v>
      </c>
      <c r="B112" s="191" t="s">
        <v>250</v>
      </c>
      <c r="C112" s="191" t="s">
        <v>251</v>
      </c>
      <c r="D112" s="111">
        <v>24</v>
      </c>
      <c r="E112" s="192">
        <v>11</v>
      </c>
      <c r="F112" s="111">
        <v>24</v>
      </c>
      <c r="G112" s="193">
        <f t="shared" si="7"/>
        <v>16.388888888888889</v>
      </c>
      <c r="H112" s="111">
        <v>9</v>
      </c>
      <c r="I112" s="111"/>
      <c r="J112" s="111"/>
      <c r="K112" s="193">
        <f t="shared" si="8"/>
        <v>4.5</v>
      </c>
      <c r="L112" s="194">
        <f t="shared" si="9"/>
        <v>20.888888888888889</v>
      </c>
      <c r="M112" s="111">
        <v>24</v>
      </c>
      <c r="N112" s="111"/>
      <c r="O112" s="111">
        <v>12</v>
      </c>
      <c r="P112" s="111">
        <v>10</v>
      </c>
      <c r="Q112" s="111"/>
      <c r="R112" s="195">
        <f t="shared" si="10"/>
        <v>46</v>
      </c>
      <c r="S112" s="115">
        <f t="shared" si="6"/>
        <v>67</v>
      </c>
      <c r="T112" s="115"/>
      <c r="U112" s="115"/>
      <c r="V112" s="116" t="str">
        <f t="shared" si="11"/>
        <v>B</v>
      </c>
    </row>
    <row r="113" spans="1:22" ht="28.2">
      <c r="A113" s="109">
        <v>99</v>
      </c>
      <c r="B113" s="191" t="s">
        <v>252</v>
      </c>
      <c r="C113" s="191" t="s">
        <v>253</v>
      </c>
      <c r="D113" s="111">
        <v>24</v>
      </c>
      <c r="E113" s="192">
        <v>1</v>
      </c>
      <c r="F113" s="111">
        <v>13</v>
      </c>
      <c r="G113" s="193">
        <f t="shared" si="7"/>
        <v>10.555555555555555</v>
      </c>
      <c r="H113" s="111">
        <v>10</v>
      </c>
      <c r="I113" s="111"/>
      <c r="J113" s="111"/>
      <c r="K113" s="193">
        <f t="shared" si="8"/>
        <v>5</v>
      </c>
      <c r="L113" s="194">
        <f t="shared" si="9"/>
        <v>15.555555555555555</v>
      </c>
      <c r="M113" s="111">
        <v>10</v>
      </c>
      <c r="N113" s="111"/>
      <c r="O113" s="111">
        <v>5</v>
      </c>
      <c r="P113" s="111">
        <v>5</v>
      </c>
      <c r="Q113" s="111"/>
      <c r="R113" s="195">
        <f t="shared" si="10"/>
        <v>20</v>
      </c>
      <c r="S113" s="115">
        <f t="shared" si="6"/>
        <v>36</v>
      </c>
      <c r="T113" s="115"/>
      <c r="U113" s="115"/>
      <c r="V113" s="116" t="str">
        <f t="shared" si="11"/>
        <v>E</v>
      </c>
    </row>
    <row r="114" spans="1:22" ht="28.2">
      <c r="A114" s="109">
        <v>100</v>
      </c>
      <c r="B114" s="191" t="s">
        <v>254</v>
      </c>
      <c r="C114" s="191" t="s">
        <v>255</v>
      </c>
      <c r="D114" s="111">
        <v>24</v>
      </c>
      <c r="E114" s="192">
        <v>10</v>
      </c>
      <c r="F114" s="111">
        <v>24</v>
      </c>
      <c r="G114" s="193">
        <f t="shared" si="7"/>
        <v>16.111111111111111</v>
      </c>
      <c r="H114" s="111">
        <v>9</v>
      </c>
      <c r="I114" s="111"/>
      <c r="J114" s="111"/>
      <c r="K114" s="193">
        <f t="shared" si="8"/>
        <v>4.5</v>
      </c>
      <c r="L114" s="194">
        <f t="shared" si="9"/>
        <v>20.611111111111111</v>
      </c>
      <c r="M114" s="111">
        <v>20</v>
      </c>
      <c r="N114" s="111"/>
      <c r="O114" s="111">
        <v>12</v>
      </c>
      <c r="P114" s="111"/>
      <c r="Q114" s="111">
        <v>11</v>
      </c>
      <c r="R114" s="195">
        <f t="shared" si="10"/>
        <v>43</v>
      </c>
      <c r="S114" s="115">
        <f t="shared" si="6"/>
        <v>64</v>
      </c>
      <c r="T114" s="115"/>
      <c r="U114" s="115"/>
      <c r="V114" s="116" t="str">
        <f t="shared" si="11"/>
        <v>B</v>
      </c>
    </row>
    <row r="115" spans="1:22" ht="28.2">
      <c r="A115" s="109">
        <v>101</v>
      </c>
      <c r="B115" s="191" t="s">
        <v>256</v>
      </c>
      <c r="C115" s="191" t="s">
        <v>257</v>
      </c>
      <c r="D115" s="111">
        <v>26</v>
      </c>
      <c r="E115" s="192">
        <v>21</v>
      </c>
      <c r="F115" s="111">
        <v>23</v>
      </c>
      <c r="G115" s="193">
        <f t="shared" si="7"/>
        <v>19.444444444444446</v>
      </c>
      <c r="H115" s="111">
        <v>9</v>
      </c>
      <c r="I115" s="111"/>
      <c r="J115" s="111"/>
      <c r="K115" s="193">
        <f t="shared" si="8"/>
        <v>4.5</v>
      </c>
      <c r="L115" s="194">
        <f t="shared" si="9"/>
        <v>23.944444444444446</v>
      </c>
      <c r="M115" s="111">
        <v>24</v>
      </c>
      <c r="N115" s="111"/>
      <c r="O115" s="111">
        <v>13</v>
      </c>
      <c r="P115" s="111"/>
      <c r="Q115" s="111">
        <v>11</v>
      </c>
      <c r="R115" s="195">
        <f t="shared" si="10"/>
        <v>48</v>
      </c>
      <c r="S115" s="115">
        <f t="shared" si="6"/>
        <v>72</v>
      </c>
      <c r="T115" s="115"/>
      <c r="U115" s="115"/>
      <c r="V115" s="116" t="str">
        <f t="shared" si="11"/>
        <v>A</v>
      </c>
    </row>
    <row r="116" spans="1:22" ht="28.2">
      <c r="A116" s="109">
        <v>102</v>
      </c>
      <c r="B116" s="191" t="s">
        <v>258</v>
      </c>
      <c r="C116" s="191" t="s">
        <v>259</v>
      </c>
      <c r="D116" s="111">
        <v>27</v>
      </c>
      <c r="E116" s="192">
        <v>22</v>
      </c>
      <c r="F116" s="111">
        <v>23</v>
      </c>
      <c r="G116" s="193">
        <f t="shared" si="7"/>
        <v>20</v>
      </c>
      <c r="H116" s="111">
        <v>9</v>
      </c>
      <c r="I116" s="111"/>
      <c r="J116" s="111"/>
      <c r="K116" s="193">
        <f t="shared" si="8"/>
        <v>4.5</v>
      </c>
      <c r="L116" s="194">
        <f t="shared" si="9"/>
        <v>24.5</v>
      </c>
      <c r="M116" s="111">
        <v>18</v>
      </c>
      <c r="N116" s="111"/>
      <c r="O116" s="111">
        <v>10</v>
      </c>
      <c r="P116" s="111"/>
      <c r="Q116" s="111">
        <v>19</v>
      </c>
      <c r="R116" s="195">
        <f t="shared" si="10"/>
        <v>47</v>
      </c>
      <c r="S116" s="115">
        <f t="shared" si="6"/>
        <v>72</v>
      </c>
      <c r="T116" s="115"/>
      <c r="U116" s="115"/>
      <c r="V116" s="116" t="str">
        <f t="shared" si="11"/>
        <v>A</v>
      </c>
    </row>
    <row r="117" spans="1:22" ht="28.2">
      <c r="A117" s="109">
        <v>103</v>
      </c>
      <c r="B117" s="191" t="s">
        <v>260</v>
      </c>
      <c r="C117" s="191" t="s">
        <v>261</v>
      </c>
      <c r="D117" s="111">
        <v>28</v>
      </c>
      <c r="E117" s="192">
        <v>4</v>
      </c>
      <c r="F117" s="111">
        <v>21</v>
      </c>
      <c r="G117" s="193">
        <f t="shared" si="7"/>
        <v>14.722222222222221</v>
      </c>
      <c r="H117" s="111">
        <v>10</v>
      </c>
      <c r="I117" s="111"/>
      <c r="J117" s="111"/>
      <c r="K117" s="193">
        <f t="shared" si="8"/>
        <v>5</v>
      </c>
      <c r="L117" s="194">
        <f t="shared" si="9"/>
        <v>19.722222222222221</v>
      </c>
      <c r="M117" s="111">
        <v>17</v>
      </c>
      <c r="N117" s="111"/>
      <c r="O117" s="111">
        <v>13</v>
      </c>
      <c r="P117" s="111"/>
      <c r="Q117" s="111">
        <v>12</v>
      </c>
      <c r="R117" s="195">
        <f t="shared" si="10"/>
        <v>42</v>
      </c>
      <c r="S117" s="115">
        <f t="shared" si="6"/>
        <v>62</v>
      </c>
      <c r="T117" s="115"/>
      <c r="U117" s="115"/>
      <c r="V117" s="116" t="str">
        <f t="shared" si="11"/>
        <v>B</v>
      </c>
    </row>
    <row r="118" spans="1:22" ht="28.2">
      <c r="A118" s="109">
        <v>104</v>
      </c>
      <c r="B118" s="191" t="s">
        <v>262</v>
      </c>
      <c r="C118" s="191" t="s">
        <v>263</v>
      </c>
      <c r="D118" s="111">
        <v>28</v>
      </c>
      <c r="E118" s="192">
        <v>28</v>
      </c>
      <c r="F118" s="111">
        <v>27</v>
      </c>
      <c r="G118" s="193">
        <f t="shared" si="7"/>
        <v>23.055555555555557</v>
      </c>
      <c r="H118" s="111">
        <v>9</v>
      </c>
      <c r="I118" s="111"/>
      <c r="J118" s="111"/>
      <c r="K118" s="193">
        <f t="shared" si="8"/>
        <v>4.5</v>
      </c>
      <c r="L118" s="194">
        <f t="shared" si="9"/>
        <v>27.555555555555557</v>
      </c>
      <c r="M118" s="111">
        <v>21</v>
      </c>
      <c r="N118" s="111"/>
      <c r="O118" s="111">
        <v>10</v>
      </c>
      <c r="P118" s="111"/>
      <c r="Q118" s="111">
        <v>20</v>
      </c>
      <c r="R118" s="195">
        <f t="shared" si="10"/>
        <v>51</v>
      </c>
      <c r="S118" s="115">
        <f t="shared" si="6"/>
        <v>79</v>
      </c>
      <c r="T118" s="115"/>
      <c r="U118" s="115"/>
      <c r="V118" s="116" t="str">
        <f t="shared" si="11"/>
        <v>A</v>
      </c>
    </row>
    <row r="119" spans="1:22" ht="28.2">
      <c r="A119" s="109">
        <v>105</v>
      </c>
      <c r="B119" s="191" t="s">
        <v>264</v>
      </c>
      <c r="C119" s="191" t="s">
        <v>265</v>
      </c>
      <c r="D119" s="111">
        <v>27</v>
      </c>
      <c r="E119" s="192">
        <v>1</v>
      </c>
      <c r="F119" s="111">
        <v>21</v>
      </c>
      <c r="G119" s="193">
        <f t="shared" si="7"/>
        <v>13.611111111111112</v>
      </c>
      <c r="H119" s="111">
        <v>9</v>
      </c>
      <c r="I119" s="111"/>
      <c r="J119" s="111"/>
      <c r="K119" s="193">
        <f t="shared" si="8"/>
        <v>4.5</v>
      </c>
      <c r="L119" s="194">
        <f t="shared" si="9"/>
        <v>18.111111111111114</v>
      </c>
      <c r="M119" s="111">
        <v>4</v>
      </c>
      <c r="N119" s="111">
        <v>4</v>
      </c>
      <c r="O119" s="111">
        <v>12</v>
      </c>
      <c r="P119" s="111"/>
      <c r="Q119" s="111"/>
      <c r="R119" s="195">
        <f t="shared" si="10"/>
        <v>20</v>
      </c>
      <c r="S119" s="115">
        <f t="shared" si="6"/>
        <v>38</v>
      </c>
      <c r="T119" s="115"/>
      <c r="U119" s="115"/>
      <c r="V119" s="116" t="str">
        <f t="shared" si="11"/>
        <v>E</v>
      </c>
    </row>
    <row r="120" spans="1:22" ht="28.2">
      <c r="A120" s="109">
        <v>106</v>
      </c>
      <c r="B120" s="191" t="s">
        <v>266</v>
      </c>
      <c r="C120" s="191" t="s">
        <v>267</v>
      </c>
      <c r="D120" s="111">
        <v>27</v>
      </c>
      <c r="E120" s="192">
        <v>14</v>
      </c>
      <c r="F120" s="111">
        <v>18</v>
      </c>
      <c r="G120" s="193">
        <f t="shared" si="7"/>
        <v>16.388888888888889</v>
      </c>
      <c r="H120" s="111">
        <v>9</v>
      </c>
      <c r="I120" s="111"/>
      <c r="J120" s="111"/>
      <c r="K120" s="193">
        <f t="shared" si="8"/>
        <v>4.5</v>
      </c>
      <c r="L120" s="194">
        <f t="shared" si="9"/>
        <v>20.888888888888889</v>
      </c>
      <c r="M120" s="111">
        <v>9</v>
      </c>
      <c r="N120" s="111"/>
      <c r="O120" s="111"/>
      <c r="P120" s="111">
        <v>5</v>
      </c>
      <c r="Q120" s="111">
        <v>0</v>
      </c>
      <c r="R120" s="195">
        <f t="shared" si="10"/>
        <v>14</v>
      </c>
      <c r="S120" s="115">
        <f t="shared" si="6"/>
        <v>35</v>
      </c>
      <c r="T120" s="115"/>
      <c r="U120" s="115"/>
      <c r="V120" s="116" t="str">
        <f t="shared" si="11"/>
        <v>E</v>
      </c>
    </row>
    <row r="121" spans="1:22" ht="28.2">
      <c r="A121" s="109">
        <v>107</v>
      </c>
      <c r="B121" s="191" t="s">
        <v>371</v>
      </c>
      <c r="C121" s="191" t="s">
        <v>372</v>
      </c>
      <c r="D121" s="111"/>
      <c r="E121" s="192"/>
      <c r="F121" s="111"/>
      <c r="G121" s="193">
        <f t="shared" si="7"/>
        <v>0</v>
      </c>
      <c r="H121" s="111"/>
      <c r="I121" s="111"/>
      <c r="J121" s="111"/>
      <c r="K121" s="193">
        <f t="shared" si="8"/>
        <v>0</v>
      </c>
      <c r="L121" s="194">
        <f t="shared" si="9"/>
        <v>0</v>
      </c>
      <c r="M121" s="111"/>
      <c r="N121" s="111"/>
      <c r="O121" s="111"/>
      <c r="P121" s="111"/>
      <c r="Q121" s="111"/>
      <c r="R121" s="195" t="str">
        <f t="shared" si="10"/>
        <v/>
      </c>
      <c r="S121" s="115" t="str">
        <f t="shared" si="6"/>
        <v/>
      </c>
      <c r="T121" s="115"/>
      <c r="U121" s="115"/>
      <c r="V121" s="116" t="b">
        <f t="shared" si="11"/>
        <v>0</v>
      </c>
    </row>
    <row r="122" spans="1:22" ht="28.2">
      <c r="A122" s="109">
        <v>108</v>
      </c>
      <c r="B122" s="191" t="s">
        <v>373</v>
      </c>
      <c r="C122" s="191" t="s">
        <v>374</v>
      </c>
      <c r="D122" s="111"/>
      <c r="E122" s="192"/>
      <c r="F122" s="111"/>
      <c r="G122" s="193">
        <f t="shared" si="7"/>
        <v>0</v>
      </c>
      <c r="H122" s="111"/>
      <c r="I122" s="111"/>
      <c r="J122" s="111"/>
      <c r="K122" s="193">
        <f t="shared" si="8"/>
        <v>0</v>
      </c>
      <c r="L122" s="194">
        <f t="shared" si="9"/>
        <v>0</v>
      </c>
      <c r="M122" s="111"/>
      <c r="N122" s="111"/>
      <c r="O122" s="111"/>
      <c r="P122" s="111"/>
      <c r="Q122" s="111"/>
      <c r="R122" s="195" t="str">
        <f t="shared" si="10"/>
        <v/>
      </c>
      <c r="S122" s="115" t="str">
        <f t="shared" si="6"/>
        <v/>
      </c>
      <c r="T122" s="115"/>
      <c r="U122" s="115"/>
      <c r="V122" s="116" t="b">
        <f t="shared" si="11"/>
        <v>0</v>
      </c>
    </row>
    <row r="123" spans="1:22" ht="28.2">
      <c r="A123" s="109">
        <v>109</v>
      </c>
      <c r="B123" s="191" t="s">
        <v>268</v>
      </c>
      <c r="C123" s="191" t="s">
        <v>269</v>
      </c>
      <c r="D123" s="111">
        <v>28</v>
      </c>
      <c r="E123" s="192">
        <v>29</v>
      </c>
      <c r="F123" s="111">
        <v>30</v>
      </c>
      <c r="G123" s="193">
        <f t="shared" si="7"/>
        <v>24.166666666666668</v>
      </c>
      <c r="H123" s="111">
        <v>8</v>
      </c>
      <c r="I123" s="111"/>
      <c r="J123" s="111"/>
      <c r="K123" s="193">
        <f t="shared" si="8"/>
        <v>4</v>
      </c>
      <c r="L123" s="194">
        <f t="shared" si="9"/>
        <v>28.166666666666668</v>
      </c>
      <c r="M123" s="111">
        <v>17</v>
      </c>
      <c r="N123" s="111"/>
      <c r="O123" s="111"/>
      <c r="P123" s="111">
        <v>14</v>
      </c>
      <c r="Q123" s="111">
        <v>20</v>
      </c>
      <c r="R123" s="195">
        <f t="shared" si="10"/>
        <v>51</v>
      </c>
      <c r="S123" s="115">
        <f t="shared" si="6"/>
        <v>79</v>
      </c>
      <c r="T123" s="115"/>
      <c r="U123" s="115"/>
      <c r="V123" s="116" t="str">
        <f t="shared" si="11"/>
        <v>A</v>
      </c>
    </row>
    <row r="124" spans="1:22" ht="28.2">
      <c r="A124" s="109">
        <v>110</v>
      </c>
      <c r="B124" s="191" t="s">
        <v>270</v>
      </c>
      <c r="C124" s="191" t="s">
        <v>316</v>
      </c>
      <c r="D124" s="111">
        <v>29</v>
      </c>
      <c r="E124" s="192">
        <v>15</v>
      </c>
      <c r="F124" s="111">
        <v>25</v>
      </c>
      <c r="G124" s="193">
        <f t="shared" si="7"/>
        <v>19.166666666666668</v>
      </c>
      <c r="H124" s="111">
        <v>9</v>
      </c>
      <c r="I124" s="111"/>
      <c r="J124" s="111"/>
      <c r="K124" s="193">
        <f t="shared" si="8"/>
        <v>4.5</v>
      </c>
      <c r="L124" s="194">
        <f t="shared" si="9"/>
        <v>23.666666666666668</v>
      </c>
      <c r="M124" s="111"/>
      <c r="N124" s="111"/>
      <c r="O124" s="111"/>
      <c r="P124" s="111"/>
      <c r="Q124" s="111"/>
      <c r="R124" s="195" t="str">
        <f t="shared" si="10"/>
        <v/>
      </c>
      <c r="S124" s="115">
        <f t="shared" si="6"/>
        <v>24</v>
      </c>
      <c r="T124" s="115"/>
      <c r="U124" s="115"/>
      <c r="V124" s="116" t="b">
        <f t="shared" si="11"/>
        <v>0</v>
      </c>
    </row>
    <row r="125" spans="1:22" ht="28.2">
      <c r="A125" s="109">
        <v>111</v>
      </c>
      <c r="B125" s="191" t="s">
        <v>272</v>
      </c>
      <c r="C125" s="191" t="s">
        <v>273</v>
      </c>
      <c r="D125" s="111">
        <v>29</v>
      </c>
      <c r="E125" s="192">
        <v>22</v>
      </c>
      <c r="F125" s="111">
        <v>19</v>
      </c>
      <c r="G125" s="193">
        <f t="shared" si="7"/>
        <v>19.444444444444443</v>
      </c>
      <c r="H125" s="111">
        <v>10</v>
      </c>
      <c r="I125" s="111"/>
      <c r="J125" s="111"/>
      <c r="K125" s="193">
        <f t="shared" si="8"/>
        <v>5</v>
      </c>
      <c r="L125" s="194">
        <f t="shared" si="9"/>
        <v>24.444444444444443</v>
      </c>
      <c r="M125" s="111">
        <v>17</v>
      </c>
      <c r="N125" s="111"/>
      <c r="O125" s="111">
        <v>13</v>
      </c>
      <c r="P125" s="111"/>
      <c r="Q125" s="111">
        <v>19</v>
      </c>
      <c r="R125" s="195">
        <f t="shared" si="10"/>
        <v>49</v>
      </c>
      <c r="S125" s="115">
        <f t="shared" si="6"/>
        <v>73</v>
      </c>
      <c r="T125" s="115"/>
      <c r="U125" s="115"/>
      <c r="V125" s="116" t="str">
        <f t="shared" si="11"/>
        <v>A</v>
      </c>
    </row>
    <row r="126" spans="1:22" ht="28.2">
      <c r="A126" s="109">
        <v>112</v>
      </c>
      <c r="B126" s="191" t="s">
        <v>274</v>
      </c>
      <c r="C126" s="191" t="s">
        <v>317</v>
      </c>
      <c r="D126" s="111">
        <v>29</v>
      </c>
      <c r="E126" s="192">
        <v>20</v>
      </c>
      <c r="F126" s="111">
        <v>26</v>
      </c>
      <c r="G126" s="193">
        <f t="shared" si="7"/>
        <v>20.833333333333332</v>
      </c>
      <c r="H126" s="111">
        <v>10</v>
      </c>
      <c r="I126" s="111"/>
      <c r="J126" s="111"/>
      <c r="K126" s="193">
        <f t="shared" si="8"/>
        <v>5</v>
      </c>
      <c r="L126" s="194">
        <f t="shared" si="9"/>
        <v>25.833333333333332</v>
      </c>
      <c r="M126" s="111">
        <v>15</v>
      </c>
      <c r="N126" s="111"/>
      <c r="O126" s="111">
        <v>7</v>
      </c>
      <c r="P126" s="111"/>
      <c r="Q126" s="111">
        <v>19</v>
      </c>
      <c r="R126" s="195">
        <f t="shared" si="10"/>
        <v>41</v>
      </c>
      <c r="S126" s="115">
        <f t="shared" si="6"/>
        <v>67</v>
      </c>
      <c r="T126" s="115"/>
      <c r="U126" s="115"/>
      <c r="V126" s="116" t="str">
        <f t="shared" si="11"/>
        <v>B</v>
      </c>
    </row>
    <row r="127" spans="1:22" ht="28.2">
      <c r="A127" s="109">
        <v>113</v>
      </c>
      <c r="B127" s="196" t="s">
        <v>276</v>
      </c>
      <c r="C127" s="197" t="s">
        <v>277</v>
      </c>
      <c r="D127" s="111">
        <v>28</v>
      </c>
      <c r="E127" s="192">
        <v>19</v>
      </c>
      <c r="F127" s="111">
        <v>22</v>
      </c>
      <c r="G127" s="193">
        <f t="shared" si="7"/>
        <v>19.166666666666664</v>
      </c>
      <c r="H127" s="111">
        <v>10</v>
      </c>
      <c r="I127" s="111"/>
      <c r="J127" s="111"/>
      <c r="K127" s="193">
        <f t="shared" si="8"/>
        <v>5</v>
      </c>
      <c r="L127" s="194">
        <f t="shared" si="9"/>
        <v>24.166666666666664</v>
      </c>
      <c r="M127" s="111">
        <v>15</v>
      </c>
      <c r="N127" s="111"/>
      <c r="O127" s="111">
        <v>10</v>
      </c>
      <c r="P127" s="111"/>
      <c r="Q127" s="111">
        <v>8</v>
      </c>
      <c r="R127" s="195">
        <f t="shared" si="10"/>
        <v>33</v>
      </c>
      <c r="S127" s="115">
        <f t="shared" si="6"/>
        <v>57</v>
      </c>
      <c r="T127" s="115"/>
      <c r="U127" s="115"/>
      <c r="V127" s="116" t="str">
        <f t="shared" si="11"/>
        <v>C</v>
      </c>
    </row>
    <row r="128" spans="1:22" ht="28.2">
      <c r="A128" s="109">
        <v>114</v>
      </c>
      <c r="B128" s="198" t="s">
        <v>376</v>
      </c>
      <c r="C128" s="198" t="s">
        <v>377</v>
      </c>
      <c r="D128" s="111"/>
      <c r="E128" s="192"/>
      <c r="F128" s="111"/>
      <c r="G128" s="193">
        <f t="shared" si="7"/>
        <v>0</v>
      </c>
      <c r="H128" s="111"/>
      <c r="I128" s="111"/>
      <c r="J128" s="111"/>
      <c r="K128" s="193">
        <f t="shared" si="8"/>
        <v>0</v>
      </c>
      <c r="L128" s="194">
        <f t="shared" si="9"/>
        <v>0</v>
      </c>
      <c r="M128" s="111"/>
      <c r="N128" s="111"/>
      <c r="O128" s="111"/>
      <c r="P128" s="111"/>
      <c r="Q128" s="111"/>
      <c r="R128" s="195" t="str">
        <f t="shared" si="10"/>
        <v/>
      </c>
      <c r="S128" s="115" t="str">
        <f t="shared" si="6"/>
        <v/>
      </c>
      <c r="T128" s="115"/>
      <c r="U128" s="115"/>
      <c r="V128" s="116" t="b">
        <f t="shared" si="11"/>
        <v>0</v>
      </c>
    </row>
    <row r="129" spans="1:22" ht="28.2">
      <c r="A129" s="109">
        <v>115</v>
      </c>
      <c r="B129" s="191" t="s">
        <v>278</v>
      </c>
      <c r="C129" s="191" t="s">
        <v>279</v>
      </c>
      <c r="D129" s="111">
        <v>28</v>
      </c>
      <c r="E129" s="192">
        <v>22</v>
      </c>
      <c r="F129" s="111">
        <v>22</v>
      </c>
      <c r="G129" s="193">
        <f t="shared" si="7"/>
        <v>20</v>
      </c>
      <c r="H129" s="111">
        <v>10</v>
      </c>
      <c r="I129" s="111"/>
      <c r="J129" s="111"/>
      <c r="K129" s="193">
        <f t="shared" si="8"/>
        <v>5</v>
      </c>
      <c r="L129" s="194">
        <f t="shared" si="9"/>
        <v>25</v>
      </c>
      <c r="M129" s="111">
        <v>18</v>
      </c>
      <c r="N129" s="111"/>
      <c r="O129" s="111">
        <v>15</v>
      </c>
      <c r="P129" s="111"/>
      <c r="Q129" s="111">
        <v>19</v>
      </c>
      <c r="R129" s="195">
        <f t="shared" si="10"/>
        <v>52</v>
      </c>
      <c r="S129" s="115">
        <f t="shared" si="6"/>
        <v>77</v>
      </c>
      <c r="T129" s="115"/>
      <c r="U129" s="115"/>
      <c r="V129" s="116" t="str">
        <f t="shared" si="11"/>
        <v>A</v>
      </c>
    </row>
    <row r="130" spans="1:22" ht="28.2">
      <c r="A130" s="109">
        <v>116</v>
      </c>
      <c r="B130" s="191" t="s">
        <v>321</v>
      </c>
      <c r="C130" s="191" t="s">
        <v>322</v>
      </c>
      <c r="D130" s="111">
        <v>27</v>
      </c>
      <c r="E130" s="192">
        <v>13</v>
      </c>
      <c r="F130" s="111">
        <v>10</v>
      </c>
      <c r="G130" s="193">
        <f t="shared" si="7"/>
        <v>13.888888888888891</v>
      </c>
      <c r="H130" s="111">
        <v>10</v>
      </c>
      <c r="I130" s="111"/>
      <c r="J130" s="111"/>
      <c r="K130" s="193">
        <f t="shared" si="8"/>
        <v>5</v>
      </c>
      <c r="L130" s="194">
        <f t="shared" si="9"/>
        <v>18.888888888888893</v>
      </c>
      <c r="M130" s="111">
        <v>6</v>
      </c>
      <c r="N130" s="111"/>
      <c r="O130" s="111">
        <v>2</v>
      </c>
      <c r="P130" s="111">
        <v>6</v>
      </c>
      <c r="Q130" s="111"/>
      <c r="R130" s="195">
        <f t="shared" si="10"/>
        <v>14</v>
      </c>
      <c r="S130" s="115">
        <f t="shared" si="6"/>
        <v>33</v>
      </c>
      <c r="T130" s="115"/>
      <c r="U130" s="115"/>
      <c r="V130" s="116" t="str">
        <f t="shared" si="11"/>
        <v>E</v>
      </c>
    </row>
    <row r="131" spans="1:22" ht="28.2">
      <c r="A131" s="109"/>
      <c r="B131" s="191" t="s">
        <v>318</v>
      </c>
      <c r="C131" s="191" t="s">
        <v>391</v>
      </c>
      <c r="D131" s="111">
        <v>27</v>
      </c>
      <c r="E131" s="192">
        <v>23</v>
      </c>
      <c r="F131" s="111">
        <v>16</v>
      </c>
      <c r="G131" s="193">
        <f t="shared" si="7"/>
        <v>18.333333333333336</v>
      </c>
      <c r="H131" s="111">
        <v>9</v>
      </c>
      <c r="I131" s="111"/>
      <c r="J131" s="111"/>
      <c r="K131" s="193">
        <f t="shared" si="8"/>
        <v>4.5</v>
      </c>
      <c r="L131" s="194">
        <f t="shared" si="9"/>
        <v>22.833333333333336</v>
      </c>
      <c r="M131" s="111">
        <v>17</v>
      </c>
      <c r="N131" s="111"/>
      <c r="O131" s="111"/>
      <c r="P131" s="111">
        <v>4</v>
      </c>
      <c r="Q131" s="111">
        <v>8</v>
      </c>
      <c r="R131" s="195">
        <f t="shared" si="10"/>
        <v>29</v>
      </c>
      <c r="S131" s="115">
        <f t="shared" si="6"/>
        <v>52</v>
      </c>
      <c r="T131" s="115"/>
      <c r="U131" s="115"/>
      <c r="V131" s="116" t="str">
        <f t="shared" si="11"/>
        <v>C</v>
      </c>
    </row>
    <row r="132" spans="1:22" ht="28.2">
      <c r="A132" s="109"/>
      <c r="B132" s="191" t="s">
        <v>280</v>
      </c>
      <c r="C132" s="191" t="s">
        <v>392</v>
      </c>
      <c r="D132" s="111">
        <v>28</v>
      </c>
      <c r="E132" s="192">
        <v>17</v>
      </c>
      <c r="F132" s="111">
        <v>14</v>
      </c>
      <c r="G132" s="193">
        <f t="shared" si="7"/>
        <v>16.388888888888889</v>
      </c>
      <c r="H132" s="111">
        <v>8</v>
      </c>
      <c r="I132" s="111"/>
      <c r="J132" s="111"/>
      <c r="K132" s="193">
        <f t="shared" si="8"/>
        <v>4</v>
      </c>
      <c r="L132" s="194">
        <f t="shared" si="9"/>
        <v>20.388888888888889</v>
      </c>
      <c r="M132" s="111">
        <v>13</v>
      </c>
      <c r="N132" s="111"/>
      <c r="O132" s="111">
        <v>6</v>
      </c>
      <c r="P132" s="111">
        <v>5</v>
      </c>
      <c r="Q132" s="111"/>
      <c r="R132" s="195">
        <f t="shared" si="10"/>
        <v>24</v>
      </c>
      <c r="S132" s="115">
        <f t="shared" si="6"/>
        <v>44</v>
      </c>
      <c r="T132" s="115"/>
      <c r="U132" s="115"/>
      <c r="V132" s="116" t="str">
        <f t="shared" si="11"/>
        <v>D</v>
      </c>
    </row>
    <row r="133" spans="1:22" ht="25.8">
      <c r="A133" s="109">
        <v>117</v>
      </c>
      <c r="B133" s="153"/>
      <c r="C133" s="153"/>
      <c r="D133" s="111"/>
      <c r="E133" s="192"/>
      <c r="F133" s="111"/>
      <c r="G133" s="193">
        <f t="shared" si="7"/>
        <v>0</v>
      </c>
      <c r="H133" s="111"/>
      <c r="I133" s="111"/>
      <c r="J133" s="111"/>
      <c r="K133" s="193">
        <f t="shared" si="8"/>
        <v>0</v>
      </c>
      <c r="L133" s="194">
        <f t="shared" si="9"/>
        <v>0</v>
      </c>
      <c r="M133" s="111"/>
      <c r="N133" s="111"/>
      <c r="O133" s="111"/>
      <c r="P133" s="111"/>
      <c r="Q133" s="111"/>
      <c r="R133" s="195" t="str">
        <f t="shared" si="10"/>
        <v/>
      </c>
      <c r="S133" s="115" t="str">
        <f t="shared" si="6"/>
        <v/>
      </c>
      <c r="T133" s="115"/>
      <c r="U133" s="115"/>
      <c r="V133" s="116" t="b">
        <f t="shared" si="11"/>
        <v>0</v>
      </c>
    </row>
    <row r="134" spans="1:22" ht="28.8">
      <c r="A134" s="118"/>
      <c r="B134" s="119"/>
      <c r="C134" s="119"/>
      <c r="D134" s="118"/>
      <c r="E134" s="320" t="s">
        <v>323</v>
      </c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118"/>
      <c r="S134" s="120"/>
      <c r="T134" s="118"/>
      <c r="U134" s="118"/>
      <c r="V134" s="118"/>
    </row>
    <row r="135" spans="1:22" ht="15.6">
      <c r="A135" s="118"/>
      <c r="B135" s="121"/>
      <c r="C135" s="122"/>
      <c r="D135" s="317" t="s">
        <v>300</v>
      </c>
      <c r="E135" s="317"/>
      <c r="F135" s="123" t="s">
        <v>324</v>
      </c>
      <c r="G135" s="124" t="s">
        <v>325</v>
      </c>
      <c r="H135" s="125" t="s">
        <v>326</v>
      </c>
      <c r="I135" s="126" t="s">
        <v>327</v>
      </c>
      <c r="J135" s="126" t="s">
        <v>327</v>
      </c>
      <c r="K135" s="126" t="s">
        <v>328</v>
      </c>
      <c r="P135" s="322" t="s">
        <v>329</v>
      </c>
      <c r="Q135" s="322"/>
      <c r="R135" s="323" t="s">
        <v>330</v>
      </c>
      <c r="S135" s="323"/>
      <c r="T135" s="324" t="s">
        <v>331</v>
      </c>
      <c r="U135" s="324"/>
    </row>
    <row r="136" spans="1:22" ht="25.2">
      <c r="A136" s="118"/>
      <c r="B136" s="129"/>
      <c r="C136" s="118"/>
      <c r="D136" s="318" t="s">
        <v>332</v>
      </c>
      <c r="E136" s="318"/>
      <c r="F136" s="130">
        <f>COUNTIF($V$15:$V133,F$135)</f>
        <v>19</v>
      </c>
      <c r="G136" s="130">
        <f>COUNTIF($V$15:$V133,G$135)</f>
        <v>28</v>
      </c>
      <c r="H136" s="131">
        <f>COUNTIF($V$15:$V133,H$135)</f>
        <v>27</v>
      </c>
      <c r="I136" s="132">
        <f>COUNTIF($V$15:$V133,I$135)</f>
        <v>18</v>
      </c>
      <c r="J136" s="132">
        <f>COUNTIF($V$15:$V133,J$135)</f>
        <v>18</v>
      </c>
      <c r="K136" s="132">
        <f>COUNTIF($V$15:$V133,K$135)</f>
        <v>6</v>
      </c>
      <c r="P136" s="133" t="s">
        <v>333</v>
      </c>
      <c r="Q136" s="124" t="s">
        <v>334</v>
      </c>
      <c r="R136" s="134" t="s">
        <v>335</v>
      </c>
      <c r="S136" s="135" t="s">
        <v>336</v>
      </c>
      <c r="T136" s="319" t="s">
        <v>337</v>
      </c>
      <c r="U136" s="319"/>
    </row>
    <row r="137" spans="1:22" ht="25.2">
      <c r="A137" s="118"/>
      <c r="B137" s="129"/>
      <c r="C137" s="118"/>
      <c r="D137" s="318" t="s">
        <v>338</v>
      </c>
      <c r="E137" s="318"/>
      <c r="F137" s="130"/>
      <c r="G137" s="130"/>
      <c r="H137" s="131"/>
      <c r="I137" s="132"/>
      <c r="J137" s="132"/>
      <c r="K137" s="132"/>
      <c r="M137" s="314" t="s">
        <v>339</v>
      </c>
      <c r="N137" s="314"/>
      <c r="O137" s="136" t="s">
        <v>332</v>
      </c>
      <c r="P137" s="137">
        <f>IF(SUM($L$15:$L133)&gt;0,AVERAGE($L$15:$L133),0)</f>
        <v>19.745564892623712</v>
      </c>
      <c r="Q137" s="137">
        <f>$P137/30*100</f>
        <v>65.818549642079034</v>
      </c>
      <c r="R137" s="137">
        <f>IF(SUM($R$15:$R133)&gt;0,AVERAGE($R$15:$R133),0)</f>
        <v>34.887755102040813</v>
      </c>
      <c r="S137" s="138">
        <f>$R137/70*100</f>
        <v>49.839650145772588</v>
      </c>
      <c r="T137" s="315">
        <f>IF(SUM($S$15:$S133)&gt;0,AVERAGE($S$15:$S133),0)</f>
        <v>54.971428571428568</v>
      </c>
      <c r="U137" s="315"/>
    </row>
    <row r="138" spans="1:22" ht="21">
      <c r="A138" s="118"/>
      <c r="B138" s="129"/>
      <c r="C138" s="129"/>
      <c r="D138" s="139"/>
      <c r="E138" s="140"/>
      <c r="F138" s="140"/>
      <c r="G138" s="140"/>
      <c r="H138" s="128"/>
      <c r="I138" s="128"/>
      <c r="J138" s="128"/>
      <c r="K138" s="128"/>
      <c r="M138" s="314"/>
      <c r="N138" s="314"/>
      <c r="O138" s="136" t="s">
        <v>340</v>
      </c>
      <c r="P138" s="137"/>
      <c r="Q138" s="137"/>
      <c r="R138" s="141"/>
      <c r="S138" s="138"/>
      <c r="T138" s="315"/>
      <c r="U138" s="315"/>
    </row>
    <row r="139" spans="1:22" ht="21">
      <c r="A139" s="118"/>
      <c r="B139" s="129"/>
      <c r="C139" s="118"/>
      <c r="D139" s="142"/>
      <c r="E139" s="143"/>
      <c r="F139" s="144" t="s">
        <v>341</v>
      </c>
      <c r="G139" s="144" t="s">
        <v>342</v>
      </c>
      <c r="H139" s="140"/>
      <c r="I139" s="140"/>
      <c r="J139" s="140"/>
      <c r="K139" s="128"/>
      <c r="M139" s="314" t="s">
        <v>343</v>
      </c>
      <c r="N139" s="314"/>
      <c r="O139" s="136" t="s">
        <v>332</v>
      </c>
      <c r="P139" s="145">
        <f>MIN($L$15:$L133)</f>
        <v>0</v>
      </c>
      <c r="Q139" s="137">
        <f>$P139/30*100</f>
        <v>0</v>
      </c>
      <c r="R139" s="146">
        <f>MIN($R$15:$R133)</f>
        <v>14</v>
      </c>
      <c r="S139" s="138">
        <f>$R139/70*100</f>
        <v>20</v>
      </c>
      <c r="T139" s="315">
        <f>MIN($S$15:$S133)</f>
        <v>20</v>
      </c>
      <c r="U139" s="315"/>
    </row>
    <row r="140" spans="1:22" ht="25.2">
      <c r="A140" s="118"/>
      <c r="B140" s="129"/>
      <c r="C140" s="118"/>
      <c r="D140" s="317" t="s">
        <v>4</v>
      </c>
      <c r="E140" s="317"/>
      <c r="F140" s="147">
        <f>COUNTIF($S$15:$S$133,"&gt;=40")</f>
        <v>92</v>
      </c>
      <c r="G140" s="147"/>
      <c r="H140" s="140"/>
      <c r="I140" s="140"/>
      <c r="J140" s="140"/>
      <c r="K140" s="128"/>
      <c r="M140" s="314"/>
      <c r="N140" s="314"/>
      <c r="O140" s="136" t="s">
        <v>340</v>
      </c>
      <c r="P140" s="137"/>
      <c r="Q140" s="137"/>
      <c r="R140" s="148"/>
      <c r="S140" s="148"/>
      <c r="T140" s="316"/>
      <c r="U140" s="316"/>
    </row>
    <row r="141" spans="1:22" ht="25.2">
      <c r="A141" s="118"/>
      <c r="B141" s="129"/>
      <c r="C141" s="118"/>
      <c r="D141" s="317" t="s">
        <v>344</v>
      </c>
      <c r="E141" s="317"/>
      <c r="F141" s="147">
        <f>COUNTIF($V$15:$V133,"E")</f>
        <v>6</v>
      </c>
      <c r="G141" s="147"/>
      <c r="H141" s="140"/>
      <c r="I141" s="140"/>
      <c r="J141" s="140"/>
      <c r="K141" s="128"/>
      <c r="M141" s="314" t="s">
        <v>345</v>
      </c>
      <c r="N141" s="314"/>
      <c r="O141" s="136" t="s">
        <v>332</v>
      </c>
      <c r="P141" s="137">
        <f>MAX($L$15:$L133)</f>
        <v>28.611111111111111</v>
      </c>
      <c r="Q141" s="137">
        <f>$P141/30*100</f>
        <v>95.370370370370367</v>
      </c>
      <c r="R141" s="137">
        <f>MAX($R$15:$R133)</f>
        <v>57</v>
      </c>
      <c r="S141" s="138">
        <f>$R141/70*100</f>
        <v>81.428571428571431</v>
      </c>
      <c r="T141" s="315">
        <f>MAX($S$15:$S133)</f>
        <v>81</v>
      </c>
      <c r="U141" s="315"/>
    </row>
    <row r="142" spans="1:22" ht="25.2">
      <c r="A142" s="118"/>
      <c r="B142" s="118"/>
      <c r="C142" s="150"/>
      <c r="D142" s="318" t="s">
        <v>346</v>
      </c>
      <c r="E142" s="318"/>
      <c r="F142" s="147">
        <f>COUNTA($B$15:$B133)-SUM(F136:K136)</f>
        <v>2</v>
      </c>
      <c r="G142" s="147"/>
      <c r="H142" s="140"/>
      <c r="I142" s="140"/>
      <c r="M142" s="314"/>
      <c r="N142" s="314"/>
      <c r="O142" s="136" t="s">
        <v>340</v>
      </c>
      <c r="P142" s="137"/>
      <c r="Q142" s="137"/>
      <c r="R142" s="141"/>
      <c r="S142" s="138"/>
      <c r="T142" s="315"/>
      <c r="U142" s="315"/>
    </row>
    <row r="143" spans="1:22" ht="25.2">
      <c r="A143" s="118"/>
      <c r="B143" s="118"/>
      <c r="C143" s="150"/>
      <c r="D143" s="314" t="s">
        <v>33</v>
      </c>
      <c r="E143" s="314"/>
      <c r="F143" s="147">
        <f>SUM($F140:$F142)</f>
        <v>100</v>
      </c>
      <c r="G143" s="147"/>
      <c r="H143" s="140"/>
      <c r="I143" s="140"/>
      <c r="M143" s="314" t="s">
        <v>347</v>
      </c>
      <c r="N143" s="314"/>
      <c r="O143" s="136" t="s">
        <v>332</v>
      </c>
      <c r="P143" s="145">
        <f>IF(SUM($L$15:$L133)&gt;0,STDEV($L$15:$L133),0)</f>
        <v>7.6907544021803185</v>
      </c>
      <c r="Q143" s="137">
        <f>$P143/30*100</f>
        <v>25.635848007267732</v>
      </c>
      <c r="R143" s="146">
        <f>IF(SUM($R$15:$R133),STDEV($R$15:$R133),0)</f>
        <v>10.032814873699316</v>
      </c>
      <c r="S143" s="138">
        <f>$R143/70*100</f>
        <v>14.332592676713308</v>
      </c>
      <c r="T143" s="315">
        <f>IF(SUM($S$15:$S133)&gt;0,STDEV($S$15:$S133),0)</f>
        <v>14.407835169993934</v>
      </c>
      <c r="U143" s="315"/>
    </row>
    <row r="144" spans="1:22" ht="21">
      <c r="A144" s="118"/>
      <c r="B144" s="118"/>
      <c r="C144" s="150"/>
      <c r="D144" s="140"/>
      <c r="E144" s="140"/>
      <c r="F144" s="140"/>
      <c r="G144" s="151"/>
      <c r="H144" s="140"/>
      <c r="I144" s="140"/>
      <c r="M144" s="314"/>
      <c r="N144" s="314"/>
      <c r="O144" s="136" t="s">
        <v>340</v>
      </c>
      <c r="P144" s="137"/>
      <c r="Q144" s="137"/>
      <c r="R144" s="148"/>
      <c r="S144" s="148"/>
      <c r="T144" s="316"/>
      <c r="U144" s="316"/>
    </row>
  </sheetData>
  <mergeCells count="45">
    <mergeCell ref="D143:E143"/>
    <mergeCell ref="M143:N144"/>
    <mergeCell ref="T143:U143"/>
    <mergeCell ref="T144:U144"/>
    <mergeCell ref="D137:E137"/>
    <mergeCell ref="M137:N138"/>
    <mergeCell ref="T137:U137"/>
    <mergeCell ref="T138:U138"/>
    <mergeCell ref="M139:N140"/>
    <mergeCell ref="T139:U139"/>
    <mergeCell ref="D140:E140"/>
    <mergeCell ref="T140:U140"/>
    <mergeCell ref="D141:E141"/>
    <mergeCell ref="M141:N142"/>
    <mergeCell ref="T141:U141"/>
    <mergeCell ref="D142:E142"/>
    <mergeCell ref="S12:S14"/>
    <mergeCell ref="T12:T14"/>
    <mergeCell ref="U12:U14"/>
    <mergeCell ref="T142:U142"/>
    <mergeCell ref="D136:E136"/>
    <mergeCell ref="T136:U136"/>
    <mergeCell ref="V12:V14"/>
    <mergeCell ref="D135:E135"/>
    <mergeCell ref="P135:Q135"/>
    <mergeCell ref="R135:S135"/>
    <mergeCell ref="T135:U135"/>
    <mergeCell ref="E134:Q134"/>
    <mergeCell ref="L12:L14"/>
    <mergeCell ref="M12:R12"/>
    <mergeCell ref="A12:A14"/>
    <mergeCell ref="B12:B14"/>
    <mergeCell ref="C12:C14"/>
    <mergeCell ref="D12:G12"/>
    <mergeCell ref="H12:K12"/>
    <mergeCell ref="A6:V6"/>
    <mergeCell ref="A7:V7"/>
    <mergeCell ref="A8:V8"/>
    <mergeCell ref="A9:V9"/>
    <mergeCell ref="E10:F10"/>
    <mergeCell ref="G10:H10"/>
    <mergeCell ref="L10:M10"/>
    <mergeCell ref="N10:O10"/>
    <mergeCell ref="P10:Q10"/>
    <mergeCell ref="R10:S10"/>
  </mergeCells>
  <conditionalFormatting sqref="A15:C133 S15:V133">
    <cfRule type="expression" dxfId="2" priority="2" stopIfTrue="1">
      <formula>"$V17&lt;40"</formula>
    </cfRule>
  </conditionalFormatting>
  <conditionalFormatting sqref="D15:K133">
    <cfRule type="cellIs" dxfId="1" priority="1" stopIfTrue="1" operator="equal">
      <formula>0</formula>
    </cfRule>
  </conditionalFormatting>
  <conditionalFormatting sqref="M15:Q133">
    <cfRule type="expression" dxfId="0" priority="3" stopIfTrue="1">
      <formula>($R15="")</formula>
    </cfRule>
  </conditionalFormatting>
  <dataValidations count="4">
    <dataValidation type="decimal" allowBlank="1" showInputMessage="1" showErrorMessage="1" sqref="D15:R133" xr:uid="{00000000-0002-0000-0700-000000000000}">
      <formula1>0</formula1>
      <formula2>D$14</formula2>
    </dataValidation>
    <dataValidation type="decimal" allowBlank="1" showErrorMessage="1" errorTitle="INVALID DATA" error="THE INPUT TO THIS CELL SHOULD BE A NON-NEGATIVE LESS THAN OR EQUAL TO 100. PLEASE CHECK YOUR DATA AND FORMULAS AFFECTING THIS CELL. " sqref="S15:S133" xr:uid="{00000000-0002-0000-0700-000001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S137:U144" xr:uid="{00000000-0002-0000-0700-000002000000}">
      <formula1>0</formula1>
      <formula2>100</formula2>
    </dataValidation>
    <dataValidation type="decimal" errorStyle="warning" allowBlank="1" showErrorMessage="1" errorTitle="INVALID DATA" error="THE VALUE IN THIS CELL SHOULD BE NON-NEGATIVE LESS THAN 100" sqref="Q137:Q144" xr:uid="{00000000-0002-0000-0700-000003000000}">
      <formula1>0</formula1>
      <formula2>100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22" sqref="K22"/>
    </sheetView>
  </sheetViews>
  <sheetFormatPr defaultRowHeight="12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Mechatronic  Year 3</vt:lpstr>
      <vt:lpstr>CF</vt:lpstr>
      <vt:lpstr>EMT 3101</vt:lpstr>
      <vt:lpstr>EMT 3102</vt:lpstr>
      <vt:lpstr>EMT 3103</vt:lpstr>
      <vt:lpstr>EMT 3104</vt:lpstr>
      <vt:lpstr>EMT 3105</vt:lpstr>
      <vt:lpstr>SMA 3121</vt:lpstr>
      <vt:lpstr>IGS 3101</vt:lpstr>
      <vt:lpstr>'Mechatronic  Year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</dc:creator>
  <cp:lastModifiedBy>morris mwangi</cp:lastModifiedBy>
  <cp:lastPrinted>2016-10-01T17:29:50Z</cp:lastPrinted>
  <dcterms:created xsi:type="dcterms:W3CDTF">2011-02-18T06:50:00Z</dcterms:created>
  <dcterms:modified xsi:type="dcterms:W3CDTF">2023-09-18T17:57:26Z</dcterms:modified>
</cp:coreProperties>
</file>