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6.xml.rels" ContentType="application/vnd.openxmlformats-package.relationships+xml"/>
  <Override PartName="/xl/worksheets/_rels/sheet13.xml.rels" ContentType="application/vnd.openxmlformats-package.relationships+xml"/>
  <Override PartName="/xl/worksheets/_rels/sheet6.xml.rels" ContentType="application/vnd.openxmlformats-package.relationships+xml"/>
  <Override PartName="/xl/worksheets/_rels/sheet9.xml.rels" ContentType="application/vnd.openxmlformats-package.relationships+xml"/>
  <Override PartName="/xl/worksheets/_rels/sheet15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8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10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24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_rels/externalLink21.xml.rels" ContentType="application/vnd.openxmlformats-package.relationships+xml"/>
  <Override PartName="/xl/externalLinks/_rels/externalLink27.xml.rels" ContentType="application/vnd.openxmlformats-package.relationships+xml"/>
  <Override PartName="/xl/externalLinks/_rels/externalLink6.xml.rels" ContentType="application/vnd.openxmlformats-package.relationships+xml"/>
  <Override PartName="/xl/externalLinks/_rels/externalLink9.xml.rels" ContentType="application/vnd.openxmlformats-package.relationships+xml"/>
  <Override PartName="/xl/externalLinks/_rels/externalLink3.xml.rels" ContentType="application/vnd.openxmlformats-package.relationships+xml"/>
  <Override PartName="/xl/externalLinks/_rels/externalLink32.xml.rels" ContentType="application/vnd.openxmlformats-package.relationships+xml"/>
  <Override PartName="/xl/externalLinks/_rels/externalLink16.xml.rels" ContentType="application/vnd.openxmlformats-package.relationships+xml"/>
  <Override PartName="/xl/externalLinks/_rels/externalLink10.xml.rels" ContentType="application/vnd.openxmlformats-package.relationships+xml"/>
  <Override PartName="/xl/externalLinks/_rels/externalLink25.xml.rels" ContentType="application/vnd.openxmlformats-package.relationships+xml"/>
  <Override PartName="/xl/externalLinks/_rels/externalLink14.xml.rels" ContentType="application/vnd.openxmlformats-package.relationships+xml"/>
  <Override PartName="/xl/externalLinks/_rels/externalLink29.xml.rels" ContentType="application/vnd.openxmlformats-package.relationships+xml"/>
  <Override PartName="/xl/externalLinks/_rels/externalLink30.xml.rels" ContentType="application/vnd.openxmlformats-package.relationships+xml"/>
  <Override PartName="/xl/externalLinks/_rels/externalLink23.xml.rels" ContentType="application/vnd.openxmlformats-package.relationships+xml"/>
  <Override PartName="/xl/externalLinks/_rels/externalLink7.xml.rels" ContentType="application/vnd.openxmlformats-package.relationships+xml"/>
  <Override PartName="/xl/externalLinks/_rels/externalLink1.xml.rels" ContentType="application/vnd.openxmlformats-package.relationships+xml"/>
  <Override PartName="/xl/externalLinks/_rels/externalLink28.xml.rels" ContentType="application/vnd.openxmlformats-package.relationships+xml"/>
  <Override PartName="/xl/externalLinks/_rels/externalLink22.xml.rels" ContentType="application/vnd.openxmlformats-package.relationships+xml"/>
  <Override PartName="/xl/externalLinks/_rels/externalLink5.xml.rels" ContentType="application/vnd.openxmlformats-package.relationships+xml"/>
  <Override PartName="/xl/externalLinks/_rels/externalLink4.xml.rels" ContentType="application/vnd.openxmlformats-package.relationships+xml"/>
  <Override PartName="/xl/externalLinks/_rels/externalLink24.xml.rels" ContentType="application/vnd.openxmlformats-package.relationships+xml"/>
  <Override PartName="/xl/externalLinks/_rels/externalLink31.xml.rels" ContentType="application/vnd.openxmlformats-package.relationships+xml"/>
  <Override PartName="/xl/externalLinks/_rels/externalLink15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8.xml.rels" ContentType="application/vnd.openxmlformats-package.relationships+xml"/>
  <Override PartName="/xl/externalLinks/_rels/externalLink11.xml.rels" ContentType="application/vnd.openxmlformats-package.relationships+xml"/>
  <Override PartName="/xl/externalLinks/_rels/externalLink26.xml.rels" ContentType="application/vnd.openxmlformats-package.relationships+xml"/>
  <Override PartName="/xl/externalLinks/_rels/externalLink17.xml.rels" ContentType="application/vnd.openxmlformats-package.relationships+xml"/>
  <Override PartName="/xl/externalLinks/_rels/externalLink12.xml.rels" ContentType="application/vnd.openxmlformats-package.relationships+xml"/>
  <Override PartName="/xl/externalLinks/_rels/externalLink18.xml.rels" ContentType="application/vnd.openxmlformats-package.relationships+xml"/>
  <Override PartName="/xl/externalLinks/_rels/externalLink20.xml.rels" ContentType="application/vnd.openxmlformats-package.relationships+xml"/>
  <Override PartName="/xl/externalLinks/_rels/externalLink19.xml.rels" ContentType="application/vnd.openxmlformats-package.relationships+xml"/>
  <Override PartName="/xl/externalLinks/_rels/externalLink13.xml.rels" ContentType="application/vnd.openxmlformats-package.relationships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4.xml" ContentType="application/vnd.openxmlformats-officedocument.drawingml.chart+xml"/>
  <Override PartName="/xl/charts/chart26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media/image2.png" ContentType="image/png"/>
  <Override PartName="/xl/drawings/_rels/drawing9.xml.rels" ContentType="application/vnd.openxmlformats-package.relationships+xml"/>
  <Override PartName="/xl/drawings/_rels/drawing3.xml.rels" ContentType="application/vnd.openxmlformats-package.relationships+xml"/>
  <Override PartName="/xl/drawings/_rels/drawing13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12.xml.rels" ContentType="application/vnd.openxmlformats-package.relationships+xml"/>
  <Override PartName="/xl/drawings/_rels/drawing7.xml.rels" ContentType="application/vnd.openxmlformats-package.relationships+xml"/>
  <Override PartName="/xl/drawings/_rels/drawing11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MET 4.2" sheetId="1" state="visible" r:id="rId2"/>
    <sheet name="cf &amp; er" sheetId="2" state="hidden" r:id="rId3"/>
    <sheet name="A.SO" sheetId="3" state="hidden" r:id="rId4"/>
    <sheet name="ASO" sheetId="4" state="hidden" r:id="rId5"/>
    <sheet name="EMT 4201" sheetId="5" state="visible" r:id="rId6"/>
    <sheet name="EMT 4202" sheetId="6" state="visible" r:id="rId7"/>
    <sheet name="EMT 4203" sheetId="7" state="visible" r:id="rId8"/>
    <sheet name="EMT 4204" sheetId="8" state="visible" r:id="rId9"/>
    <sheet name="EMT 4205" sheetId="9" state="visible" r:id="rId10"/>
    <sheet name="SMA 3261" sheetId="10" state="visible" r:id="rId11"/>
    <sheet name="EMT 4101" sheetId="11" state="visible" r:id="rId12"/>
    <sheet name="EMT 4102" sheetId="12" state="visible" r:id="rId13"/>
    <sheet name="EMT 4103" sheetId="13" state="visible" r:id="rId14"/>
    <sheet name="EMT 4104" sheetId="14" state="visible" r:id="rId15"/>
    <sheet name="EMT 4105" sheetId="15" state="visible" r:id="rId16"/>
    <sheet name="SMA 2272" sheetId="16" state="visible" r:id="rId17"/>
    <sheet name="3.2 Supps results" sheetId="17" state="hidden" r:id="rId18"/>
  </sheets>
  <externalReferences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</externalReferences>
  <definedNames>
    <definedName function="false" hidden="true" localSheetId="0" name="_xlnm._FilterDatabase" vbProcedure="false">'MET 4.2'!$T$1:$T$114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<sst xmlns="http://schemas.openxmlformats.org/spreadsheetml/2006/main" count="3675" uniqueCount="602">
  <si>
    <t xml:space="preserve">DEDAN KIMATHI UNIVERSITY  OF TECHNOLOGY</t>
  </si>
  <si>
    <t xml:space="preserve">PASS</t>
  </si>
  <si>
    <t xml:space="preserve">S.No</t>
  </si>
  <si>
    <t xml:space="preserve">Name</t>
  </si>
  <si>
    <t xml:space="preserve">Reg. No</t>
  </si>
  <si>
    <t xml:space="preserve">Unit Code</t>
  </si>
  <si>
    <t xml:space="preserve">Unit Name</t>
  </si>
  <si>
    <t xml:space="preserve">SCHOOL OF ENGINEERING</t>
  </si>
  <si>
    <t xml:space="preserve">E022-01-0745/2019</t>
  </si>
  <si>
    <t xml:space="preserve">Mbugua  Mary MBAIRE</t>
  </si>
  <si>
    <t xml:space="preserve">BACHELOR OF SCIENCE IN Mechatronics  ENGINEERING</t>
  </si>
  <si>
    <t xml:space="preserve">E022-01-0746/2019</t>
  </si>
  <si>
    <t xml:space="preserve">Mburu Racheal WAMAITHA</t>
  </si>
  <si>
    <t xml:space="preserve">CONSOLIDATED MARK SHEET FOR 2022/2023 A.Y. MAIN - YEAR 4.2</t>
  </si>
  <si>
    <t xml:space="preserve">E022-01-0747/2019</t>
  </si>
  <si>
    <t xml:space="preserve">Makara Elsie MUTHONI</t>
  </si>
  <si>
    <t xml:space="preserve">SEM 1</t>
  </si>
  <si>
    <t xml:space="preserve">SEM 2</t>
  </si>
  <si>
    <t xml:space="preserve">E022-01-0749/2019</t>
  </si>
  <si>
    <t xml:space="preserve">Kimondo Samuel KIORIA</t>
  </si>
  <si>
    <t xml:space="preserve">Sno.</t>
  </si>
  <si>
    <t xml:space="preserve">Attempt</t>
  </si>
  <si>
    <t xml:space="preserve">TOTAL</t>
  </si>
  <si>
    <t xml:space="preserve">Recomm.</t>
  </si>
  <si>
    <t xml:space="preserve">Student Matters</t>
  </si>
  <si>
    <t xml:space="preserve">E022-01-0750/2019</t>
  </si>
  <si>
    <t xml:space="preserve">Kanumbi Victor KARIUKI</t>
  </si>
  <si>
    <t xml:space="preserve">EMT 4101</t>
  </si>
  <si>
    <t xml:space="preserve">EMT 4102</t>
  </si>
  <si>
    <t xml:space="preserve">EMT 4103</t>
  </si>
  <si>
    <t xml:space="preserve">EMT 4104</t>
  </si>
  <si>
    <t xml:space="preserve">EMT 4105</t>
  </si>
  <si>
    <t xml:space="preserve">SMA 2272</t>
  </si>
  <si>
    <t xml:space="preserve">EMT 4201</t>
  </si>
  <si>
    <t xml:space="preserve">EMT 4202</t>
  </si>
  <si>
    <t xml:space="preserve">EMT 4203</t>
  </si>
  <si>
    <t xml:space="preserve">EMT 4204</t>
  </si>
  <si>
    <t xml:space="preserve">EMT 4205</t>
  </si>
  <si>
    <t xml:space="preserve">SMA 3261</t>
  </si>
  <si>
    <t xml:space="preserve">T U</t>
  </si>
  <si>
    <t xml:space="preserve">Mean</t>
  </si>
  <si>
    <t xml:space="preserve">E022-01-0752/2019</t>
  </si>
  <si>
    <t xml:space="preserve">Ndindi Antony WARUINGI</t>
  </si>
  <si>
    <t xml:space="preserve">E022-01-0755/2019</t>
  </si>
  <si>
    <t xml:space="preserve">Mwaura Peter THUO</t>
  </si>
  <si>
    <t xml:space="preserve">E022-01-0757/2019</t>
  </si>
  <si>
    <t xml:space="preserve">Njenga Dickson GITHERE</t>
  </si>
  <si>
    <t xml:space="preserve">E022-01-0760/2019</t>
  </si>
  <si>
    <t xml:space="preserve">Wangombe Brian Gabriel MWANGI</t>
  </si>
  <si>
    <t xml:space="preserve">E022-01-0748/2019</t>
  </si>
  <si>
    <t xml:space="preserve">Luis Githendu KARIUKI</t>
  </si>
  <si>
    <t xml:space="preserve">E022-01-0761/2019</t>
  </si>
  <si>
    <t xml:space="preserve">Nduta Rael NZELI</t>
  </si>
  <si>
    <t xml:space="preserve">E022-01-0762/2019</t>
  </si>
  <si>
    <t xml:space="preserve">Kimanzi Lyanne NDANU</t>
  </si>
  <si>
    <t xml:space="preserve">E022-01-0765/2019</t>
  </si>
  <si>
    <t xml:space="preserve">Gathura Jeremiah KIARIE</t>
  </si>
  <si>
    <t xml:space="preserve">E022-01-0767/2019</t>
  </si>
  <si>
    <t xml:space="preserve">Kinyanjui Tamahjoy MBURA</t>
  </si>
  <si>
    <t xml:space="preserve">E022-01-0768/2019</t>
  </si>
  <si>
    <t xml:space="preserve">Kipkoech Pamela Chemutai</t>
  </si>
  <si>
    <t xml:space="preserve">E022-01-0769/2019</t>
  </si>
  <si>
    <t xml:space="preserve">Faith KASWII </t>
  </si>
  <si>
    <t xml:space="preserve">E022-01-0771/2019</t>
  </si>
  <si>
    <t xml:space="preserve">Mugi Joy Wanjira</t>
  </si>
  <si>
    <t xml:space="preserve">E022-01-0772/2019</t>
  </si>
  <si>
    <t xml:space="preserve">Gichuki Charles MURAGE</t>
  </si>
  <si>
    <t xml:space="preserve">E022-01-0773/2019</t>
  </si>
  <si>
    <t xml:space="preserve">Musangi Stephen Mwangangi</t>
  </si>
  <si>
    <t xml:space="preserve">E022-01-0780/2019</t>
  </si>
  <si>
    <t xml:space="preserve">Mwendwa Daniel MULANDI</t>
  </si>
  <si>
    <t xml:space="preserve">E022-01-0781/2019</t>
  </si>
  <si>
    <t xml:space="preserve">Kipkorir Kevin </t>
  </si>
  <si>
    <t xml:space="preserve">E022-01-0789/2019</t>
  </si>
  <si>
    <t xml:space="preserve">Elvis KIPNGETICH </t>
  </si>
  <si>
    <t xml:space="preserve">E022-01-0792/2019</t>
  </si>
  <si>
    <t xml:space="preserve">Kiprotich COSMAS </t>
  </si>
  <si>
    <t xml:space="preserve">E022-01-0770/2019</t>
  </si>
  <si>
    <t xml:space="preserve">Kariuki Joshua NJERU</t>
  </si>
  <si>
    <t xml:space="preserve">E022-01-0793/2019</t>
  </si>
  <si>
    <t xml:space="preserve">Chepkoech DOREEN </t>
  </si>
  <si>
    <t xml:space="preserve">E022-01-0794/2019</t>
  </si>
  <si>
    <t xml:space="preserve">Njeri Newton KARIUKI</t>
  </si>
  <si>
    <t xml:space="preserve">E022-01-0796/2019</t>
  </si>
  <si>
    <t xml:space="preserve">Kyalo Stephen MUSEMBI</t>
  </si>
  <si>
    <t xml:space="preserve">E022-01-0797/2019</t>
  </si>
  <si>
    <t xml:space="preserve">Kimani Geofrey THEURI</t>
  </si>
  <si>
    <t xml:space="preserve">E022-01-0774/2019</t>
  </si>
  <si>
    <t xml:space="preserve">Dennis Shujaa Martin</t>
  </si>
  <si>
    <t xml:space="preserve">24 C</t>
  </si>
  <si>
    <t xml:space="preserve">23 C</t>
  </si>
  <si>
    <t xml:space="preserve">13 C</t>
  </si>
  <si>
    <t xml:space="preserve">SPECIALS, 3 UNITS</t>
  </si>
  <si>
    <t xml:space="preserve">Academic leave approved, but reapplied for specials after paying the fees</t>
  </si>
  <si>
    <t xml:space="preserve">E022-01-0799/2019</t>
  </si>
  <si>
    <t xml:space="preserve">Njuguna Joseph KURIA</t>
  </si>
  <si>
    <t xml:space="preserve">E022-01-0778/2019</t>
  </si>
  <si>
    <t xml:space="preserve">Aswa Philip Katiechi</t>
  </si>
  <si>
    <t xml:space="preserve">SPECIALS, 2 UNITS</t>
  </si>
  <si>
    <t xml:space="preserve">Specials, Financial</t>
  </si>
  <si>
    <t xml:space="preserve">Approved academic leave</t>
  </si>
  <si>
    <t xml:space="preserve">E022-01-0800/2019</t>
  </si>
  <si>
    <t xml:space="preserve">Saina Jemeli NJERI</t>
  </si>
  <si>
    <t xml:space="preserve">E022-01-0802/2019</t>
  </si>
  <si>
    <t xml:space="preserve">Yatich Kandie</t>
  </si>
  <si>
    <t xml:space="preserve">E022-01-0803/2019</t>
  </si>
  <si>
    <t xml:space="preserve">Sheila JEPCHIRCHIR </t>
  </si>
  <si>
    <t xml:space="preserve">E022-01-0806/2019</t>
  </si>
  <si>
    <t xml:space="preserve">Disamalu Joseph MUNENE</t>
  </si>
  <si>
    <t xml:space="preserve">E022-01-0790/2019</t>
  </si>
  <si>
    <t xml:space="preserve">Kiplangat Renox Kipkoech</t>
  </si>
  <si>
    <t xml:space="preserve">E022-01-0807/2019</t>
  </si>
  <si>
    <t xml:space="preserve">Nehemiah KIBET </t>
  </si>
  <si>
    <t xml:space="preserve">E022-01-0809/2019</t>
  </si>
  <si>
    <t xml:space="preserve">Cheruiyot Felix KIPNGETICH</t>
  </si>
  <si>
    <t xml:space="preserve">E022-01-0812/2019</t>
  </si>
  <si>
    <t xml:space="preserve">Saha Ndune Erick</t>
  </si>
  <si>
    <t xml:space="preserve">E022-01-0813/2019</t>
  </si>
  <si>
    <t xml:space="preserve">Kolia Katasi Josaiah</t>
  </si>
  <si>
    <t xml:space="preserve">E022-01-0816/2019</t>
  </si>
  <si>
    <t xml:space="preserve">Kyalo Musyimi JOHN</t>
  </si>
  <si>
    <t xml:space="preserve">E022-01-0817/2019</t>
  </si>
  <si>
    <t xml:space="preserve">Dishan OTIENO </t>
  </si>
  <si>
    <t xml:space="preserve">E022-01-0818/2019</t>
  </si>
  <si>
    <t xml:space="preserve">Wanjala DANIEL </t>
  </si>
  <si>
    <t xml:space="preserve">E022-01-0819/2019</t>
  </si>
  <si>
    <t xml:space="preserve">Houston Kilaaka KISANYA</t>
  </si>
  <si>
    <t xml:space="preserve">E022-01-0820/2019</t>
  </si>
  <si>
    <t xml:space="preserve">Muchendu Peter KIBUKU</t>
  </si>
  <si>
    <t xml:space="preserve">E022-01-0822/2019</t>
  </si>
  <si>
    <t xml:space="preserve">Magoi Maxwel KIPRUTO</t>
  </si>
  <si>
    <t xml:space="preserve">E022-01-0835/2019</t>
  </si>
  <si>
    <t xml:space="preserve">Muthanga James MUTAHI</t>
  </si>
  <si>
    <t xml:space="preserve">E022-01-0846/2019</t>
  </si>
  <si>
    <t xml:space="preserve">Chemutai ABIGAEL</t>
  </si>
  <si>
    <t xml:space="preserve">E022-01-1999/2019</t>
  </si>
  <si>
    <t xml:space="preserve">Kyaloallan Mulwa </t>
  </si>
  <si>
    <t xml:space="preserve">E022-01-0811/2019</t>
  </si>
  <si>
    <t xml:space="preserve">Jelimo MARION </t>
  </si>
  <si>
    <t xml:space="preserve">15.5C</t>
  </si>
  <si>
    <t xml:space="preserve">12 C</t>
  </si>
  <si>
    <t xml:space="preserve">19 C</t>
  </si>
  <si>
    <t xml:space="preserve">10.5C</t>
  </si>
  <si>
    <t xml:space="preserve">14 C</t>
  </si>
  <si>
    <t xml:space="preserve">21 C</t>
  </si>
  <si>
    <t xml:space="preserve">14C</t>
  </si>
  <si>
    <t xml:space="preserve">SPECIALS, 8 UNITS; FAIL, 1 UNIT</t>
  </si>
  <si>
    <t xml:space="preserve">approved</t>
  </si>
  <si>
    <t xml:space="preserve">E022-01-2029/2019</t>
  </si>
  <si>
    <t xml:space="preserve">Wang'ondu Benard KURIA</t>
  </si>
  <si>
    <t xml:space="preserve">special medical second sem, 3 units</t>
  </si>
  <si>
    <t xml:space="preserve">Erick Ndune SAHA</t>
  </si>
  <si>
    <t xml:space="preserve">E022-01-2040/2019</t>
  </si>
  <si>
    <t xml:space="preserve">Edwin NGARI</t>
  </si>
  <si>
    <t xml:space="preserve">E022-01-2268/2019</t>
  </si>
  <si>
    <t xml:space="preserve">Kibet Antony MASWAN</t>
  </si>
  <si>
    <t xml:space="preserve">E022-01-2298/2019</t>
  </si>
  <si>
    <t xml:space="preserve">Lesinko SIPITEK</t>
  </si>
  <si>
    <t xml:space="preserve">E022-01-1894/2018</t>
  </si>
  <si>
    <t xml:space="preserve">Brian Kiptoo BIWOTT</t>
  </si>
  <si>
    <t xml:space="preserve">E022-01-0869/2016</t>
  </si>
  <si>
    <t xml:space="preserve">Musanga Elizabeth NDINDA</t>
  </si>
  <si>
    <t xml:space="preserve">E022-01-1068/2018</t>
  </si>
  <si>
    <t xml:space="preserve">Anthony Githinji</t>
  </si>
  <si>
    <t xml:space="preserve">E022-01-1047/2018</t>
  </si>
  <si>
    <t xml:space="preserve">Maurice Mwangi</t>
  </si>
  <si>
    <t xml:space="preserve">E022-01-0804/2015</t>
  </si>
  <si>
    <t xml:space="preserve">Jim Murimi</t>
  </si>
  <si>
    <t xml:space="preserve">E022-01-0823/2019</t>
  </si>
  <si>
    <t xml:space="preserve">Nyaberi Fred MAKORI</t>
  </si>
  <si>
    <t xml:space="preserve">E022-01-1046/2018</t>
  </si>
  <si>
    <t xml:space="preserve">Duncan Mwaniki</t>
  </si>
  <si>
    <t xml:space="preserve">Fails</t>
  </si>
  <si>
    <t xml:space="preserve">Kariuki Luis GITHENDU</t>
  </si>
  <si>
    <t xml:space="preserve">MECHANICAL MACHINE DESIGN </t>
  </si>
  <si>
    <t xml:space="preserve">CONTROL ENGINEERING I </t>
  </si>
  <si>
    <t xml:space="preserve">Nyaberi Fred Makori</t>
  </si>
  <si>
    <t xml:space="preserve">E022-01-1538/2017</t>
  </si>
  <si>
    <t xml:space="preserve">Roy Obimbo WILFRED</t>
  </si>
  <si>
    <t xml:space="preserve">STAYOUT, 5 UNITS</t>
  </si>
  <si>
    <t xml:space="preserve">E022-01-0805/2019</t>
  </si>
  <si>
    <t xml:space="preserve">Kiprotich Blair Carson</t>
  </si>
  <si>
    <t xml:space="preserve">E022-01-2109/2016</t>
  </si>
  <si>
    <t xml:space="preserve">Amos KIPCHIRCHIR</t>
  </si>
  <si>
    <t xml:space="preserve">16 C</t>
  </si>
  <si>
    <t xml:space="preserve">15 C</t>
  </si>
  <si>
    <t xml:space="preserve">11 C</t>
  </si>
  <si>
    <t xml:space="preserve">18C</t>
  </si>
  <si>
    <t xml:space="preserve">24C</t>
  </si>
  <si>
    <t xml:space="preserve">23C</t>
  </si>
  <si>
    <t xml:space="preserve">SPECIALS, 9 UNITS</t>
  </si>
  <si>
    <t xml:space="preserve">Aproved</t>
  </si>
  <si>
    <t xml:space="preserve">second sem,  3 units</t>
  </si>
  <si>
    <t xml:space="preserve">Kiprotich Blair CARSON</t>
  </si>
  <si>
    <t xml:space="preserve">E022-01-1077/2018</t>
  </si>
  <si>
    <t xml:space="preserve">Francis Ng'ang'a</t>
  </si>
  <si>
    <t xml:space="preserve">Francis Ngugi NG'ANG'A</t>
  </si>
  <si>
    <t xml:space="preserve">E022-01-1855/2018</t>
  </si>
  <si>
    <t xml:space="preserve">Agnes Nyutu</t>
  </si>
  <si>
    <t xml:space="preserve">Anthony GITHINJI</t>
  </si>
  <si>
    <t xml:space="preserve">STATISTICS</t>
  </si>
  <si>
    <t xml:space="preserve">Maurice Mwangi WACHIRA</t>
  </si>
  <si>
    <t xml:space="preserve">Specials</t>
  </si>
  <si>
    <t xml:space="preserve">E022-01-1789/2019</t>
  </si>
  <si>
    <t xml:space="preserve">Ian MARTIN</t>
  </si>
  <si>
    <t xml:space="preserve">12.5 C</t>
  </si>
  <si>
    <t xml:space="preserve">17.5C</t>
  </si>
  <si>
    <t xml:space="preserve">19C</t>
  </si>
  <si>
    <t xml:space="preserve">13C</t>
  </si>
  <si>
    <t xml:space="preserve">15C</t>
  </si>
  <si>
    <t xml:space="preserve">8C</t>
  </si>
  <si>
    <t xml:space="preserve">SPECIALS, COMPASSIONATE</t>
  </si>
  <si>
    <t xml:space="preserve">second sem,   dint apply for specials. Mom died</t>
  </si>
  <si>
    <t xml:space="preserve">Agnes gathoni NYUTU</t>
  </si>
  <si>
    <t xml:space="preserve">E022-01-0797/2014</t>
  </si>
  <si>
    <t xml:space="preserve">Kevin KARIUKI</t>
  </si>
  <si>
    <t xml:space="preserve">11C</t>
  </si>
  <si>
    <t xml:space="preserve">17C</t>
  </si>
  <si>
    <t xml:space="preserve">21C</t>
  </si>
  <si>
    <t xml:space="preserve">16C</t>
  </si>
  <si>
    <t xml:space="preserve">9C</t>
  </si>
  <si>
    <t xml:space="preserve">ACADEMIC LEAVE</t>
  </si>
  <si>
    <t xml:space="preserve">Academic leave financial</t>
  </si>
  <si>
    <t xml:space="preserve">Jim Rochester MURIMI</t>
  </si>
  <si>
    <t xml:space="preserve">E022-01-0762/2018</t>
  </si>
  <si>
    <t xml:space="preserve">Mbaga Gyavira TUZINDE</t>
  </si>
  <si>
    <t xml:space="preserve">10C</t>
  </si>
  <si>
    <t xml:space="preserve">SPECIALS, 6 UNITS</t>
  </si>
  <si>
    <t xml:space="preserve">Specials, Medical</t>
  </si>
  <si>
    <t xml:space="preserve">Duncan MANIKI</t>
  </si>
  <si>
    <t xml:space="preserve">SPECIALS, 1 UNIT</t>
  </si>
  <si>
    <t xml:space="preserve">DIGITAL ELECTRONICS II</t>
  </si>
  <si>
    <t xml:space="preserve">E022-01-0713/2017</t>
  </si>
  <si>
    <t xml:space="preserve">Lemmy Rimi Kahiga</t>
  </si>
  <si>
    <t xml:space="preserve">SUPP, 4 UNITS</t>
  </si>
  <si>
    <t xml:space="preserve">did first sem in </t>
  </si>
  <si>
    <t xml:space="preserve">EMT 4101  </t>
  </si>
  <si>
    <t xml:space="preserve">EMT 4102  </t>
  </si>
  <si>
    <t xml:space="preserve">SENSORS AND TRANSDUCERS</t>
  </si>
  <si>
    <t xml:space="preserve">Standard Deviation</t>
  </si>
  <si>
    <t xml:space="preserve">EMT 4104  </t>
  </si>
  <si>
    <t xml:space="preserve">DESIGN OF MECHATRONIC SYSTEM</t>
  </si>
  <si>
    <t xml:space="preserve">Maximum</t>
  </si>
  <si>
    <t xml:space="preserve">SMA 2272  </t>
  </si>
  <si>
    <t xml:space="preserve">Minimum</t>
  </si>
  <si>
    <t xml:space="preserve">No. of Candidates</t>
  </si>
  <si>
    <t xml:space="preserve">No. of Passes</t>
  </si>
  <si>
    <t xml:space="preserve">No. of Fails</t>
  </si>
  <si>
    <t xml:space="preserve">No. of Incomplete Marks</t>
  </si>
  <si>
    <t xml:space="preserve">SUMMARY</t>
  </si>
  <si>
    <t xml:space="preserve">Ian Martin</t>
  </si>
  <si>
    <t xml:space="preserve">FAILS</t>
  </si>
  <si>
    <t xml:space="preserve">INCOMPLETE</t>
  </si>
  <si>
    <t xml:space="preserve">SUPPS</t>
  </si>
  <si>
    <t xml:space="preserve">SPECIALS</t>
  </si>
  <si>
    <t xml:space="preserve">Kevin Kariuki</t>
  </si>
  <si>
    <t xml:space="preserve">DEREGISTER</t>
  </si>
  <si>
    <t xml:space="preserve">WITHHOLD</t>
  </si>
  <si>
    <t xml:space="preserve">STAY OUT</t>
  </si>
  <si>
    <t xml:space="preserve">REPEAT</t>
  </si>
  <si>
    <t xml:space="preserve">Total</t>
  </si>
  <si>
    <t xml:space="preserve">Tuzinde Mbaga</t>
  </si>
  <si>
    <t xml:space="preserve">1 =&gt;</t>
  </si>
  <si>
    <t xml:space="preserve">EMT 4105  - DIGITAL ELECTRONICS II (1)</t>
  </si>
  <si>
    <t xml:space="preserve">7 =&gt;</t>
  </si>
  <si>
    <t xml:space="preserve">EMT 4201 SPATIAL MECHANICS</t>
  </si>
  <si>
    <t xml:space="preserve">Approved by the Departmental Board of Examiners</t>
  </si>
  <si>
    <t xml:space="preserve">2 =&gt;</t>
  </si>
  <si>
    <t xml:space="preserve">EMT 4101  - MECHANICAL MACHINE DESIGN  (1)</t>
  </si>
  <si>
    <t xml:space="preserve">8 =&gt;</t>
  </si>
  <si>
    <t xml:space="preserve">EMT 4202 ELECTRONIC PRODUCT DESIGN</t>
  </si>
  <si>
    <t xml:space="preserve">Signed:</t>
  </si>
  <si>
    <t xml:space="preserve">Date:</t>
  </si>
  <si>
    <t xml:space="preserve">3 =&gt;</t>
  </si>
  <si>
    <t xml:space="preserve">EMT 4102  - CONTROL ENGINEERING I  (1)</t>
  </si>
  <si>
    <t xml:space="preserve">9=&gt;</t>
  </si>
  <si>
    <t xml:space="preserve">EMT 4203 CONTROL ENGINEERING II</t>
  </si>
  <si>
    <t xml:space="preserve">Chairperson, Department of Mechatronics Engineering</t>
  </si>
  <si>
    <t xml:space="preserve">4 =&gt;</t>
  </si>
  <si>
    <t xml:space="preserve">EMT 4103  - SENSORS AND TRANSDUCERS  (1)</t>
  </si>
  <si>
    <t xml:space="preserve">10=&gt;</t>
  </si>
  <si>
    <t xml:space="preserve">EMT 4204 POWER ELECTRONICS</t>
  </si>
  <si>
    <t xml:space="preserve">5 =&gt;</t>
  </si>
  <si>
    <t xml:space="preserve">EMT 4104  - DESIGN OF MECHATRONIC SYSTEM  (1)</t>
  </si>
  <si>
    <t xml:space="preserve">11=&gt;</t>
  </si>
  <si>
    <t xml:space="preserve">EMT 4205 MICROPROCESSORS</t>
  </si>
  <si>
    <t xml:space="preserve">Approved by the School Board of Examiners</t>
  </si>
  <si>
    <t xml:space="preserve">6 =&gt;</t>
  </si>
  <si>
    <t xml:space="preserve">SMA 2272  -STATISTICS  (1)</t>
  </si>
  <si>
    <t xml:space="preserve">12=&gt;</t>
  </si>
  <si>
    <t xml:space="preserve">SMA 3261 NUMERICAL METHODS</t>
  </si>
  <si>
    <t xml:space="preserve">Academic Leave</t>
  </si>
  <si>
    <t xml:space="preserve">Dean, School of Engineering</t>
  </si>
  <si>
    <t xml:space="preserve">E022-01-1764/2018</t>
  </si>
  <si>
    <t xml:space="preserve">Martin Kinyanjui</t>
  </si>
  <si>
    <t xml:space="preserve">Approved by DeKUT Senate</t>
  </si>
  <si>
    <t xml:space="preserve">DNR</t>
  </si>
  <si>
    <t xml:space="preserve">Chairperson, Senate</t>
  </si>
  <si>
    <t xml:space="preserve">BACHELOR OF SCIENCE IN MECHATRONICS ENGINEERING</t>
  </si>
  <si>
    <t xml:space="preserve">CONSOLIDATED MARK SHEET FOR SUPP SPECIAL 2021/2022 A.Y. - YEAR 4.2  (2018 Group)</t>
  </si>
  <si>
    <t xml:space="preserve">EMT 4203 </t>
  </si>
  <si>
    <t xml:space="preserve">E022-01-0113/2018</t>
  </si>
  <si>
    <t xml:space="preserve">Victor Githinji MANDO</t>
  </si>
  <si>
    <t xml:space="preserve">B.S</t>
  </si>
  <si>
    <t xml:space="preserve">A.S</t>
  </si>
  <si>
    <t xml:space="preserve">A.CF</t>
  </si>
  <si>
    <t xml:space="preserve">E022-01-1054/2018</t>
  </si>
  <si>
    <t xml:space="preserve">Fredrick Munene  MUTEGI</t>
  </si>
  <si>
    <t xml:space="preserve">E022-01-1486/2018</t>
  </si>
  <si>
    <t xml:space="preserve">Victor Ian MUNENE</t>
  </si>
  <si>
    <t xml:space="preserve">E022-01-1539/2018</t>
  </si>
  <si>
    <t xml:space="preserve">Luke Victor MWANGI</t>
  </si>
  <si>
    <t xml:space="preserve">E022-01-0927/2016 </t>
  </si>
  <si>
    <t xml:space="preserve">Victor Kiprono KIRUI</t>
  </si>
  <si>
    <t xml:space="preserve">STAY OUT, 1 Unit</t>
  </si>
  <si>
    <t xml:space="preserve">SMA 2272 STATISTICS</t>
  </si>
  <si>
    <t xml:space="preserve">11 =&gt;</t>
  </si>
  <si>
    <t xml:space="preserve">EMT 4205 - Microprocessors</t>
  </si>
  <si>
    <t xml:space="preserve">EMT 4102 CONTROL ENG. 1</t>
  </si>
  <si>
    <t xml:space="preserve">12 =&gt;</t>
  </si>
  <si>
    <t xml:space="preserve">SMA 3261 - Numerical Methods</t>
  </si>
  <si>
    <t xml:space="preserve">EMT 4105 DIGITAL ELECTRONICS II</t>
  </si>
  <si>
    <t xml:space="preserve">Chairperson, Department of mechatronics Engineering</t>
  </si>
  <si>
    <t xml:space="preserve">EMT 4103 SENSORS AND TRANSDUCERS</t>
  </si>
  <si>
    <t xml:space="preserve">EMT 4101 MECHANICAL MACHINE DESIGN</t>
  </si>
  <si>
    <t xml:space="preserve">EMT 4104 - Design of Mechatronic Systems</t>
  </si>
  <si>
    <t xml:space="preserve">EMT 4201 - Spatial Mechanics</t>
  </si>
  <si>
    <t xml:space="preserve">EMT 4202 - Electronic Product Design</t>
  </si>
  <si>
    <t xml:space="preserve">9 =&gt;</t>
  </si>
  <si>
    <t xml:space="preserve">EMT 4203 - Control Engineering II</t>
  </si>
  <si>
    <t xml:space="preserve">10 =&gt;</t>
  </si>
  <si>
    <t xml:space="preserve">EMT 4204 - Power Electronics</t>
  </si>
  <si>
    <t xml:space="preserve">Did Not Register</t>
  </si>
  <si>
    <t xml:space="preserve">CONSOLIDATED MARK SHEET FOR STAY OUTL 2021/2022 A.Y. - YEAR 4.2 </t>
  </si>
  <si>
    <t xml:space="preserve">CONSOLIDATED MARK SHEET FOR SUPP SPECIAL 2022/2023 A.Y. - YEAR 4.2  (2018 Group)</t>
  </si>
  <si>
    <t xml:space="preserve">EEE 2310</t>
  </si>
  <si>
    <t xml:space="preserve">A.SO</t>
  </si>
  <si>
    <t xml:space="preserve">SUPP, 1 Unit</t>
  </si>
  <si>
    <t xml:space="preserve">pass</t>
  </si>
  <si>
    <t xml:space="preserve">SUPP</t>
  </si>
  <si>
    <t xml:space="preserve">SMA 3261 - Numerical Mathematics</t>
  </si>
  <si>
    <t xml:space="preserve">EEE 2310 DIGITAL ELECTRONICS II</t>
  </si>
  <si>
    <t xml:space="preserve">DEDAN KIMATHI UNIVERSITY OF TECHNOLOGY</t>
  </si>
  <si>
    <t xml:space="preserve">DEGREE: BACHELOR OF SCIENCE IN Mechatronics  ENGINEERING</t>
  </si>
  <si>
    <t xml:space="preserve">FOURTH YEAR FIRST SEMESTER 2022/2023 ACADEMIC YEAR</t>
  </si>
  <si>
    <t xml:space="preserve">SCORESHEET </t>
  </si>
  <si>
    <t xml:space="preserve">UNIT CODE:</t>
  </si>
  <si>
    <t xml:space="preserve">UNIT TITLE:</t>
  </si>
  <si>
    <t xml:space="preserve">SPATIAL MECHANICS</t>
  </si>
  <si>
    <t xml:space="preserve">S/N</t>
  </si>
  <si>
    <t xml:space="preserve">REG. NO.</t>
  </si>
  <si>
    <t xml:space="preserve">NAME</t>
  </si>
  <si>
    <t xml:space="preserve">CONTINUOUS ASSESSMENT TESTS</t>
  </si>
  <si>
    <t xml:space="preserve">ASSIGNMENTS</t>
  </si>
  <si>
    <t xml:space="preserve">LABS</t>
  </si>
  <si>
    <t xml:space="preserve">CATs + LABS + ASSIGNMENTS GRAND TOTAL out of 30</t>
  </si>
  <si>
    <t xml:space="preserve">END OF SEMESTER EXAMINATION</t>
  </si>
  <si>
    <t xml:space="preserve">INTERNAL EXAMINER MARKS /100</t>
  </si>
  <si>
    <t xml:space="preserve">EXTERNAL EXAMINER MARKS /100</t>
  </si>
  <si>
    <t xml:space="preserve">AGREED MARKS /100</t>
  </si>
  <si>
    <t xml:space="preserve">GRADE</t>
  </si>
  <si>
    <t xml:space="preserve">CAT 1 Out of</t>
  </si>
  <si>
    <t xml:space="preserve">CAT 2 Out of</t>
  </si>
  <si>
    <t xml:space="preserve">CAT3 Out of</t>
  </si>
  <si>
    <t xml:space="preserve">Assgnt 1 Out of</t>
  </si>
  <si>
    <t xml:space="preserve">Assgnt 2 Out of</t>
  </si>
  <si>
    <t xml:space="preserve">Lab 1 out of</t>
  </si>
  <si>
    <t xml:space="preserve">LAB 2 out of </t>
  </si>
  <si>
    <t xml:space="preserve">Lab 3 out of</t>
  </si>
  <si>
    <t xml:space="preserve">TOTAL LABS out of </t>
  </si>
  <si>
    <t xml:space="preserve">Q1 out of</t>
  </si>
  <si>
    <t xml:space="preserve">Q2 out of</t>
  </si>
  <si>
    <t xml:space="preserve">Q3 out of</t>
  </si>
  <si>
    <t xml:space="preserve">Q4 out Of</t>
  </si>
  <si>
    <t xml:space="preserve">Q5 out of</t>
  </si>
  <si>
    <t xml:space="preserve">TOTAL EXAM OUT OF</t>
  </si>
  <si>
    <t xml:space="preserve">Jim Rochester Murimi</t>
  </si>
  <si>
    <t xml:space="preserve">Brian Carson KIPROTICH</t>
  </si>
  <si>
    <t xml:space="preserve">Kyalo Allan Mulwa  </t>
  </si>
  <si>
    <t xml:space="preserve">SUMMARY OF RESULTS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</si>
  <si>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</si>
  <si>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</si>
  <si>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</si>
  <si>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</si>
  <si>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</si>
  <si>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CAT+ASS.+LAB</t>
  </si>
  <si>
    <t xml:space="preserve">EXAM</t>
  </si>
  <si>
    <t xml:space="preserve">OVERALL</t>
  </si>
  <si>
    <t xml:space="preserve">I.E.</t>
  </si>
  <si>
    <t xml:space="preserve">CAT /30</t>
  </si>
  <si>
    <t xml:space="preserve">% </t>
  </si>
  <si>
    <t xml:space="preserve">EXAM /70</t>
  </si>
  <si>
    <t xml:space="preserve">%</t>
  </si>
  <si>
    <t xml:space="preserve">/100</t>
  </si>
  <si>
    <t xml:space="preserve">E.E. </t>
  </si>
  <si>
    <t xml:space="preserve">MEAN</t>
  </si>
  <si>
    <t xml:space="preserve">E.E.</t>
  </si>
  <si>
    <t xml:space="preserve">I.E. </t>
  </si>
  <si>
    <t xml:space="preserve">E.E</t>
  </si>
  <si>
    <t xml:space="preserve">MIN. MARK</t>
  </si>
  <si>
    <t xml:space="preserve">FAIL</t>
  </si>
  <si>
    <t xml:space="preserve">MAX. MARK</t>
  </si>
  <si>
    <t xml:space="preserve">ABSENT</t>
  </si>
  <si>
    <t xml:space="preserve">STD. DEV</t>
  </si>
  <si>
    <t xml:space="preserve">DEGREE: BACHELOR OF SCIENCE IN MECHATRONICS  ENGINEERING</t>
  </si>
  <si>
    <t xml:space="preserve">EPD</t>
  </si>
  <si>
    <t xml:space="preserve">Project</t>
  </si>
  <si>
    <t xml:space="preserve">Rimi Lemmy Kahiga</t>
  </si>
  <si>
    <t xml:space="preserve">total</t>
  </si>
  <si>
    <t xml:space="preserve">Control 2</t>
  </si>
  <si>
    <t xml:space="preserve">E022-01-0758/2019</t>
  </si>
  <si>
    <t xml:space="preserve">Ndemo Brian BWONDA</t>
  </si>
  <si>
    <t xml:space="preserve">Duncan Mwanik</t>
  </si>
  <si>
    <t xml:space="preserve">Mbaga Gyavira Tuzinde</t>
  </si>
  <si>
    <t xml:space="preserve">Francis Ngugi Nganga</t>
  </si>
  <si>
    <t xml:space="preserve">E022-01-0751/2017</t>
  </si>
  <si>
    <t xml:space="preserve"> Mark Maina NJUGUNA</t>
  </si>
  <si>
    <t xml:space="preserve"> Roy Obimbo WILFRED</t>
  </si>
  <si>
    <t xml:space="preserve">E022-01-0713/2017 </t>
  </si>
  <si>
    <t xml:space="preserve">Blair Carson</t>
  </si>
  <si>
    <t xml:space="preserve">E022-01-1789/2018</t>
  </si>
  <si>
    <t xml:space="preserve">Agnes Gathoni Nyutu</t>
  </si>
  <si>
    <t xml:space="preserve">Maurice Mwangi Wachira</t>
  </si>
  <si>
    <t xml:space="preserve">POWER ELECTRONICS</t>
  </si>
  <si>
    <t xml:space="preserve">Remi Kahiga</t>
  </si>
  <si>
    <t xml:space="preserve">MICROPROCESSORS</t>
  </si>
  <si>
    <t xml:space="preserve">Lemmy Kahiga</t>
  </si>
  <si>
    <t xml:space="preserve">DEGREE: BACHELOR OF SCIENCE IN MECHATRONICS ENGINEERING</t>
  </si>
  <si>
    <t xml:space="preserve">FOURTH YEAR SECOND SEMESTER 2022/2023 ACADEMIC YEAR</t>
  </si>
  <si>
    <t xml:space="preserve">SCORE SHEET </t>
  </si>
  <si>
    <r>
      <rPr>
        <b val="true"/>
        <sz val="14"/>
        <color rgb="FF000000"/>
        <rFont val="Times New Roman"/>
        <family val="1"/>
        <charset val="1"/>
      </rPr>
      <t xml:space="preserve">UNIT CODE: </t>
    </r>
    <r>
      <rPr>
        <b val="true"/>
        <u val="single"/>
        <sz val="14"/>
        <color rgb="FF000000"/>
        <rFont val="Times New Roman"/>
        <family val="1"/>
        <charset val="1"/>
      </rPr>
      <t xml:space="preserve">SMA 3261</t>
    </r>
    <r>
      <rPr>
        <b val="true"/>
        <sz val="14"/>
        <color rgb="FF000000"/>
        <rFont val="Times New Roman"/>
        <family val="1"/>
        <charset val="1"/>
      </rPr>
      <t xml:space="preserve">   UNIT NAME: </t>
    </r>
    <r>
      <rPr>
        <b val="true"/>
        <u val="single"/>
        <sz val="14"/>
        <color rgb="FF000000"/>
        <rFont val="Times New Roman"/>
        <family val="1"/>
        <charset val="1"/>
      </rPr>
      <t xml:space="preserve">NUMERICAL METHODS</t>
    </r>
  </si>
  <si>
    <t xml:space="preserve">S_N</t>
  </si>
  <si>
    <t xml:space="preserve">REG_NO</t>
  </si>
  <si>
    <t xml:space="preserve">CT1</t>
  </si>
  <si>
    <t xml:space="preserve">CT2</t>
  </si>
  <si>
    <t xml:space="preserve">CT3</t>
  </si>
  <si>
    <t xml:space="preserve">CT20</t>
  </si>
  <si>
    <t xml:space="preserve">AS1</t>
  </si>
  <si>
    <t xml:space="preserve">AS2</t>
  </si>
  <si>
    <t xml:space="preserve">AS10</t>
  </si>
  <si>
    <t xml:space="preserve">CT30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</si>
  <si>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</si>
  <si>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</si>
  <si>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</si>
  <si>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</si>
  <si>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</si>
  <si>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EXAM70</t>
  </si>
  <si>
    <t xml:space="preserve">EXAM100</t>
  </si>
  <si>
    <t xml:space="preserve">AGREED</t>
  </si>
  <si>
    <t xml:space="preserve"> NAME</t>
  </si>
  <si>
    <t xml:space="preserve">CAT 1 /25</t>
  </si>
  <si>
    <t xml:space="preserve">CAT 2 /25</t>
  </si>
  <si>
    <t xml:space="preserve">CAT 3 / 30</t>
  </si>
  <si>
    <t xml:space="preserve">TOTAL CAT /15</t>
  </si>
  <si>
    <t xml:space="preserve">PRACTICAL I I /20</t>
  </si>
  <si>
    <t xml:space="preserve">ATT  /5</t>
  </si>
  <si>
    <t xml:space="preserve">TOTAL ASSIGN /10</t>
  </si>
  <si>
    <t xml:space="preserve">TOTAL /30</t>
  </si>
  <si>
    <t xml:space="preserve">TOTAL EXAM /60</t>
  </si>
  <si>
    <t xml:space="preserve">INT.  EXAMINER MARKS  /100</t>
  </si>
  <si>
    <t xml:space="preserve">Blair Carson Kiprotich</t>
  </si>
  <si>
    <t xml:space="preserve">Kyalo Allan Mulwa </t>
  </si>
  <si>
    <t xml:space="preserve">Kahiga Rimi Lemmy</t>
  </si>
  <si>
    <t xml:space="preserve">End</t>
  </si>
  <si>
    <t xml:space="preserve">STATISTICS summary </t>
  </si>
  <si>
    <t xml:space="preserve">LOWEST </t>
  </si>
  <si>
    <t xml:space="preserve">HIGHEST </t>
  </si>
  <si>
    <t xml:space="preserve">RANGE</t>
  </si>
  <si>
    <t xml:space="preserve">S. DEVIATION</t>
  </si>
  <si>
    <t xml:space="preserve">A's</t>
  </si>
  <si>
    <t xml:space="preserve">B's</t>
  </si>
  <si>
    <t xml:space="preserve">C's</t>
  </si>
  <si>
    <t xml:space="preserve">D's</t>
  </si>
  <si>
    <t xml:space="preserve">E's</t>
  </si>
  <si>
    <t xml:space="preserve">MECHANICAL MACHINE DESIGN</t>
  </si>
  <si>
    <t xml:space="preserve">Blair Carson Kiprotich </t>
  </si>
  <si>
    <t xml:space="preserve">E022-01-2156/2019</t>
  </si>
  <si>
    <t xml:space="preserve">Inyani PATIENCE</t>
  </si>
  <si>
    <t xml:space="preserve">E022-01-1998/2019</t>
  </si>
  <si>
    <t xml:space="preserve">Ruth Mbugua </t>
  </si>
  <si>
    <t xml:space="preserve">Wachira Maurice Mwangi</t>
  </si>
  <si>
    <t xml:space="preserve">E022-01-1052/2018</t>
  </si>
  <si>
    <t xml:space="preserve">Chepkirui BRILLIAN</t>
  </si>
  <si>
    <t xml:space="preserve">E022-01-1072/2018</t>
  </si>
  <si>
    <t xml:space="preserve">Messi Joseph MBAYI</t>
  </si>
  <si>
    <t xml:space="preserve">E022-01-1091/2018</t>
  </si>
  <si>
    <t xml:space="preserve">Daniel Njau Kariuki</t>
  </si>
  <si>
    <t xml:space="preserve">Ian Martin Kuria</t>
  </si>
  <si>
    <t xml:space="preserve">E022-01-0753/2017 </t>
  </si>
  <si>
    <t xml:space="preserve">Rowland Odour </t>
  </si>
  <si>
    <t xml:space="preserve">Kevin Kariuki Mwangi</t>
  </si>
  <si>
    <t xml:space="preserve">CONTROL ENGINEERING I</t>
  </si>
  <si>
    <t xml:space="preserve">Mbaga Gyavira Tuzinde </t>
  </si>
  <si>
    <t xml:space="preserve">Mark Maina</t>
  </si>
  <si>
    <t xml:space="preserve">WAS LATE FOR EXAM</t>
  </si>
  <si>
    <t xml:space="preserve">Martin Mwangi</t>
  </si>
  <si>
    <t xml:space="preserve"> </t>
  </si>
  <si>
    <t xml:space="preserve">Daniel Njau</t>
  </si>
  <si>
    <t xml:space="preserve">nullified</t>
  </si>
  <si>
    <t xml:space="preserve">BLAIR CARSON KIPROTICH </t>
  </si>
  <si>
    <t xml:space="preserve">AGNES NYUTU</t>
  </si>
  <si>
    <t xml:space="preserve">IAN MARTIN</t>
  </si>
  <si>
    <t xml:space="preserve">Kevin Kariki</t>
  </si>
  <si>
    <t xml:space="preserve">E022-01-0927/2016</t>
  </si>
  <si>
    <t xml:space="preserve">Kiprono Victor Kirui </t>
  </si>
  <si>
    <t xml:space="preserve">Mutegi Fredrick Munene </t>
  </si>
  <si>
    <t xml:space="preserve">FOURTH YEAR FIRST SEMESTER 2021/2022 ACADEMIC YEAR</t>
  </si>
  <si>
    <t xml:space="preserve">SAS 2130: STATISTICS</t>
  </si>
  <si>
    <t xml:space="preserve">CAT 1 /20</t>
  </si>
  <si>
    <t xml:space="preserve">CAT 2 / 20</t>
  </si>
  <si>
    <t xml:space="preserve">TOTAL CAT / 20</t>
  </si>
  <si>
    <t xml:space="preserve">ASSIGN I / 5</t>
  </si>
  <si>
    <t xml:space="preserve">ASSIGN 2 / 5</t>
  </si>
  <si>
    <t xml:space="preserve">TOTAL ASSIGN / 10</t>
  </si>
  <si>
    <t xml:space="preserve">TOTAL / 30</t>
  </si>
  <si>
    <t xml:space="preserve">TOTAL EXAM /70</t>
  </si>
  <si>
    <t xml:space="preserve">INTERNAL EXAMINER MARKS  /100</t>
  </si>
  <si>
    <t xml:space="preserve">Ololchoki Duncan</t>
  </si>
  <si>
    <t xml:space="preserve">Francis Ngugi</t>
  </si>
  <si>
    <t xml:space="preserve">Githinji Antony</t>
  </si>
  <si>
    <t xml:space="preserve">Agnes Gathoni</t>
  </si>
  <si>
    <t xml:space="preserve">Rochester Murimi</t>
  </si>
  <si>
    <t xml:space="preserve">E022-01-797/2014</t>
  </si>
  <si>
    <t xml:space="preserve">Daniel Kariuki</t>
  </si>
  <si>
    <t xml:space="preserve">Mbaga Cyavira</t>
  </si>
  <si>
    <t xml:space="preserve">STATISTICS summary</t>
  </si>
  <si>
    <t xml:space="preserve">Internal Examiner____________________________             External Examiner_________________________________           CoD __________________________________</t>
  </si>
  <si>
    <t xml:space="preserve">              Signature____________________________                            Signature_________________________________    Signature __________________________________</t>
  </si>
  <si>
    <t xml:space="preserve">                       Date____________________________                                    Date_________________________________            Date __________________________________</t>
  </si>
  <si>
    <t xml:space="preserve">CONSOLIDATED MARK SHEET FOR 2022/2023 A.Y. - YEAR 3</t>
  </si>
  <si>
    <t xml:space="preserve">EMT 3201</t>
  </si>
  <si>
    <t xml:space="preserve">EMT 3102</t>
  </si>
  <si>
    <t xml:space="preserve">EMT 3103</t>
  </si>
  <si>
    <t xml:space="preserve">EMT 3104</t>
  </si>
  <si>
    <t xml:space="preserve">SMA 3121</t>
  </si>
  <si>
    <t xml:space="preserve">EMT 3101</t>
  </si>
  <si>
    <t xml:space="preserve">EMT 3105</t>
  </si>
  <si>
    <t xml:space="preserve">EMT 3202</t>
  </si>
  <si>
    <t xml:space="preserve">EMT 3203</t>
  </si>
  <si>
    <t xml:space="preserve">EMT 3204</t>
  </si>
  <si>
    <t xml:space="preserve">EMT 3205</t>
  </si>
  <si>
    <t xml:space="preserve">EMT 3206</t>
  </si>
  <si>
    <t xml:space="preserve">BS</t>
  </si>
  <si>
    <t xml:space="preserve">AS</t>
  </si>
  <si>
    <t xml:space="preserve">Pass</t>
  </si>
  <si>
    <t xml:space="preserve">Samuel Kioria KIMONDO</t>
  </si>
  <si>
    <t xml:space="preserve">Victor Kariuki KANUMBI</t>
  </si>
  <si>
    <t xml:space="preserve">Antony Waruingi NDINDI</t>
  </si>
  <si>
    <t xml:space="preserve">25C</t>
  </si>
  <si>
    <t xml:space="preserve">22C</t>
  </si>
  <si>
    <t xml:space="preserve">20C</t>
  </si>
  <si>
    <t xml:space="preserve">SPECIALS, 6 Unit; FAIL, 1 Unit</t>
  </si>
  <si>
    <t xml:space="preserve">ASP</t>
  </si>
  <si>
    <t xml:space="preserve">Rael Nzeli NDUTA</t>
  </si>
  <si>
    <t xml:space="preserve">Lyanne Ndanu KIMAZI</t>
  </si>
  <si>
    <t xml:space="preserve">Joshua Njeru KARIUKI</t>
  </si>
  <si>
    <t xml:space="preserve">Carry Forward, 1 Unit</t>
  </si>
  <si>
    <t xml:space="preserve">Philip Katiechi ASWA</t>
  </si>
  <si>
    <t xml:space="preserve">Renox Kipkoech KIPLANGAT</t>
  </si>
  <si>
    <t xml:space="preserve">Stephen Musembi KYALO</t>
  </si>
  <si>
    <t xml:space="preserve">SPECIALS, 1 Unit</t>
  </si>
  <si>
    <t xml:space="preserve">Joseph Kuria NJUGUNA</t>
  </si>
  <si>
    <t xml:space="preserve">Yatich KANDIE</t>
  </si>
  <si>
    <t xml:space="preserve">Blair Carson KIPROTICH</t>
  </si>
  <si>
    <t xml:space="preserve">John Musyimi KYALO</t>
  </si>
  <si>
    <t xml:space="preserve">Allan Mulwa KYALO</t>
  </si>
  <si>
    <t xml:space="preserve">SUPP, 1 Unit; Pending, 1 unit</t>
  </si>
  <si>
    <t xml:space="preserve">Pass Pending, 1 unit</t>
  </si>
  <si>
    <t xml:space="preserve">Daniel Njau KARIUKI</t>
  </si>
  <si>
    <t xml:space="preserve">SUPP, 3 Units; Pending 1 Unit</t>
  </si>
  <si>
    <t xml:space="preserve">Stayout Pending, 1 Unit</t>
  </si>
  <si>
    <t xml:space="preserve">Missed all Supps. Claims personal reasons</t>
  </si>
  <si>
    <t xml:space="preserve">Agnes Gathoni NYUTU</t>
  </si>
  <si>
    <t xml:space="preserve">Mark Maina NJUGUNA</t>
  </si>
  <si>
    <t xml:space="preserve">20 C</t>
  </si>
  <si>
    <t xml:space="preserve">SPECIALS,4 Units; FAIL, 1 Units</t>
  </si>
  <si>
    <t xml:space="preserve">Repeat Year</t>
  </si>
  <si>
    <t xml:space="preserve">Said din't have a phone to access the TT</t>
  </si>
  <si>
    <t xml:space="preserve">9 C</t>
  </si>
  <si>
    <t xml:space="preserve">SPECIALS, 4 Units; FAIL, 2 Units</t>
  </si>
  <si>
    <t xml:space="preserve">Supp, 1 unit</t>
  </si>
  <si>
    <t xml:space="preserve">22 C</t>
  </si>
  <si>
    <t xml:space="preserve">18 C</t>
  </si>
  <si>
    <t xml:space="preserve">SPECIALS, 6 Units</t>
  </si>
  <si>
    <t xml:space="preserve">Kelvin Kariuki MWANGI</t>
  </si>
  <si>
    <t xml:space="preserve">Stayout</t>
  </si>
  <si>
    <t xml:space="preserve">Pass Pending</t>
  </si>
  <si>
    <t xml:space="preserve">Stayout Pending</t>
  </si>
  <si>
    <t xml:space="preserve">Carry Forward</t>
  </si>
  <si>
    <t xml:space="preserve">EMT 3101 - Engineering Design Process</t>
  </si>
  <si>
    <t xml:space="preserve">EMT 3205- Measurment and Instrumentation</t>
  </si>
  <si>
    <t xml:space="preserve">EMT 3102 - Solid and Structural Mechanics I</t>
  </si>
  <si>
    <t xml:space="preserve">EMT 3206 Digital Electronics I</t>
  </si>
  <si>
    <t xml:space="preserve">EMT 3103 - Electrical Machine Drives I</t>
  </si>
  <si>
    <t xml:space="preserve">Chairperson, Department of Mechatronic Engineering</t>
  </si>
  <si>
    <t xml:space="preserve">EMT 3104 - Mechatronic System Programming I</t>
  </si>
  <si>
    <t xml:space="preserve">SMA 3121 - Complex Analysis</t>
  </si>
  <si>
    <t xml:space="preserve">EMT 3201 - Production Technology</t>
  </si>
  <si>
    <t xml:space="preserve">EMT 3105- Circuit and Network Theory II</t>
  </si>
  <si>
    <t xml:space="preserve">EMT 3202- Mechatronic System Programming II</t>
  </si>
  <si>
    <t xml:space="preserve">EMT 3203 Solid and Structural Mechanics II</t>
  </si>
  <si>
    <t xml:space="preserve">EMT 3204- Electrical Machine Drives II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</si>
</sst>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#,##0"/>
    <numFmt numFmtId="166" formatCode="0"/>
    <numFmt numFmtId="167" formatCode="General"/>
    <numFmt numFmtId="168" formatCode="0.00"/>
    <numFmt numFmtId="169" formatCode="#,##0_);\-#,##0"/>
    <numFmt numFmtId="170" formatCode="_(* #,##0.00_);_(* \(#,##0.00\);_(* \-??_);_(@_)"/>
    <numFmt numFmtId="171" formatCode="_(* #,##0_);_(* \(#,##0\);_(* \-??_);_(@_)"/>
    <numFmt numFmtId="172" formatCode="0.0"/>
    <numFmt numFmtId="173" formatCode="#,##0.00_);\-#,##0.00"/>
    <numFmt numFmtId="174" formatCode="m\/d\/yyyy"/>
  </numFmts>
  <fonts count="152">
    <font>
      <sz val="10"/>
      <color rgb="FF000000"/>
      <name val="MS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34"/>
    </font>
    <font>
      <sz val="8"/>
      <color rgb="FF000000"/>
      <name val="Verdana"/>
      <family val="2"/>
      <charset val="1"/>
    </font>
    <font>
      <b val="true"/>
      <sz val="14.05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11.05"/>
      <color rgb="FF000000"/>
      <name val="Verdana"/>
      <family val="2"/>
      <charset val="1"/>
    </font>
    <font>
      <b val="true"/>
      <sz val="12"/>
      <color rgb="FF800000"/>
      <name val="Verdana"/>
      <family val="2"/>
      <charset val="1"/>
    </font>
    <font>
      <b val="true"/>
      <sz val="10"/>
      <color rgb="FFE46C0A"/>
      <name val="MS Sans Serif"/>
      <family val="0"/>
      <charset val="1"/>
    </font>
    <font>
      <b val="true"/>
      <sz val="10"/>
      <color rgb="FF000000"/>
      <name val="MS Sans Serif"/>
      <family val="2"/>
      <charset val="1"/>
    </font>
    <font>
      <b val="true"/>
      <sz val="8.05"/>
      <color rgb="FF000000"/>
      <name val="Verdana"/>
      <family val="2"/>
      <charset val="1"/>
    </font>
    <font>
      <b val="true"/>
      <sz val="8"/>
      <color rgb="FF000000"/>
      <name val="MS Sans Serif"/>
      <family val="2"/>
      <charset val="1"/>
    </font>
    <font>
      <sz val="8"/>
      <name val="Verdana"/>
      <family val="2"/>
      <charset val="1"/>
    </font>
    <font>
      <b val="true"/>
      <sz val="8"/>
      <color rgb="FF000000"/>
      <name val="Calibri"/>
      <family val="2"/>
      <charset val="1"/>
    </font>
    <font>
      <sz val="8.05"/>
      <color rgb="FF000000"/>
      <name val="Verdana"/>
      <family val="2"/>
      <charset val="1"/>
    </font>
    <font>
      <sz val="7"/>
      <color rgb="FF000000"/>
      <name val="Verdana"/>
      <family val="2"/>
      <charset val="1"/>
    </font>
    <font>
      <sz val="8.05"/>
      <name val="Verdana"/>
      <family val="2"/>
      <charset val="1"/>
    </font>
    <font>
      <sz val="7"/>
      <name val="Verdana"/>
      <family val="2"/>
      <charset val="1"/>
    </font>
    <font>
      <sz val="10"/>
      <name val="MS Sans Serif"/>
      <family val="0"/>
      <charset val="1"/>
    </font>
    <font>
      <sz val="10"/>
      <color rgb="FF000000"/>
      <name val="Calibri"/>
      <family val="2"/>
      <charset val="1"/>
    </font>
    <font>
      <sz val="10"/>
      <color rgb="FF000000"/>
      <name val="MS Sans Serif"/>
      <family val="2"/>
      <charset val="1"/>
    </font>
    <font>
      <sz val="6"/>
      <color rgb="FF000000"/>
      <name val="Verdana"/>
      <family val="2"/>
      <charset val="1"/>
    </font>
    <font>
      <sz val="9"/>
      <color rgb="FF000000"/>
      <name val="MS Sans Serif"/>
      <family val="0"/>
      <charset val="1"/>
    </font>
    <font>
      <sz val="6"/>
      <color rgb="FF000000"/>
      <name val="MS Sans Serif"/>
      <family val="0"/>
      <charset val="1"/>
    </font>
    <font>
      <b val="true"/>
      <sz val="10"/>
      <color rgb="FF000000"/>
      <name val="MS Sans Serif"/>
      <family val="0"/>
      <charset val="1"/>
    </font>
    <font>
      <b val="true"/>
      <sz val="14"/>
      <color rgb="FF000000"/>
      <name val="MS Sans Serif"/>
      <family val="2"/>
      <charset val="1"/>
    </font>
    <font>
      <b val="true"/>
      <sz val="14"/>
      <color rgb="FF000000"/>
      <name val="Verdana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Verdana"/>
      <family val="2"/>
      <charset val="1"/>
    </font>
    <font>
      <sz val="14"/>
      <color rgb="FFFF0000"/>
      <name val="Verdana"/>
      <family val="2"/>
      <charset val="1"/>
    </font>
    <font>
      <sz val="14"/>
      <name val="Verdana"/>
      <family val="2"/>
      <charset val="1"/>
    </font>
    <font>
      <sz val="7"/>
      <color rgb="FF000000"/>
      <name val="MS Sans Serif"/>
      <family val="0"/>
      <charset val="1"/>
    </font>
    <font>
      <sz val="14"/>
      <color rgb="FF000000"/>
      <name val="MS Sans Serif"/>
      <family val="0"/>
      <charset val="1"/>
    </font>
    <font>
      <sz val="14"/>
      <color rgb="FF000000"/>
      <name val="Calibri"/>
      <family val="2"/>
      <charset val="1"/>
    </font>
    <font>
      <sz val="14"/>
      <color rgb="FF000000"/>
      <name val="MS Sans Serif"/>
      <family val="2"/>
      <charset val="1"/>
    </font>
    <font>
      <b val="true"/>
      <sz val="14"/>
      <color rgb="FF000000"/>
      <name val="MS Sans Serif"/>
      <family val="0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Verdana"/>
      <family val="2"/>
      <charset val="1"/>
    </font>
    <font>
      <sz val="6"/>
      <color rgb="FF000000"/>
      <name val="Arial"/>
      <family val="2"/>
      <charset val="1"/>
    </font>
    <font>
      <sz val="8"/>
      <color rgb="FF000000"/>
      <name val="MS Sans Serif"/>
      <family val="0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MS Sans Serif"/>
      <family val="2"/>
      <charset val="1"/>
    </font>
    <font>
      <b val="true"/>
      <sz val="12"/>
      <color rgb="FF000000"/>
      <name val="Verdana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Verdana"/>
      <family val="2"/>
      <charset val="1"/>
    </font>
    <font>
      <sz val="12"/>
      <color rgb="FFFF0000"/>
      <name val="Verdana"/>
      <family val="2"/>
      <charset val="1"/>
    </font>
    <font>
      <sz val="12"/>
      <name val="Verdana"/>
      <family val="2"/>
      <charset val="1"/>
    </font>
    <font>
      <sz val="12"/>
      <color rgb="FF000000"/>
      <name val="MS Sans Serif"/>
      <family val="0"/>
      <charset val="1"/>
    </font>
    <font>
      <sz val="12"/>
      <color rgb="FF000000"/>
      <name val="Calibri"/>
      <family val="2"/>
      <charset val="1"/>
    </font>
    <font>
      <sz val="12"/>
      <color rgb="FF000000"/>
      <name val="MS Sans Serif"/>
      <family val="2"/>
      <charset val="1"/>
    </font>
    <font>
      <b val="true"/>
      <sz val="6"/>
      <color rgb="FF000000"/>
      <name val="Verdana"/>
      <family val="2"/>
      <charset val="1"/>
    </font>
    <font>
      <b val="true"/>
      <u val="single"/>
      <sz val="24"/>
      <name val="Times New Roman"/>
      <family val="1"/>
      <charset val="134"/>
    </font>
    <font>
      <b val="true"/>
      <u val="single"/>
      <sz val="18"/>
      <color rgb="FFFF0000"/>
      <name val="Times New Roman"/>
      <family val="1"/>
      <charset val="134"/>
    </font>
    <font>
      <b val="true"/>
      <u val="single"/>
      <sz val="18"/>
      <name val="Times New Roman"/>
      <family val="1"/>
      <charset val="134"/>
    </font>
    <font>
      <b val="true"/>
      <u val="single"/>
      <sz val="12"/>
      <name val="Times New Roman"/>
      <family val="1"/>
      <charset val="134"/>
    </font>
    <font>
      <b val="true"/>
      <sz val="18"/>
      <name val="Times New Roman"/>
      <family val="1"/>
      <charset val="134"/>
    </font>
    <font>
      <sz val="11"/>
      <name val="Times New Roman"/>
      <family val="1"/>
      <charset val="134"/>
    </font>
    <font>
      <b val="true"/>
      <sz val="12"/>
      <name val="Arial"/>
      <family val="2"/>
      <charset val="134"/>
    </font>
    <font>
      <b val="true"/>
      <sz val="11"/>
      <name val="Arial"/>
      <family val="2"/>
      <charset val="134"/>
    </font>
    <font>
      <b val="true"/>
      <sz val="14"/>
      <name val="Arial"/>
      <family val="2"/>
      <charset val="134"/>
    </font>
    <font>
      <b val="true"/>
      <sz val="11"/>
      <color rgb="FF993300"/>
      <name val="Arial"/>
      <family val="2"/>
      <charset val="134"/>
    </font>
    <font>
      <b val="true"/>
      <sz val="16"/>
      <color rgb="FFFF0000"/>
      <name val="Arial"/>
      <family val="2"/>
      <charset val="134"/>
    </font>
    <font>
      <b val="true"/>
      <sz val="16"/>
      <color rgb="FF000000"/>
      <name val="Arial"/>
      <family val="2"/>
      <charset val="134"/>
    </font>
    <font>
      <sz val="14"/>
      <color rgb="FF000000"/>
      <name val="Verdana"/>
      <family val="2"/>
      <charset val="134"/>
    </font>
    <font>
      <sz val="20"/>
      <name val="Times New Roman"/>
      <family val="1"/>
      <charset val="1"/>
    </font>
    <font>
      <sz val="20"/>
      <color rgb="FF000000"/>
      <name val="Calibri"/>
      <family val="2"/>
      <charset val="134"/>
    </font>
    <font>
      <b val="true"/>
      <sz val="20"/>
      <color rgb="FFFF0000"/>
      <name val="Calibri"/>
      <family val="2"/>
      <charset val="1"/>
    </font>
    <font>
      <b val="true"/>
      <sz val="20"/>
      <color rgb="FF9933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sz val="20"/>
      <name val="Arial"/>
      <family val="2"/>
      <charset val="134"/>
    </font>
    <font>
      <sz val="12"/>
      <name val="Calibri"/>
      <family val="2"/>
      <charset val="134"/>
    </font>
    <font>
      <sz val="12"/>
      <name val="Verdana"/>
      <family val="2"/>
      <charset val="134"/>
    </font>
    <font>
      <b val="true"/>
      <sz val="22"/>
      <name val="Calibri"/>
      <family val="2"/>
      <charset val="134"/>
    </font>
    <font>
      <sz val="12"/>
      <name val="Arial"/>
      <family val="2"/>
      <charset val="134"/>
    </font>
    <font>
      <b val="true"/>
      <sz val="12"/>
      <name val="Times New Roman"/>
      <family val="1"/>
      <charset val="134"/>
    </font>
    <font>
      <b val="true"/>
      <sz val="12"/>
      <name val="Calibri"/>
      <family val="2"/>
      <charset val="134"/>
    </font>
    <font>
      <b val="true"/>
      <sz val="11"/>
      <color rgb="FFFF9900"/>
      <name val="Calibri"/>
      <family val="2"/>
      <charset val="134"/>
    </font>
    <font>
      <sz val="12"/>
      <name val="Times New Roman"/>
      <family val="1"/>
      <charset val="134"/>
    </font>
    <font>
      <b val="true"/>
      <sz val="11"/>
      <name val="Times New Roman"/>
      <family val="1"/>
      <charset val="134"/>
    </font>
    <font>
      <sz val="20"/>
      <name val="Times New Roman"/>
      <family val="1"/>
      <charset val="134"/>
    </font>
    <font>
      <sz val="16"/>
      <name val="Times New Roman"/>
      <family val="1"/>
      <charset val="134"/>
    </font>
    <font>
      <sz val="16"/>
      <name val="Calibri"/>
      <family val="2"/>
      <charset val="134"/>
    </font>
    <font>
      <sz val="10"/>
      <color rgb="FF000000"/>
      <name val="Calibri"/>
      <family val="2"/>
    </font>
    <font>
      <b val="true"/>
      <sz val="14"/>
      <color rgb="FFFF0000"/>
      <name val="Arial"/>
      <family val="2"/>
      <charset val="134"/>
    </font>
    <font>
      <b val="true"/>
      <sz val="12"/>
      <color rgb="FF000000"/>
      <name val="Arial"/>
      <family val="2"/>
      <charset val="134"/>
    </font>
    <font>
      <sz val="14"/>
      <name val="Times New Roman"/>
      <family val="1"/>
      <charset val="1"/>
    </font>
    <font>
      <sz val="14"/>
      <color rgb="FF000000"/>
      <name val="Calibri"/>
      <family val="2"/>
      <charset val="134"/>
    </font>
    <font>
      <sz val="20"/>
      <color rgb="FFFF0000"/>
      <name val="Calibri"/>
      <family val="2"/>
      <charset val="134"/>
    </font>
    <font>
      <sz val="20"/>
      <color rgb="FF993300"/>
      <name val="Calibri"/>
      <family val="2"/>
      <charset val="134"/>
    </font>
    <font>
      <sz val="11"/>
      <color rgb="FF000000"/>
      <name val="Calibri"/>
      <family val="2"/>
      <charset val="1"/>
    </font>
    <font>
      <b val="true"/>
      <u val="single"/>
      <sz val="24"/>
      <color rgb="FF000000"/>
      <name val="Times New Roman"/>
      <family val="1"/>
      <charset val="1"/>
    </font>
    <font>
      <b val="true"/>
      <u val="single"/>
      <sz val="18"/>
      <color rgb="FFFF0000"/>
      <name val="Times New Roman"/>
      <family val="1"/>
      <charset val="1"/>
    </font>
    <font>
      <b val="true"/>
      <u val="single"/>
      <sz val="18"/>
      <color rgb="FF000000"/>
      <name val="Times New Roman"/>
      <family val="1"/>
      <charset val="1"/>
    </font>
    <font>
      <b val="true"/>
      <u val="single"/>
      <sz val="12"/>
      <color rgb="FF000000"/>
      <name val="Times New Roman"/>
      <family val="1"/>
      <charset val="1"/>
    </font>
    <font>
      <b val="true"/>
      <u val="single"/>
      <sz val="12"/>
      <color rgb="FF000000"/>
      <name val="Calibri"/>
      <family val="2"/>
      <charset val="1"/>
    </font>
    <font>
      <b val="true"/>
      <sz val="18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1"/>
      <color rgb="FF993300"/>
      <name val="Arial"/>
      <family val="2"/>
      <charset val="1"/>
    </font>
    <font>
      <b val="true"/>
      <sz val="16"/>
      <color rgb="FFFF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sz val="20"/>
      <color rgb="FF000000"/>
      <name val="Calibri"/>
      <family val="2"/>
      <charset val="1"/>
    </font>
    <font>
      <sz val="20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80"/>
      <name val="Arial"/>
      <family val="2"/>
      <charset val="1"/>
    </font>
    <font>
      <b val="true"/>
      <sz val="22"/>
      <color rgb="FF000000"/>
      <name val="Calibri"/>
      <family val="2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20"/>
      <color rgb="FF000000"/>
      <name val="Times New Roman"/>
      <family val="1"/>
      <charset val="1"/>
    </font>
    <font>
      <sz val="16"/>
      <color rgb="FF000000"/>
      <name val="Times New Roman"/>
      <family val="1"/>
      <charset val="1"/>
    </font>
    <font>
      <sz val="16"/>
      <color rgb="FF000000"/>
      <name val="Calibri"/>
      <family val="2"/>
      <charset val="1"/>
    </font>
    <font>
      <sz val="10"/>
      <color rgb="FF1A1A1A"/>
      <name val="Calibri"/>
      <family val="2"/>
    </font>
    <font>
      <b val="true"/>
      <sz val="18"/>
      <name val="Arial"/>
      <family val="2"/>
      <charset val="134"/>
    </font>
    <font>
      <sz val="18"/>
      <color rgb="FF000000"/>
      <name val="Verdana"/>
      <family val="2"/>
      <charset val="134"/>
    </font>
    <font>
      <sz val="18"/>
      <name val="Times New Roman"/>
      <family val="1"/>
      <charset val="1"/>
    </font>
    <font>
      <sz val="18"/>
      <color rgb="FF000000"/>
      <name val="Calibri"/>
      <family val="2"/>
      <charset val="134"/>
    </font>
    <font>
      <sz val="18"/>
      <color rgb="FF000000"/>
      <name val="Calibri"/>
      <family val="2"/>
      <charset val="1"/>
    </font>
    <font>
      <sz val="18"/>
      <name val="Calibri"/>
      <family val="2"/>
      <charset val="134"/>
    </font>
    <font>
      <sz val="18"/>
      <name val="Verdana"/>
      <family val="2"/>
      <charset val="134"/>
    </font>
    <font>
      <b val="true"/>
      <sz val="14"/>
      <color rgb="FF000000"/>
      <name val="Times New Roman"/>
      <family val="1"/>
      <charset val="1"/>
    </font>
    <font>
      <b val="true"/>
      <u val="single"/>
      <sz val="14"/>
      <color rgb="FF000000"/>
      <name val="Times New Roman"/>
      <family val="1"/>
      <charset val="1"/>
    </font>
    <font>
      <sz val="11"/>
      <color rgb="FF000000"/>
      <name val="Arial"/>
      <family val="2"/>
      <charset val="1"/>
    </font>
    <font>
      <b val="true"/>
      <sz val="11"/>
      <name val="Times New Roman"/>
      <family val="1"/>
      <charset val="1"/>
    </font>
    <font>
      <sz val="11"/>
      <name val="Times New Roman"/>
      <family val="1"/>
      <charset val="1"/>
    </font>
    <font>
      <b val="true"/>
      <sz val="8"/>
      <color rgb="FF000000"/>
      <name val="Times New Roman"/>
      <family val="1"/>
      <charset val="1"/>
    </font>
    <font>
      <b val="true"/>
      <sz val="11"/>
      <color rgb="FF000000"/>
      <name val="Courier New"/>
      <family val="3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ourier New"/>
      <family val="3"/>
      <charset val="1"/>
    </font>
    <font>
      <b val="true"/>
      <sz val="12"/>
      <color rgb="FF000000"/>
      <name val="Courier New"/>
      <family val="3"/>
      <charset val="1"/>
    </font>
    <font>
      <sz val="8.5"/>
      <color rgb="FF000000"/>
      <name val="Arial"/>
      <family val="2"/>
    </font>
    <font>
      <sz val="10"/>
      <color rgb="FF000000"/>
      <name val="Arial"/>
      <family val="2"/>
    </font>
    <font>
      <b val="true"/>
      <u val="single"/>
      <sz val="12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000080"/>
      <name val="Arial"/>
      <family val="2"/>
      <charset val="134"/>
    </font>
    <font>
      <sz val="12"/>
      <name val="Calibri"/>
      <family val="2"/>
      <charset val="1"/>
    </font>
    <font>
      <sz val="12"/>
      <color rgb="FF1F497D"/>
      <name val="Calibri"/>
      <family val="2"/>
      <charset val="1"/>
    </font>
    <font>
      <sz val="12"/>
      <color rgb="FF000000"/>
      <name val="Cambri"/>
      <family val="0"/>
      <charset val="1"/>
    </font>
    <font>
      <sz val="12"/>
      <color rgb="FF000000"/>
      <name val="Times new roman"/>
      <family val="1"/>
      <charset val="1"/>
    </font>
    <font>
      <sz val="12"/>
      <color rgb="FF000000"/>
      <name val="Courier New"/>
      <family val="3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Verdana"/>
      <family val="2"/>
      <charset val="1"/>
    </font>
    <font>
      <sz val="9"/>
      <color rgb="FF00B0F0"/>
      <name val="Verdana"/>
      <family val="2"/>
      <charset val="1"/>
    </font>
    <font>
      <sz val="9"/>
      <color rgb="FF558ED5"/>
      <name val="Verdana"/>
      <family val="2"/>
      <charset val="1"/>
    </font>
    <font>
      <sz val="9"/>
      <color rgb="FFFF0000"/>
      <name val="Verdana"/>
      <family val="2"/>
      <charset val="1"/>
    </font>
    <font>
      <b val="true"/>
      <sz val="9"/>
      <color rgb="FF000000"/>
      <name val="Verdana"/>
      <family val="2"/>
      <charset val="1"/>
    </font>
    <font>
      <b val="true"/>
      <sz val="9"/>
      <color rgb="FF00B050"/>
      <name val="Verdana"/>
      <family val="2"/>
      <charset val="1"/>
    </font>
    <font>
      <b val="true"/>
      <sz val="9"/>
      <color rgb="FFFF0000"/>
      <name val="Verdana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F2F2F2"/>
        <bgColor rgb="FFFFFFFF"/>
      </patternFill>
    </fill>
    <fill>
      <patternFill patternType="solid">
        <fgColor rgb="FF8064A2"/>
        <bgColor rgb="FF808080"/>
      </patternFill>
    </fill>
    <fill>
      <patternFill patternType="solid">
        <fgColor rgb="FFFAC090"/>
        <bgColor rgb="FFFFC7CE"/>
      </patternFill>
    </fill>
    <fill>
      <patternFill patternType="solid">
        <fgColor rgb="FFFF0000"/>
        <bgColor rgb="FF9C0006"/>
      </patternFill>
    </fill>
    <fill>
      <patternFill patternType="solid">
        <fgColor rgb="FF00FF00"/>
        <bgColor rgb="FF00B050"/>
      </patternFill>
    </fill>
    <fill>
      <patternFill patternType="solid">
        <fgColor rgb="FFCC99FF"/>
        <bgColor rgb="FFFF99CC"/>
      </patternFill>
    </fill>
    <fill>
      <patternFill patternType="solid">
        <fgColor rgb="FFFFCC00"/>
        <bgColor rgb="FFFFFF00"/>
      </patternFill>
    </fill>
    <fill>
      <patternFill patternType="solid">
        <fgColor rgb="FFD9D9D9"/>
        <bgColor rgb="FFC0C0C0"/>
      </patternFill>
    </fill>
    <fill>
      <patternFill patternType="solid">
        <fgColor rgb="FFBFBFBF"/>
        <bgColor rgb="FFC0C0C0"/>
      </patternFill>
    </fill>
    <fill>
      <patternFill patternType="solid">
        <fgColor rgb="FF00B0F0"/>
        <bgColor rgb="FF0070C0"/>
      </patternFill>
    </fill>
    <fill>
      <patternFill patternType="solid">
        <fgColor rgb="FF0070C0"/>
        <bgColor rgb="FF008080"/>
      </patternFill>
    </fill>
  </fills>
  <borders count="4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 diagonalUp="false" diagonalDown="false">
      <left/>
      <right/>
      <top style="thin">
        <color rgb="FF333333"/>
      </top>
      <bottom/>
      <diagonal/>
    </border>
    <border diagonalUp="false" diagonalDown="false">
      <left/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/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/>
      <diagonal/>
    </border>
    <border diagonalUp="false" diagonalDown="false">
      <left/>
      <right style="thin">
        <color rgb="FF333333"/>
      </right>
      <top/>
      <bottom style="thin">
        <color rgb="FF333333"/>
      </bottom>
      <diagonal/>
    </border>
    <border diagonalUp="false" diagonalDown="false">
      <left/>
      <right/>
      <top/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808080"/>
      </right>
      <top style="thin">
        <color rgb="FF808080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808080"/>
      </right>
      <top style="thin">
        <color rgb="FF333333"/>
      </top>
      <bottom/>
      <diagonal/>
    </border>
    <border diagonalUp="false" diagonalDown="false">
      <left style="thin">
        <color rgb="FF333333"/>
      </left>
      <right style="thin">
        <color rgb="FF333333"/>
      </right>
      <top/>
      <bottom/>
      <diagonal/>
    </border>
    <border diagonalUp="false" diagonalDown="false">
      <left/>
      <right/>
      <top/>
      <bottom style="thin">
        <color rgb="FF4C4C4C"/>
      </bottom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/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>
        <color rgb="FF4C4C4C"/>
      </top>
      <bottom/>
      <diagonal/>
    </border>
    <border diagonalUp="false" diagonalDown="false">
      <left style="thin">
        <color rgb="FF4C4C4C"/>
      </left>
      <right style="thin">
        <color rgb="FF4C4C4C"/>
      </right>
      <top/>
      <bottom style="thin">
        <color rgb="FF4C4C4C"/>
      </bottom>
      <diagonal/>
    </border>
    <border diagonalUp="false" diagonalDown="false">
      <left style="thin">
        <color rgb="FF333333"/>
      </left>
      <right/>
      <top/>
      <bottom style="thin">
        <color rgb="FF333333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8" fillId="2" borderId="1" applyFont="true" applyBorder="true" applyAlignment="true" applyProtection="false">
      <alignment horizontal="general" vertical="bottom" textRotation="0" wrapText="false" indent="0" shrinkToFit="false"/>
    </xf>
  </cellStyleXfs>
  <cellXfs count="6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3" borderId="12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3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6" fillId="3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6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3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3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6" fillId="3" borderId="1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6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3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3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3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3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3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5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5" fillId="3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3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12" fillId="3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3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23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3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3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3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23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6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7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3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3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7" fillId="3" borderId="12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28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3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7" fillId="3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3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3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3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3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1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3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30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5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3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3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8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8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8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30" fillId="3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28" fillId="3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3" fontId="2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3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3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9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2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" fillId="3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4" fillId="3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3" borderId="12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44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4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" fillId="3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3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" fillId="3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" fillId="3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3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4" fillId="3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6" fillId="3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6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6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6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6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6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6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6" fillId="3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7" fillId="3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6" fillId="3" borderId="1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8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8" fillId="3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6" fillId="5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1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6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6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46" fillId="3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46" fillId="3" borderId="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44" fillId="3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3" fontId="4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2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5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9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1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2" fillId="10" borderId="2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6" fontId="59" fillId="3" borderId="2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9" fillId="3" borderId="2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0" fillId="3" borderId="2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1" fillId="3" borderId="2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1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3" fillId="11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3" fillId="11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1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5" fillId="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67" fillId="0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68" fillId="11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69" fillId="10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70" fillId="12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7" fillId="0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71" fillId="0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5" fillId="13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7" fillId="1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67" fillId="13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68" fillId="13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69" fillId="13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70" fillId="13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7" fillId="13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71" fillId="13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3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5" fillId="4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7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67" fillId="4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68" fillId="4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69" fillId="4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70" fillId="4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7" fillId="4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71" fillId="4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3" fillId="3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4" fillId="3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6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6" fillId="3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6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6" fillId="3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7" fillId="3" borderId="25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77" fillId="3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79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80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6" fillId="3" borderId="3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6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1" fillId="3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1" fillId="3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1" fillId="3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6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76" fillId="3" borderId="33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76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6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76" fillId="3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2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82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2" fillId="3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9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2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83" fillId="3" borderId="33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2" fillId="3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2" fillId="3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7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2" fillId="3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3" fillId="3" borderId="34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1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3" fillId="3" borderId="25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2" fillId="3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79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5" fillId="3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72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5" fillId="11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5" fillId="11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1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7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7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9" fillId="11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90" fillId="10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67" fillId="12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8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5" fillId="3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7" fillId="3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7" fillId="3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7" fillId="3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71" fillId="3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8" fillId="1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7" fillId="13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9" fillId="13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90" fillId="13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67" fillId="0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2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3" fillId="3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2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9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9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1" fillId="3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9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2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9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5" fillId="3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72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9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9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9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9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0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1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2" fillId="10" borderId="2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6" fontId="99" fillId="3" borderId="2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9" fillId="3" borderId="2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0" fillId="3" borderId="2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1" fillId="3" borderId="2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1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3" fillId="11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3" fillId="11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4" fillId="1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0" fillId="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105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05" fillId="0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68" fillId="11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69" fillId="1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70" fillId="12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5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06" fillId="0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0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9" fillId="3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0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0" fillId="3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10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0" fillId="3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5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4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11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12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10" fillId="3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0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3" fillId="3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3" fillId="3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3" fillId="3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10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10" fillId="3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110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0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10" fillId="3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14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14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4" fillId="3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1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15" fillId="3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0" fillId="3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0" fillId="3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14" fillId="3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15" fillId="3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3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15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4" fillId="3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11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5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7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8" fillId="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8" fillId="13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0" fillId="1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1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3" fillId="3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4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2" fillId="0" borderId="3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2" fillId="0" borderId="37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112" fillId="0" borderId="3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2" fillId="0" borderId="38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6" fontId="112" fillId="0" borderId="38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9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8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2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8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8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12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2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8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8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8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8" fillId="1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9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0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9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8" fillId="0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8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8" fillId="0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6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2" fillId="3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7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2" fillId="0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8" fillId="0" borderId="3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12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0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0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1" fillId="0" borderId="3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1" fillId="0" borderId="3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3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31" fillId="0" borderId="3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131" fillId="0" borderId="3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0" fillId="0" borderId="3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0" fillId="0" borderId="4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5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7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0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5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9" fillId="3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3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9" fillId="3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9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13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0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5" fillId="14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8" fillId="1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2" fontId="67" fillId="14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68" fillId="14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69" fillId="14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70" fillId="14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7" fillId="14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71" fillId="14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4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9" fillId="3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7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9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79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9" fillId="3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5" fillId="9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9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5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2" fontId="67" fillId="9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68" fillId="9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69" fillId="9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70" fillId="9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7" fillId="9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71" fillId="9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68" fillId="11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69" fillId="1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70" fillId="1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7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" fillId="0" borderId="3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9" fillId="0" borderId="38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6" fontId="99" fillId="0" borderId="3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41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7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9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7" fillId="0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7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7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9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9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7" fillId="0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1" fillId="0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9" fillId="3" borderId="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2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9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9" fillId="0" borderId="4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9" fillId="0" borderId="4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4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9" fillId="0" borderId="3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9" fillId="0" borderId="3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99" fillId="0" borderId="3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9" fillId="0" borderId="4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8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6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7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1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1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1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9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1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8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6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" fillId="3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4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5" fillId="3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CLASSlist_FirstYears20102011f" xfId="20"/>
    <cellStyle name="Excel_BuiltIn_Calculation" xfId="21"/>
  </cellStyles>
  <dxfs count="7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800080"/>
        <sz val="11"/>
      </font>
      <fill>
        <patternFill>
          <bgColor rgb="FFFF99CC"/>
        </patternFill>
      </fill>
    </dxf>
    <dxf>
      <fill>
        <patternFill>
          <bgColor rgb="FFFFFF00"/>
        </patternFill>
      </fill>
    </dxf>
    <dxf>
      <fill>
        <patternFill>
          <bgColor rgb="FFCC99FF"/>
        </patternFill>
      </fill>
    </dxf>
    <dxf>
      <fill>
        <patternFill>
          <bgColor rgb="FFFFFF00"/>
        </patternFill>
      </fill>
    </dxf>
    <dxf>
      <font>
        <b val="0"/>
        <i val="0"/>
        <color rgb="FF800080"/>
        <sz val="11"/>
      </font>
      <fill>
        <patternFill>
          <bgColor rgb="FFFF99CC"/>
        </patternFill>
      </fill>
    </dxf>
    <dxf>
      <fill>
        <patternFill>
          <bgColor rgb="FFFFFF00"/>
        </patternFill>
      </fill>
    </dxf>
    <dxf>
      <fill>
        <patternFill>
          <bgColor rgb="FFCC99FF"/>
        </patternFill>
      </fill>
    </dxf>
    <dxf>
      <font>
        <b val="0"/>
        <i val="0"/>
        <color rgb="FF800080"/>
        <sz val="11"/>
      </font>
      <fill>
        <patternFill>
          <bgColor rgb="FFFF99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800080"/>
        <sz val="11"/>
      </font>
      <fill>
        <patternFill>
          <bgColor rgb="FFFF99CC"/>
        </patternFill>
      </fill>
    </dxf>
    <dxf>
      <fill>
        <patternFill>
          <bgColor rgb="FFFFFF00"/>
        </patternFill>
      </fill>
    </dxf>
    <dxf>
      <fill>
        <patternFill>
          <bgColor rgb="FFCC99FF"/>
        </patternFill>
      </fill>
    </dxf>
    <dxf>
      <font>
        <color rgb="FF800080"/>
        <sz val="11"/>
      </font>
      <fill>
        <patternFill>
          <bgColor rgb="FFFF99CC"/>
        </patternFill>
      </fill>
    </dxf>
    <dxf>
      <fill>
        <patternFill>
          <bgColor rgb="FFFFFF00"/>
        </patternFill>
      </fill>
    </dxf>
    <dxf>
      <font>
        <b val="0"/>
        <i val="0"/>
        <color rgb="FF800080"/>
        <sz val="11"/>
      </font>
      <fill>
        <patternFill>
          <bgColor rgb="FFFF99CC"/>
        </patternFill>
      </fill>
    </dxf>
    <dxf>
      <fill>
        <patternFill>
          <bgColor rgb="FFFFFF00"/>
        </patternFill>
      </fill>
    </dxf>
    <dxf>
      <fill>
        <patternFill>
          <bgColor rgb="FFCC99FF"/>
        </patternFill>
      </fill>
    </dxf>
    <dxf>
      <fill>
        <patternFill>
          <bgColor rgb="FFFFFF00"/>
        </patternFill>
      </fill>
    </dxf>
    <dxf>
      <font>
        <b val="0"/>
        <i val="0"/>
        <color rgb="FF800080"/>
        <sz val="11"/>
      </font>
      <fill>
        <patternFill>
          <bgColor rgb="FFFF99CC"/>
        </patternFill>
      </fill>
    </dxf>
    <dxf>
      <fill>
        <patternFill>
          <bgColor rgb="FFFFFF00"/>
        </patternFill>
      </fill>
    </dxf>
    <dxf>
      <fill>
        <patternFill>
          <bgColor rgb="FFCC99FF"/>
        </patternFill>
      </fill>
    </dxf>
    <dxf>
      <fill>
        <patternFill>
          <bgColor rgb="FFFFFF00"/>
        </patternFill>
      </fill>
    </dxf>
    <dxf>
      <font>
        <b val="0"/>
        <i val="0"/>
        <color rgb="FF800080"/>
        <sz val="11"/>
      </font>
      <fill>
        <patternFill>
          <bgColor rgb="FFFF99CC"/>
        </patternFill>
      </fill>
    </dxf>
    <dxf>
      <fill>
        <patternFill>
          <bgColor rgb="FFFFFF00"/>
        </patternFill>
      </fill>
    </dxf>
    <dxf>
      <fill>
        <patternFill>
          <bgColor rgb="FFCC99FF"/>
        </patternFill>
      </fill>
    </dxf>
    <dxf>
      <font>
        <b val="0"/>
        <i val="0"/>
        <color rgb="FF800080"/>
        <sz val="11"/>
      </font>
      <fill>
        <patternFill>
          <bgColor rgb="FFFF99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 val="0"/>
        <i val="0"/>
        <color rgb="FF800080"/>
        <sz val="11"/>
      </font>
      <fill>
        <patternFill>
          <bgColor rgb="FFFF99CC"/>
        </patternFill>
      </fill>
    </dxf>
    <dxf>
      <fill>
        <patternFill>
          <bgColor rgb="FFFFFF00"/>
        </patternFill>
      </fill>
    </dxf>
    <dxf>
      <fill>
        <patternFill>
          <bgColor rgb="FFCC99FF"/>
        </patternFill>
      </fill>
    </dxf>
    <dxf>
      <font>
        <b val="0"/>
        <i val="0"/>
        <color rgb="FF800080"/>
        <sz val="11"/>
      </font>
      <fill>
        <patternFill>
          <bgColor rgb="FFFF99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 val="0"/>
        <i val="0"/>
        <color rgb="FF800080"/>
        <sz val="11"/>
      </font>
      <fill>
        <patternFill>
          <bgColor rgb="FFFF99CC"/>
        </patternFill>
      </fill>
    </dxf>
    <dxf>
      <fill>
        <patternFill>
          <bgColor rgb="FFFFFF00"/>
        </patternFill>
      </fill>
    </dxf>
    <dxf>
      <fill>
        <patternFill>
          <bgColor rgb="FFCC99FF"/>
        </patternFill>
      </fill>
    </dxf>
    <dxf>
      <font>
        <b val="0"/>
        <i val="0"/>
        <color rgb="FF800080"/>
        <sz val="11"/>
      </font>
      <fill>
        <patternFill>
          <bgColor rgb="FFFF99CC"/>
        </patternFill>
      </fill>
    </dxf>
    <dxf>
      <fill>
        <patternFill>
          <bgColor rgb="FFFFFF00"/>
        </patternFill>
      </fill>
    </dxf>
    <dxf>
      <font>
        <b val="0"/>
        <i val="0"/>
        <color rgb="FF800080"/>
        <sz val="11"/>
      </font>
      <fill>
        <patternFill>
          <bgColor rgb="FFFF99CC"/>
        </patternFill>
      </fill>
    </dxf>
    <dxf>
      <fill>
        <patternFill>
          <bgColor rgb="FFFFFF00"/>
        </patternFill>
      </fill>
    </dxf>
    <dxf>
      <fill>
        <patternFill>
          <bgColor rgb="FFCC99FF"/>
        </patternFill>
      </fill>
    </dxf>
    <dxf>
      <font>
        <b val="0"/>
        <i val="0"/>
        <color rgb="FF800080"/>
        <sz val="11"/>
      </font>
      <fill>
        <patternFill>
          <bgColor rgb="FFFF99CC"/>
        </patternFill>
      </fill>
    </dxf>
    <dxf>
      <fill>
        <patternFill>
          <bgColor rgb="FFFFFF00"/>
        </patternFill>
      </fill>
    </dxf>
    <dxf>
      <font>
        <b val="0"/>
        <i val="0"/>
        <color rgb="FF800080"/>
        <sz val="11"/>
      </font>
      <fill>
        <patternFill>
          <bgColor rgb="FFFF99CC"/>
        </patternFill>
      </fill>
    </dxf>
    <dxf>
      <font>
        <b val="0"/>
        <i val="0"/>
        <color rgb="FF800080"/>
        <sz val="11"/>
      </font>
      <fill>
        <patternFill>
          <bgColor rgb="FFFF99CC"/>
        </patternFill>
      </fill>
    </dxf>
    <dxf>
      <font>
        <b val="0"/>
        <i val="0"/>
        <color rgb="FF800080"/>
        <sz val="11"/>
      </font>
      <fill>
        <patternFill>
          <bgColor rgb="FFFF99CC"/>
        </patternFill>
      </fill>
    </dxf>
    <dxf>
      <fill>
        <patternFill>
          <bgColor rgb="FFFFFF00"/>
        </patternFill>
      </fill>
    </dxf>
    <dxf>
      <font>
        <b val="0"/>
        <i val="0"/>
        <color rgb="FF800080"/>
        <sz val="11"/>
      </font>
      <fill>
        <patternFill>
          <bgColor rgb="FFFF99CC"/>
        </patternFill>
      </fill>
    </dxf>
    <dxf>
      <font>
        <b val="0"/>
        <i val="0"/>
        <color rgb="FF800080"/>
        <sz val="11"/>
      </font>
      <fill>
        <patternFill>
          <bgColor rgb="FFFF99CC"/>
        </patternFill>
      </fill>
    </dxf>
    <dxf>
      <font>
        <b val="0"/>
        <i val="0"/>
        <color rgb="FF800080"/>
        <sz val="11"/>
      </font>
      <fill>
        <patternFill>
          <bgColor rgb="FFFF99CC"/>
        </patternFill>
      </fill>
    </dxf>
    <dxf>
      <fill>
        <patternFill>
          <bgColor rgb="FFFFFF00"/>
        </patternFill>
      </fill>
    </dxf>
    <dxf>
      <fill>
        <patternFill>
          <bgColor rgb="FFCC99FF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4F81BD"/>
      <rgbColor rgb="FFC0C0C0"/>
      <rgbColor rgb="FF808080"/>
      <rgbColor rgb="FFB3B3B3"/>
      <rgbColor rgb="FFBE4B48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9C0006"/>
      <rgbColor rgb="FF008080"/>
      <rgbColor rgb="FF0000FF"/>
      <rgbColor rgb="FF00B0F0"/>
      <rgbColor rgb="FFCCFFFF"/>
      <rgbColor rgb="FFB7B7B7"/>
      <rgbColor rgb="FFFFC7CE"/>
      <rgbColor rgb="FFBFBFBF"/>
      <rgbColor rgb="FFFF99CC"/>
      <rgbColor rgb="FFCC99FF"/>
      <rgbColor rgb="FFFAC090"/>
      <rgbColor rgb="FF4A7EBB"/>
      <rgbColor rgb="FF558ED5"/>
      <rgbColor rgb="FF99CC00"/>
      <rgbColor rgb="FFFFCC00"/>
      <rgbColor rgb="FFFF9900"/>
      <rgbColor rgb="FFE46C0A"/>
      <rgbColor rgb="FF8064A2"/>
      <rgbColor rgb="FF878787"/>
      <rgbColor rgb="FF004586"/>
      <rgbColor rgb="FF00B050"/>
      <rgbColor rgb="FF003300"/>
      <rgbColor rgb="FF1A1A1A"/>
      <rgbColor rgb="FF993300"/>
      <rgbColor rgb="FF4C4C4C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externalLink" Target="externalLinks/externalLink1.xml"/><Relationship Id="rId20" Type="http://schemas.openxmlformats.org/officeDocument/2006/relationships/externalLink" Target="externalLinks/externalLink2.xml"/><Relationship Id="rId21" Type="http://schemas.openxmlformats.org/officeDocument/2006/relationships/externalLink" Target="externalLinks/externalLink3.xml"/><Relationship Id="rId22" Type="http://schemas.openxmlformats.org/officeDocument/2006/relationships/externalLink" Target="externalLinks/externalLink4.xml"/><Relationship Id="rId23" Type="http://schemas.openxmlformats.org/officeDocument/2006/relationships/externalLink" Target="externalLinks/externalLink5.xml"/><Relationship Id="rId24" Type="http://schemas.openxmlformats.org/officeDocument/2006/relationships/externalLink" Target="externalLinks/externalLink6.xml"/><Relationship Id="rId25" Type="http://schemas.openxmlformats.org/officeDocument/2006/relationships/externalLink" Target="externalLinks/externalLink7.xml"/><Relationship Id="rId26" Type="http://schemas.openxmlformats.org/officeDocument/2006/relationships/externalLink" Target="externalLinks/externalLink8.xml"/><Relationship Id="rId27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0.xml"/><Relationship Id="rId29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2.xml"/><Relationship Id="rId31" Type="http://schemas.openxmlformats.org/officeDocument/2006/relationships/externalLink" Target="externalLinks/externalLink13.xml"/><Relationship Id="rId32" Type="http://schemas.openxmlformats.org/officeDocument/2006/relationships/externalLink" Target="externalLinks/externalLink14.xml"/><Relationship Id="rId33" Type="http://schemas.openxmlformats.org/officeDocument/2006/relationships/externalLink" Target="externalLinks/externalLink15.xml"/><Relationship Id="rId34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17.xml"/><Relationship Id="rId36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19.xml"/><Relationship Id="rId38" Type="http://schemas.openxmlformats.org/officeDocument/2006/relationships/externalLink" Target="externalLinks/externalLink20.xml"/><Relationship Id="rId39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2.xml"/><Relationship Id="rId41" Type="http://schemas.openxmlformats.org/officeDocument/2006/relationships/externalLink" Target="externalLinks/externalLink23.xml"/><Relationship Id="rId42" Type="http://schemas.openxmlformats.org/officeDocument/2006/relationships/externalLink" Target="externalLinks/externalLink24.xml"/><Relationship Id="rId43" Type="http://schemas.openxmlformats.org/officeDocument/2006/relationships/externalLink" Target="externalLinks/externalLink25.xml"/><Relationship Id="rId44" Type="http://schemas.openxmlformats.org/officeDocument/2006/relationships/externalLink" Target="externalLinks/externalLink26.xml"/><Relationship Id="rId45" Type="http://schemas.openxmlformats.org/officeDocument/2006/relationships/externalLink" Target="externalLinks/externalLink27.xml"/><Relationship Id="rId46" Type="http://schemas.openxmlformats.org/officeDocument/2006/relationships/externalLink" Target="externalLinks/externalLink28.xml"/><Relationship Id="rId47" Type="http://schemas.openxmlformats.org/officeDocument/2006/relationships/externalLink" Target="externalLinks/externalLink29.xml"/><Relationship Id="rId48" Type="http://schemas.openxmlformats.org/officeDocument/2006/relationships/externalLink" Target="externalLinks/externalLink30.xml"/><Relationship Id="rId49" Type="http://schemas.openxmlformats.org/officeDocument/2006/relationships/externalLink" Target="externalLinks/externalLink31.xml"/><Relationship Id="rId50" Type="http://schemas.openxmlformats.org/officeDocument/2006/relationships/externalLink" Target="externalLinks/externalLink32.xml"/><Relationship Id="rId51" Type="http://schemas.openxmlformats.org/officeDocument/2006/relationships/sharedStrings" Target="sharedStrings.xml"/>
</Relationships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[13]SOE!$D$87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[13]SOE!$E$86:$J$86</c:f>
              <c:strCach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strCache>
            </c:strRef>
          </c:cat>
          <c:val>
            <c:numRef>
              <c:f>[13]SOE!$E$87:$J$87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1"/>
          <c:order val="1"/>
          <c:tx>
            <c:strRef>
              <c:f>[13]SOE!$D$88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[13]SOE!$E$86:$J$86</c:f>
              <c:strCach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strCache>
            </c:strRef>
          </c:cat>
          <c:val>
            <c:numRef>
              <c:f>[13]SOE!$E$88:$J$88</c:f>
              <c:numCache>
                <c:formatCode>General</c:formatCode>
                <c:ptCount val="6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9369181"/>
        <c:axId val="14931970"/>
      </c:lineChart>
      <c:catAx>
        <c:axId val="3936918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4931970"/>
        <c:crosses val="autoZero"/>
        <c:auto val="1"/>
        <c:lblAlgn val="ctr"/>
        <c:lblOffset val="100"/>
        <c:noMultiLvlLbl val="0"/>
      </c:catAx>
      <c:valAx>
        <c:axId val="1493197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9369181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[14]SOE!$D$89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[14]SOE!$E$88:$K$88</c:f>
              <c:strCache>
                <c:ptCount val="7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</c:strCache>
            </c:strRef>
          </c:cat>
          <c:val>
            <c:numRef>
              <c:f>[14]SOE!$E$89:$K$89</c:f>
              <c:numCache>
                <c:formatCode>General</c:formatCode>
                <c:ptCount val="7"/>
              </c:numCache>
            </c:numRef>
          </c:val>
          <c:smooth val="0"/>
        </c:ser>
        <c:ser>
          <c:idx val="1"/>
          <c:order val="1"/>
          <c:tx>
            <c:strRef>
              <c:f>[14]SOE!$D$90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[14]SOE!$E$88:$K$88</c:f>
              <c:strCache>
                <c:ptCount val="7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</c:strCache>
            </c:strRef>
          </c:cat>
          <c:val>
            <c:numRef>
              <c:f>[14]SOE!$E$90:$K$90</c:f>
              <c:numCache>
                <c:formatCode>General</c:formatCode>
                <c:ptCount val="7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2393489"/>
        <c:axId val="56521239"/>
      </c:lineChart>
      <c:catAx>
        <c:axId val="4239348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6521239"/>
        <c:crosses val="autoZero"/>
        <c:auto val="1"/>
        <c:lblAlgn val="ctr"/>
        <c:lblOffset val="100"/>
        <c:noMultiLvlLbl val="0"/>
      </c:catAx>
      <c:valAx>
        <c:axId val="5652123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2393489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1"/>
        <c:ser>
          <c:idx val="0"/>
          <c:order val="0"/>
          <c:tx>
            <c:strRef>
              <c:f>"I.E."</c:f>
              <c:strCache>
                <c:ptCount val="1"/>
                <c:pt idx="0">
                  <c:v>I.E.</c:v>
                </c:pt>
              </c:strCache>
            </c:strRef>
          </c:tx>
          <c:spPr>
            <a:solidFill>
              <a:srgbClr val="4f81bd"/>
            </a:solidFill>
            <a:ln w="28440">
              <a:solidFill>
                <a:srgbClr val="4f81bd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Lbls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[15]SOE!$E$87:$J$87</c:f>
              <c:multiLvlStrCache>
                <c:ptCount val="1"/>
                <c:lvl/>
                <c:lvl/>
                <c:lvl/>
                <c:lvl/>
                <c:lvl/>
                <c:lvl/>
              </c:multiLvlStrCache>
            </c:multiLvlStrRef>
          </c:cat>
          <c:val>
            <c:numRef>
              <c:f>[15]SOE!$E$88:$J$88</c:f>
              <c:numCache>
                <c:formatCode>General</c:formatCode>
                <c:ptCount val="6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0308416"/>
        <c:axId val="47529221"/>
      </c:lineChart>
      <c:catAx>
        <c:axId val="10308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7529221"/>
        <c:crosses val="autoZero"/>
        <c:auto val="1"/>
        <c:lblAlgn val="ctr"/>
        <c:lblOffset val="100"/>
        <c:noMultiLvlLbl val="0"/>
      </c:catAx>
      <c:valAx>
        <c:axId val="47529221"/>
        <c:scaling>
          <c:orientation val="minMax"/>
        </c:scaling>
        <c:delete val="0"/>
        <c:axPos val="l"/>
        <c:majorGridlines>
          <c:spPr>
            <a:ln w="936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0308416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1"/>
        <c:ser>
          <c:idx val="0"/>
          <c:order val="0"/>
          <c:tx>
            <c:strRef>
              <c:f>"I.E."</c:f>
              <c:strCache>
                <c:ptCount val="1"/>
                <c:pt idx="0">
                  <c:v>I.E.</c:v>
                </c:pt>
              </c:strCache>
            </c:strRef>
          </c:tx>
          <c:spPr>
            <a:solidFill>
              <a:srgbClr val="4f81bd"/>
            </a:solidFill>
            <a:ln w="28440">
              <a:solidFill>
                <a:srgbClr val="4f81bd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Lbls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[16]SOE!$E$87:$J$87</c:f>
              <c:multiLvlStrCache>
                <c:ptCount val="1"/>
                <c:lvl/>
                <c:lvl/>
                <c:lvl/>
                <c:lvl/>
                <c:lvl/>
                <c:lvl/>
              </c:multiLvlStrCache>
            </c:multiLvlStrRef>
          </c:cat>
          <c:val>
            <c:numRef>
              <c:f>[16]SOE!$E$88:$J$88</c:f>
              <c:numCache>
                <c:formatCode>General</c:formatCode>
                <c:ptCount val="6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5342237"/>
        <c:axId val="92552568"/>
      </c:lineChart>
      <c:catAx>
        <c:axId val="1534223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2552568"/>
        <c:crosses val="autoZero"/>
        <c:auto val="1"/>
        <c:lblAlgn val="ctr"/>
        <c:lblOffset val="100"/>
        <c:noMultiLvlLbl val="0"/>
      </c:catAx>
      <c:valAx>
        <c:axId val="92552568"/>
        <c:scaling>
          <c:orientation val="minMax"/>
        </c:scaling>
        <c:delete val="0"/>
        <c:axPos val="l"/>
        <c:majorGridlines>
          <c:spPr>
            <a:ln w="936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5342237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[17]SOE!$D$87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[17]SOE!$E$86:$J$86</c:f>
              <c:strCach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strCache>
            </c:strRef>
          </c:cat>
          <c:val>
            <c:numRef>
              <c:f>[17]SOE!$E$87:$J$87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1"/>
          <c:order val="1"/>
          <c:tx>
            <c:strRef>
              <c:f>[17]SOE!$D$88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[17]SOE!$E$86:$J$86</c:f>
              <c:strCach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strCache>
            </c:strRef>
          </c:cat>
          <c:val>
            <c:numRef>
              <c:f>[17]SOE!$E$88:$J$88</c:f>
              <c:numCache>
                <c:formatCode>General</c:formatCode>
                <c:ptCount val="6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2400832"/>
        <c:axId val="26166897"/>
      </c:lineChart>
      <c:catAx>
        <c:axId val="42400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6166897"/>
        <c:crosses val="autoZero"/>
        <c:auto val="1"/>
        <c:lblAlgn val="ctr"/>
        <c:lblOffset val="100"/>
        <c:noMultiLvlLbl val="0"/>
      </c:catAx>
      <c:valAx>
        <c:axId val="2616689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2400832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[18]SOE!$D$87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[18]SOE!$E$86:$J$86</c:f>
              <c:strCach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strCache>
            </c:strRef>
          </c:cat>
          <c:val>
            <c:numRef>
              <c:f>[18]SOE!$E$87:$J$87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1"/>
          <c:order val="1"/>
          <c:tx>
            <c:strRef>
              <c:f>[18]SOE!$D$88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[18]SOE!$E$86:$J$86</c:f>
              <c:strCach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strCache>
            </c:strRef>
          </c:cat>
          <c:val>
            <c:numRef>
              <c:f>[18]SOE!$E$88:$J$88</c:f>
              <c:numCache>
                <c:formatCode>General</c:formatCode>
                <c:ptCount val="6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6972327"/>
        <c:axId val="47257425"/>
      </c:lineChart>
      <c:catAx>
        <c:axId val="769723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7257425"/>
        <c:crosses val="autoZero"/>
        <c:auto val="1"/>
        <c:lblAlgn val="ctr"/>
        <c:lblOffset val="100"/>
        <c:noMultiLvlLbl val="0"/>
      </c:catAx>
      <c:valAx>
        <c:axId val="4725742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6972327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770712909441233"/>
          <c:y val="0.031902026005443"/>
          <c:w val="0.880080741352418"/>
          <c:h val="0.64030843664953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'[19]EMT 4.2'!$B$85:$B$90</c:f>
              <c:strCach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strCache>
            </c:strRef>
          </c:cat>
          <c:val>
            <c:numRef>
              <c:f>'[19]EMT 4.2'!$C$85:$C$90</c:f>
              <c:numCache>
                <c:formatCode>General</c:formatCode>
                <c:ptCount val="6"/>
              </c:numCache>
            </c:numRef>
          </c:val>
        </c:ser>
        <c:gapWidth val="100"/>
        <c:overlap val="0"/>
        <c:axId val="27470047"/>
        <c:axId val="67956108"/>
      </c:barChart>
      <c:catAx>
        <c:axId val="274700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lang="en-GB" sz="85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7956108"/>
        <c:crosses val="autoZero"/>
        <c:auto val="1"/>
        <c:lblAlgn val="ctr"/>
        <c:lblOffset val="100"/>
        <c:noMultiLvlLbl val="0"/>
      </c:catAx>
      <c:valAx>
        <c:axId val="67956108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lang="en-GB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7470047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[1]SOE!$D$95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[1]SOE!$E$94:$J$94</c:f>
              <c:strCach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strCache>
            </c:strRef>
          </c:cat>
          <c:val>
            <c:numRef>
              <c:f>[1]SOE!$E$95:$J$95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1"/>
          <c:order val="1"/>
          <c:tx>
            <c:strRef>
              <c:f>[1]SOE!$D$96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[1]SOE!$E$94:$J$94</c:f>
              <c:strCach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strCache>
            </c:strRef>
          </c:cat>
          <c:val>
            <c:numRef>
              <c:f>[1]SOE!$E$96:$J$96</c:f>
              <c:numCache>
                <c:formatCode>General</c:formatCode>
                <c:ptCount val="6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6266450"/>
        <c:axId val="18122262"/>
      </c:lineChart>
      <c:catAx>
        <c:axId val="7626645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8122262"/>
        <c:crosses val="autoZero"/>
        <c:auto val="1"/>
        <c:lblAlgn val="ctr"/>
        <c:lblOffset val="100"/>
        <c:noMultiLvlLbl val="0"/>
      </c:catAx>
      <c:valAx>
        <c:axId val="1812226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6266450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[2]SOE!$D$97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[2]SOE!$E$96:$J$96</c:f>
              <c:strCach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strCache>
            </c:strRef>
          </c:cat>
          <c:val>
            <c:numRef>
              <c:f>[2]SOE!$E$97:$J$97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1"/>
          <c:order val="1"/>
          <c:tx>
            <c:strRef>
              <c:f>[2]SOE!$D$98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[2]SOE!$E$96:$J$96</c:f>
              <c:strCach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strCache>
            </c:strRef>
          </c:cat>
          <c:val>
            <c:numRef>
              <c:f>[2]SOE!$E$98:$J$98</c:f>
              <c:numCache>
                <c:formatCode>General</c:formatCode>
                <c:ptCount val="6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600382"/>
        <c:axId val="85634016"/>
      </c:lineChart>
      <c:catAx>
        <c:axId val="260038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5634016"/>
        <c:crosses val="autoZero"/>
        <c:auto val="1"/>
        <c:lblAlgn val="ctr"/>
        <c:lblOffset val="100"/>
        <c:noMultiLvlLbl val="0"/>
      </c:catAx>
      <c:valAx>
        <c:axId val="8563401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600382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[20]SOE!$D$95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[20]SOE!$E$94:$J$94</c:f>
              <c:strCach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strCache>
            </c:strRef>
          </c:cat>
          <c:val>
            <c:numRef>
              <c:f>[20]SOE!$E$95:$J$95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1"/>
          <c:order val="1"/>
          <c:tx>
            <c:strRef>
              <c:f>[20]SOE!$D$96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[20]SOE!$E$94:$J$94</c:f>
              <c:strCach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strCache>
            </c:strRef>
          </c:cat>
          <c:val>
            <c:numRef>
              <c:f>[20]SOE!$E$96:$J$96</c:f>
              <c:numCache>
                <c:formatCode>General</c:formatCode>
                <c:ptCount val="6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3271294"/>
        <c:axId val="36732737"/>
      </c:lineChart>
      <c:catAx>
        <c:axId val="4327129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6732737"/>
        <c:crosses val="autoZero"/>
        <c:auto val="1"/>
        <c:lblAlgn val="ctr"/>
        <c:lblOffset val="100"/>
        <c:noMultiLvlLbl val="0"/>
      </c:catAx>
      <c:valAx>
        <c:axId val="3673273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3271294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[3]SOE!$D$99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[3]SOE!$E$98:$J$98</c:f>
              <c:strCach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strCache>
            </c:strRef>
          </c:cat>
          <c:val>
            <c:numRef>
              <c:f>[3]SOE!$E$99:$J$99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1"/>
          <c:order val="1"/>
          <c:tx>
            <c:strRef>
              <c:f>[3]SOE!$D$100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[3]SOE!$E$98:$J$98</c:f>
              <c:strCach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strCache>
            </c:strRef>
          </c:cat>
          <c:val>
            <c:numRef>
              <c:f>[3]SOE!$E$100:$J$100</c:f>
              <c:numCache>
                <c:formatCode>General</c:formatCode>
                <c:ptCount val="6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8011337"/>
        <c:axId val="14584188"/>
      </c:lineChart>
      <c:catAx>
        <c:axId val="6801133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4584188"/>
        <c:crosses val="autoZero"/>
        <c:auto val="1"/>
        <c:lblAlgn val="ctr"/>
        <c:lblOffset val="100"/>
        <c:noMultiLvlLbl val="0"/>
      </c:catAx>
      <c:valAx>
        <c:axId val="1458418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8011337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[4]SOE!$D$98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[4]SOE!$E$97:$J$97</c:f>
              <c:strCach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strCache>
            </c:strRef>
          </c:cat>
          <c:val>
            <c:numRef>
              <c:f>[4]SOE!$E$98:$J$98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1"/>
          <c:order val="1"/>
          <c:tx>
            <c:strRef>
              <c:f>[4]SOE!$D$99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[4]SOE!$E$97:$J$97</c:f>
              <c:strCach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strCache>
            </c:strRef>
          </c:cat>
          <c:val>
            <c:numRef>
              <c:f>[4]SOE!$E$99:$J$99</c:f>
              <c:numCache>
                <c:formatCode>General</c:formatCode>
                <c:ptCount val="6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5106036"/>
        <c:axId val="31726050"/>
      </c:lineChart>
      <c:catAx>
        <c:axId val="351060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1726050"/>
        <c:crosses val="autoZero"/>
        <c:auto val="1"/>
        <c:lblAlgn val="ctr"/>
        <c:lblOffset val="100"/>
        <c:noMultiLvlLbl val="0"/>
      </c:catAx>
      <c:valAx>
        <c:axId val="3172605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5106036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'[5]MECHATRONICS 2022'!$B$93:$B$100</c:f>
              <c:strCache>
                <c:ptCount val="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strCache>
            </c:strRef>
          </c:cat>
          <c:val>
            <c:numRef>
              <c:f>'[5]MECHATRONICS 2022'!$C$93:$C$100</c:f>
              <c:numCache>
                <c:formatCode>General</c:formatCode>
                <c:ptCount val="8"/>
              </c:numCache>
            </c:numRef>
          </c:val>
        </c:ser>
        <c:gapWidth val="100"/>
        <c:overlap val="0"/>
        <c:axId val="85982361"/>
        <c:axId val="3545244"/>
      </c:barChart>
      <c:catAx>
        <c:axId val="8598236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lang="en-GB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545244"/>
        <c:crosses val="autoZero"/>
        <c:auto val="1"/>
        <c:lblAlgn val="ctr"/>
        <c:lblOffset val="100"/>
        <c:noMultiLvlLbl val="0"/>
      </c:catAx>
      <c:valAx>
        <c:axId val="3545244"/>
        <c:scaling>
          <c:orientation val="minMax"/>
        </c:scaling>
        <c:delete val="0"/>
        <c:axPos val="l"/>
        <c:majorGridlines>
          <c:spPr>
            <a:ln w="936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lang="en-GB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5982361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4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5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Relationship Id="rId3" Type="http://schemas.openxmlformats.org/officeDocument/2006/relationships/image" Target="../media/image2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18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19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20.xml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chart" Target="../charts/chart21.xml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chart" Target="../charts/chart22.xml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chart" Target="../charts/chart23.xml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chart" Target="../charts/chart24.xml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chart" Target="../charts/chart25.xml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chart" Target="../charts/chart2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306720</xdr:colOff>
      <xdr:row>84</xdr:row>
      <xdr:rowOff>177480</xdr:rowOff>
    </xdr:from>
    <xdr:to>
      <xdr:col>2</xdr:col>
      <xdr:colOff>3130560</xdr:colOff>
      <xdr:row>94</xdr:row>
      <xdr:rowOff>127440</xdr:rowOff>
    </xdr:to>
    <xdr:graphicFrame>
      <xdr:nvGraphicFramePr>
        <xdr:cNvPr id="0" name="Chart 1"/>
        <xdr:cNvGraphicFramePr/>
      </xdr:nvGraphicFramePr>
      <xdr:xfrm>
        <a:off x="306720" y="27838080"/>
        <a:ext cx="6348600" cy="311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306720</xdr:colOff>
      <xdr:row>85</xdr:row>
      <xdr:rowOff>177480</xdr:rowOff>
    </xdr:from>
    <xdr:to>
      <xdr:col>2</xdr:col>
      <xdr:colOff>3130560</xdr:colOff>
      <xdr:row>95</xdr:row>
      <xdr:rowOff>127440</xdr:rowOff>
    </xdr:to>
    <xdr:graphicFrame>
      <xdr:nvGraphicFramePr>
        <xdr:cNvPr id="1" name="Chart 1"/>
        <xdr:cNvGraphicFramePr/>
      </xdr:nvGraphicFramePr>
      <xdr:xfrm>
        <a:off x="306720" y="28171440"/>
        <a:ext cx="5519880" cy="311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304920</xdr:colOff>
      <xdr:row>86</xdr:row>
      <xdr:rowOff>39240</xdr:rowOff>
    </xdr:from>
    <xdr:to>
      <xdr:col>2</xdr:col>
      <xdr:colOff>254160</xdr:colOff>
      <xdr:row>95</xdr:row>
      <xdr:rowOff>145800</xdr:rowOff>
    </xdr:to>
    <xdr:graphicFrame>
      <xdr:nvGraphicFramePr>
        <xdr:cNvPr id="2" name="Chart 1"/>
        <xdr:cNvGraphicFramePr/>
      </xdr:nvGraphicFramePr>
      <xdr:xfrm>
        <a:off x="304920" y="28531440"/>
        <a:ext cx="3589560" cy="2907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304920</xdr:colOff>
      <xdr:row>86</xdr:row>
      <xdr:rowOff>96480</xdr:rowOff>
    </xdr:from>
    <xdr:to>
      <xdr:col>2</xdr:col>
      <xdr:colOff>618480</xdr:colOff>
      <xdr:row>96</xdr:row>
      <xdr:rowOff>199800</xdr:rowOff>
    </xdr:to>
    <xdr:graphicFrame>
      <xdr:nvGraphicFramePr>
        <xdr:cNvPr id="3" name="Chart 1"/>
        <xdr:cNvGraphicFramePr/>
      </xdr:nvGraphicFramePr>
      <xdr:xfrm>
        <a:off x="304920" y="28588680"/>
        <a:ext cx="3953880" cy="3170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1</xdr:col>
      <xdr:colOff>17640</xdr:colOff>
      <xdr:row>1</xdr:row>
      <xdr:rowOff>19440</xdr:rowOff>
    </xdr:from>
    <xdr:to>
      <xdr:col>2</xdr:col>
      <xdr:colOff>2799000</xdr:colOff>
      <xdr:row>9</xdr:row>
      <xdr:rowOff>8640</xdr:rowOff>
    </xdr:to>
    <xdr:pic>
      <xdr:nvPicPr>
        <xdr:cNvPr id="4" name="image1.png" descr="rId1"/>
        <xdr:cNvPicPr/>
      </xdr:nvPicPr>
      <xdr:blipFill>
        <a:blip r:embed="rId3"/>
        <a:stretch/>
      </xdr:blipFill>
      <xdr:spPr>
        <a:xfrm>
          <a:off x="754560" y="219240"/>
          <a:ext cx="5684760" cy="2027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306720</xdr:colOff>
      <xdr:row>84</xdr:row>
      <xdr:rowOff>177480</xdr:rowOff>
    </xdr:from>
    <xdr:to>
      <xdr:col>2</xdr:col>
      <xdr:colOff>3130560</xdr:colOff>
      <xdr:row>94</xdr:row>
      <xdr:rowOff>127440</xdr:rowOff>
    </xdr:to>
    <xdr:graphicFrame>
      <xdr:nvGraphicFramePr>
        <xdr:cNvPr id="5" name="Chart 1"/>
        <xdr:cNvGraphicFramePr/>
      </xdr:nvGraphicFramePr>
      <xdr:xfrm>
        <a:off x="306720" y="27807480"/>
        <a:ext cx="6440040" cy="311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306720</xdr:colOff>
      <xdr:row>84</xdr:row>
      <xdr:rowOff>177480</xdr:rowOff>
    </xdr:from>
    <xdr:to>
      <xdr:col>2</xdr:col>
      <xdr:colOff>474840</xdr:colOff>
      <xdr:row>92</xdr:row>
      <xdr:rowOff>274680</xdr:rowOff>
    </xdr:to>
    <xdr:graphicFrame>
      <xdr:nvGraphicFramePr>
        <xdr:cNvPr id="6" name="Chart 1"/>
        <xdr:cNvGraphicFramePr/>
      </xdr:nvGraphicFramePr>
      <xdr:xfrm>
        <a:off x="306720" y="27866520"/>
        <a:ext cx="3289680" cy="2592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751320</xdr:colOff>
      <xdr:row>78</xdr:row>
      <xdr:rowOff>0</xdr:rowOff>
    </xdr:from>
    <xdr:to>
      <xdr:col>2</xdr:col>
      <xdr:colOff>816480</xdr:colOff>
      <xdr:row>79</xdr:row>
      <xdr:rowOff>56520</xdr:rowOff>
    </xdr:to>
    <xdr:sp>
      <xdr:nvSpPr>
        <xdr:cNvPr id="7" name="CustomShape 1"/>
        <xdr:cNvSpPr/>
      </xdr:nvSpPr>
      <xdr:spPr>
        <a:xfrm>
          <a:off x="2905200" y="15830280"/>
          <a:ext cx="65160" cy="266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327600</xdr:colOff>
      <xdr:row>30</xdr:row>
      <xdr:rowOff>0</xdr:rowOff>
    </xdr:from>
    <xdr:to>
      <xdr:col>19</xdr:col>
      <xdr:colOff>396360</xdr:colOff>
      <xdr:row>31</xdr:row>
      <xdr:rowOff>63360</xdr:rowOff>
    </xdr:to>
    <xdr:sp>
      <xdr:nvSpPr>
        <xdr:cNvPr id="8" name="CustomShape 1"/>
        <xdr:cNvSpPr/>
      </xdr:nvSpPr>
      <xdr:spPr>
        <a:xfrm>
          <a:off x="16914960" y="6657840"/>
          <a:ext cx="68760" cy="2538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933480</xdr:colOff>
      <xdr:row>73</xdr:row>
      <xdr:rowOff>0</xdr:rowOff>
    </xdr:from>
    <xdr:to>
      <xdr:col>2</xdr:col>
      <xdr:colOff>998640</xdr:colOff>
      <xdr:row>74</xdr:row>
      <xdr:rowOff>61200</xdr:rowOff>
    </xdr:to>
    <xdr:sp>
      <xdr:nvSpPr>
        <xdr:cNvPr id="9" name="CustomShape 1"/>
        <xdr:cNvSpPr/>
      </xdr:nvSpPr>
      <xdr:spPr>
        <a:xfrm>
          <a:off x="3087360" y="14859000"/>
          <a:ext cx="65160" cy="2516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514440</xdr:colOff>
      <xdr:row>19</xdr:row>
      <xdr:rowOff>177840</xdr:rowOff>
    </xdr:from>
    <xdr:to>
      <xdr:col>2</xdr:col>
      <xdr:colOff>579600</xdr:colOff>
      <xdr:row>21</xdr:row>
      <xdr:rowOff>52560</xdr:rowOff>
    </xdr:to>
    <xdr:sp>
      <xdr:nvSpPr>
        <xdr:cNvPr id="10" name="CustomShape 1"/>
        <xdr:cNvSpPr/>
      </xdr:nvSpPr>
      <xdr:spPr>
        <a:xfrm>
          <a:off x="2668320" y="4740120"/>
          <a:ext cx="65160" cy="255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1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2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3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4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5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6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7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8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9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0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1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2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3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4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5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6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7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8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9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30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31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32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33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34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35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36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37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38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39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40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41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42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43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44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45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46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47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48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49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50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51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52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53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54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55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56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57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58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59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60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61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62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63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64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65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66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67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68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522000</xdr:colOff>
      <xdr:row>16</xdr:row>
      <xdr:rowOff>56520</xdr:rowOff>
    </xdr:to>
    <xdr:sp>
      <xdr:nvSpPr>
        <xdr:cNvPr id="69" name="CustomShape 1"/>
        <xdr:cNvSpPr/>
      </xdr:nvSpPr>
      <xdr:spPr>
        <a:xfrm>
          <a:off x="1175040" y="3800160"/>
          <a:ext cx="83880" cy="24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522000</xdr:colOff>
      <xdr:row>16</xdr:row>
      <xdr:rowOff>56520</xdr:rowOff>
    </xdr:to>
    <xdr:sp>
      <xdr:nvSpPr>
        <xdr:cNvPr id="70" name="CustomShape 1"/>
        <xdr:cNvSpPr/>
      </xdr:nvSpPr>
      <xdr:spPr>
        <a:xfrm>
          <a:off x="1175040" y="3800160"/>
          <a:ext cx="83880" cy="24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522000</xdr:colOff>
      <xdr:row>16</xdr:row>
      <xdr:rowOff>56520</xdr:rowOff>
    </xdr:to>
    <xdr:sp>
      <xdr:nvSpPr>
        <xdr:cNvPr id="71" name="CustomShape 1"/>
        <xdr:cNvSpPr/>
      </xdr:nvSpPr>
      <xdr:spPr>
        <a:xfrm>
          <a:off x="1175040" y="3800160"/>
          <a:ext cx="83880" cy="24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522000</xdr:colOff>
      <xdr:row>16</xdr:row>
      <xdr:rowOff>56520</xdr:rowOff>
    </xdr:to>
    <xdr:sp>
      <xdr:nvSpPr>
        <xdr:cNvPr id="72" name="CustomShape 1"/>
        <xdr:cNvSpPr/>
      </xdr:nvSpPr>
      <xdr:spPr>
        <a:xfrm>
          <a:off x="1175040" y="3800160"/>
          <a:ext cx="83880" cy="24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522000</xdr:colOff>
      <xdr:row>16</xdr:row>
      <xdr:rowOff>56520</xdr:rowOff>
    </xdr:to>
    <xdr:sp>
      <xdr:nvSpPr>
        <xdr:cNvPr id="73" name="CustomShape 1"/>
        <xdr:cNvSpPr/>
      </xdr:nvSpPr>
      <xdr:spPr>
        <a:xfrm>
          <a:off x="1175040" y="3800160"/>
          <a:ext cx="83880" cy="24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74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75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76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77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78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79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80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81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82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83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84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85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86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87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88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89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90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91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92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93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94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95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96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97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98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99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00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01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02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03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04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05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06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07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08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09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10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11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12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13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14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15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16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17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18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19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20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21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22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23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24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25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26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27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28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29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30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31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32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33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34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35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36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37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38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39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40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41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42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43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44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45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46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47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48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49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50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51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52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53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54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55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56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57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58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59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60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61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62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63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64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65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66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67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68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69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70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71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72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73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74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75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76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77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78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79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80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81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82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83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84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85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86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87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88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89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90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91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92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93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94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95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96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97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98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199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00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01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02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03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04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05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06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07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08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09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10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11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12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13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14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15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16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17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18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19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20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21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22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23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24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25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26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27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28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29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30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31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32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33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34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35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36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37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38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39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40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41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42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43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44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45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46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47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48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49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50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51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52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53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54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55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56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57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58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59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60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61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62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63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64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65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66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67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68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69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70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71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72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73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74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75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76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77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78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79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80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81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82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83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84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85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86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87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88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89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90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91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92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93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94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95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96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97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98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299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300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301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302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303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503280</xdr:colOff>
      <xdr:row>16</xdr:row>
      <xdr:rowOff>55800</xdr:rowOff>
    </xdr:to>
    <xdr:sp>
      <xdr:nvSpPr>
        <xdr:cNvPr id="304" name="CustomShape 1"/>
        <xdr:cNvSpPr/>
      </xdr:nvSpPr>
      <xdr:spPr>
        <a:xfrm>
          <a:off x="1175040" y="3800160"/>
          <a:ext cx="65160" cy="2466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522000</xdr:colOff>
      <xdr:row>16</xdr:row>
      <xdr:rowOff>56520</xdr:rowOff>
    </xdr:to>
    <xdr:sp>
      <xdr:nvSpPr>
        <xdr:cNvPr id="305" name="CustomShape 1"/>
        <xdr:cNvSpPr/>
      </xdr:nvSpPr>
      <xdr:spPr>
        <a:xfrm>
          <a:off x="1175040" y="3800160"/>
          <a:ext cx="83880" cy="24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522000</xdr:colOff>
      <xdr:row>16</xdr:row>
      <xdr:rowOff>56520</xdr:rowOff>
    </xdr:to>
    <xdr:sp>
      <xdr:nvSpPr>
        <xdr:cNvPr id="306" name="CustomShape 1"/>
        <xdr:cNvSpPr/>
      </xdr:nvSpPr>
      <xdr:spPr>
        <a:xfrm>
          <a:off x="1175040" y="3800160"/>
          <a:ext cx="83880" cy="24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522000</xdr:colOff>
      <xdr:row>16</xdr:row>
      <xdr:rowOff>56520</xdr:rowOff>
    </xdr:to>
    <xdr:sp>
      <xdr:nvSpPr>
        <xdr:cNvPr id="307" name="CustomShape 1"/>
        <xdr:cNvSpPr/>
      </xdr:nvSpPr>
      <xdr:spPr>
        <a:xfrm>
          <a:off x="1175040" y="3800160"/>
          <a:ext cx="83880" cy="24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522000</xdr:colOff>
      <xdr:row>16</xdr:row>
      <xdr:rowOff>56520</xdr:rowOff>
    </xdr:to>
    <xdr:sp>
      <xdr:nvSpPr>
        <xdr:cNvPr id="308" name="CustomShape 1"/>
        <xdr:cNvSpPr/>
      </xdr:nvSpPr>
      <xdr:spPr>
        <a:xfrm>
          <a:off x="1175040" y="3800160"/>
          <a:ext cx="83880" cy="24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522000</xdr:colOff>
      <xdr:row>16</xdr:row>
      <xdr:rowOff>56520</xdr:rowOff>
    </xdr:to>
    <xdr:sp>
      <xdr:nvSpPr>
        <xdr:cNvPr id="309" name="CustomShape 1"/>
        <xdr:cNvSpPr/>
      </xdr:nvSpPr>
      <xdr:spPr>
        <a:xfrm>
          <a:off x="1175040" y="3800160"/>
          <a:ext cx="83880" cy="24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522000</xdr:colOff>
      <xdr:row>16</xdr:row>
      <xdr:rowOff>56520</xdr:rowOff>
    </xdr:to>
    <xdr:sp>
      <xdr:nvSpPr>
        <xdr:cNvPr id="310" name="CustomShape 1"/>
        <xdr:cNvSpPr/>
      </xdr:nvSpPr>
      <xdr:spPr>
        <a:xfrm>
          <a:off x="1175040" y="3800160"/>
          <a:ext cx="83880" cy="24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522000</xdr:colOff>
      <xdr:row>16</xdr:row>
      <xdr:rowOff>56520</xdr:rowOff>
    </xdr:to>
    <xdr:sp>
      <xdr:nvSpPr>
        <xdr:cNvPr id="311" name="CustomShape 1"/>
        <xdr:cNvSpPr/>
      </xdr:nvSpPr>
      <xdr:spPr>
        <a:xfrm>
          <a:off x="1175040" y="3800160"/>
          <a:ext cx="83880" cy="24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522000</xdr:colOff>
      <xdr:row>16</xdr:row>
      <xdr:rowOff>56520</xdr:rowOff>
    </xdr:to>
    <xdr:sp>
      <xdr:nvSpPr>
        <xdr:cNvPr id="312" name="CustomShape 1"/>
        <xdr:cNvSpPr/>
      </xdr:nvSpPr>
      <xdr:spPr>
        <a:xfrm>
          <a:off x="1175040" y="3800160"/>
          <a:ext cx="83880" cy="24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522000</xdr:colOff>
      <xdr:row>16</xdr:row>
      <xdr:rowOff>56520</xdr:rowOff>
    </xdr:to>
    <xdr:sp>
      <xdr:nvSpPr>
        <xdr:cNvPr id="313" name="CustomShape 1"/>
        <xdr:cNvSpPr/>
      </xdr:nvSpPr>
      <xdr:spPr>
        <a:xfrm>
          <a:off x="1175040" y="3800160"/>
          <a:ext cx="83880" cy="24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522000</xdr:colOff>
      <xdr:row>16</xdr:row>
      <xdr:rowOff>56520</xdr:rowOff>
    </xdr:to>
    <xdr:sp>
      <xdr:nvSpPr>
        <xdr:cNvPr id="314" name="CustomShape 1"/>
        <xdr:cNvSpPr/>
      </xdr:nvSpPr>
      <xdr:spPr>
        <a:xfrm>
          <a:off x="1175040" y="3800160"/>
          <a:ext cx="83880" cy="24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522000</xdr:colOff>
      <xdr:row>16</xdr:row>
      <xdr:rowOff>56520</xdr:rowOff>
    </xdr:to>
    <xdr:sp>
      <xdr:nvSpPr>
        <xdr:cNvPr id="315" name="CustomShape 1"/>
        <xdr:cNvSpPr/>
      </xdr:nvSpPr>
      <xdr:spPr>
        <a:xfrm>
          <a:off x="1175040" y="3800160"/>
          <a:ext cx="83880" cy="24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522000</xdr:colOff>
      <xdr:row>16</xdr:row>
      <xdr:rowOff>56520</xdr:rowOff>
    </xdr:to>
    <xdr:sp>
      <xdr:nvSpPr>
        <xdr:cNvPr id="316" name="CustomShape 1"/>
        <xdr:cNvSpPr/>
      </xdr:nvSpPr>
      <xdr:spPr>
        <a:xfrm>
          <a:off x="1175040" y="3800160"/>
          <a:ext cx="83880" cy="24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522000</xdr:colOff>
      <xdr:row>16</xdr:row>
      <xdr:rowOff>56520</xdr:rowOff>
    </xdr:to>
    <xdr:sp>
      <xdr:nvSpPr>
        <xdr:cNvPr id="317" name="CustomShape 1"/>
        <xdr:cNvSpPr/>
      </xdr:nvSpPr>
      <xdr:spPr>
        <a:xfrm>
          <a:off x="1175040" y="3800160"/>
          <a:ext cx="83880" cy="24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522000</xdr:colOff>
      <xdr:row>16</xdr:row>
      <xdr:rowOff>56520</xdr:rowOff>
    </xdr:to>
    <xdr:sp>
      <xdr:nvSpPr>
        <xdr:cNvPr id="318" name="CustomShape 1"/>
        <xdr:cNvSpPr/>
      </xdr:nvSpPr>
      <xdr:spPr>
        <a:xfrm>
          <a:off x="1175040" y="3800160"/>
          <a:ext cx="83880" cy="24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522000</xdr:colOff>
      <xdr:row>16</xdr:row>
      <xdr:rowOff>56520</xdr:rowOff>
    </xdr:to>
    <xdr:sp>
      <xdr:nvSpPr>
        <xdr:cNvPr id="319" name="CustomShape 1"/>
        <xdr:cNvSpPr/>
      </xdr:nvSpPr>
      <xdr:spPr>
        <a:xfrm>
          <a:off x="1175040" y="3800160"/>
          <a:ext cx="83880" cy="24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15</xdr:row>
      <xdr:rowOff>0</xdr:rowOff>
    </xdr:from>
    <xdr:to>
      <xdr:col>1</xdr:col>
      <xdr:colOff>522000</xdr:colOff>
      <xdr:row>16</xdr:row>
      <xdr:rowOff>56520</xdr:rowOff>
    </xdr:to>
    <xdr:sp>
      <xdr:nvSpPr>
        <xdr:cNvPr id="320" name="CustomShape 1"/>
        <xdr:cNvSpPr/>
      </xdr:nvSpPr>
      <xdr:spPr>
        <a:xfrm>
          <a:off x="1175040" y="3800160"/>
          <a:ext cx="83880" cy="24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74880</xdr:colOff>
      <xdr:row>91</xdr:row>
      <xdr:rowOff>57240</xdr:rowOff>
    </xdr:to>
    <xdr:sp>
      <xdr:nvSpPr>
        <xdr:cNvPr id="321" name="CustomShape 1"/>
        <xdr:cNvSpPr/>
      </xdr:nvSpPr>
      <xdr:spPr>
        <a:xfrm>
          <a:off x="736920" y="18344880"/>
          <a:ext cx="748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74880</xdr:colOff>
      <xdr:row>91</xdr:row>
      <xdr:rowOff>57240</xdr:rowOff>
    </xdr:to>
    <xdr:sp>
      <xdr:nvSpPr>
        <xdr:cNvPr id="322" name="CustomShape 1"/>
        <xdr:cNvSpPr/>
      </xdr:nvSpPr>
      <xdr:spPr>
        <a:xfrm>
          <a:off x="736920" y="18344880"/>
          <a:ext cx="748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74880</xdr:colOff>
      <xdr:row>91</xdr:row>
      <xdr:rowOff>57240</xdr:rowOff>
    </xdr:to>
    <xdr:sp>
      <xdr:nvSpPr>
        <xdr:cNvPr id="323" name="CustomShape 1"/>
        <xdr:cNvSpPr/>
      </xdr:nvSpPr>
      <xdr:spPr>
        <a:xfrm>
          <a:off x="736920" y="18344880"/>
          <a:ext cx="748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74880</xdr:colOff>
      <xdr:row>91</xdr:row>
      <xdr:rowOff>57240</xdr:rowOff>
    </xdr:to>
    <xdr:sp>
      <xdr:nvSpPr>
        <xdr:cNvPr id="324" name="CustomShape 1"/>
        <xdr:cNvSpPr/>
      </xdr:nvSpPr>
      <xdr:spPr>
        <a:xfrm>
          <a:off x="736920" y="18344880"/>
          <a:ext cx="748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25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26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27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28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29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30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31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32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33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34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35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36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37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38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39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40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41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42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43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44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45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46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47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48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49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50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51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52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53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54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55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56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57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58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59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60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61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62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63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64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65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66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67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68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369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74880</xdr:colOff>
      <xdr:row>21</xdr:row>
      <xdr:rowOff>58680</xdr:rowOff>
    </xdr:to>
    <xdr:sp>
      <xdr:nvSpPr>
        <xdr:cNvPr id="370" name="CustomShape 1"/>
        <xdr:cNvSpPr/>
      </xdr:nvSpPr>
      <xdr:spPr>
        <a:xfrm>
          <a:off x="736920" y="4752720"/>
          <a:ext cx="748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74880</xdr:colOff>
      <xdr:row>21</xdr:row>
      <xdr:rowOff>58680</xdr:rowOff>
    </xdr:to>
    <xdr:sp>
      <xdr:nvSpPr>
        <xdr:cNvPr id="371" name="CustomShape 1"/>
        <xdr:cNvSpPr/>
      </xdr:nvSpPr>
      <xdr:spPr>
        <a:xfrm>
          <a:off x="736920" y="4752720"/>
          <a:ext cx="748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74880</xdr:colOff>
      <xdr:row>21</xdr:row>
      <xdr:rowOff>58680</xdr:rowOff>
    </xdr:to>
    <xdr:sp>
      <xdr:nvSpPr>
        <xdr:cNvPr id="372" name="CustomShape 1"/>
        <xdr:cNvSpPr/>
      </xdr:nvSpPr>
      <xdr:spPr>
        <a:xfrm>
          <a:off x="736920" y="4752720"/>
          <a:ext cx="748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74880</xdr:colOff>
      <xdr:row>21</xdr:row>
      <xdr:rowOff>58680</xdr:rowOff>
    </xdr:to>
    <xdr:sp>
      <xdr:nvSpPr>
        <xdr:cNvPr id="373" name="CustomShape 1"/>
        <xdr:cNvSpPr/>
      </xdr:nvSpPr>
      <xdr:spPr>
        <a:xfrm>
          <a:off x="736920" y="4752720"/>
          <a:ext cx="748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374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375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376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377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378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379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380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381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382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383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384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385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386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387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388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389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390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391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392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393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394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395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396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397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398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399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400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401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402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403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404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405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406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407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408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409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410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411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412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413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414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415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416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623520</xdr:colOff>
      <xdr:row>21</xdr:row>
      <xdr:rowOff>58680</xdr:rowOff>
    </xdr:to>
    <xdr:sp>
      <xdr:nvSpPr>
        <xdr:cNvPr id="417" name="CustomShape 1"/>
        <xdr:cNvSpPr/>
      </xdr:nvSpPr>
      <xdr:spPr>
        <a:xfrm>
          <a:off x="1316160" y="4752720"/>
          <a:ext cx="442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350640</xdr:colOff>
      <xdr:row>1048575</xdr:row>
      <xdr:rowOff>0</xdr:rowOff>
    </xdr:from>
    <xdr:to>
      <xdr:col>0</xdr:col>
      <xdr:colOff>428040</xdr:colOff>
      <xdr:row>1048575</xdr:row>
      <xdr:rowOff>360</xdr:rowOff>
    </xdr:to>
    <xdr:sp>
      <xdr:nvSpPr>
        <xdr:cNvPr id="418" name="CustomShape 1"/>
        <xdr:cNvSpPr/>
      </xdr:nvSpPr>
      <xdr:spPr>
        <a:xfrm>
          <a:off x="350640" y="18763920"/>
          <a:ext cx="774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1048575</xdr:row>
      <xdr:rowOff>0</xdr:rowOff>
    </xdr:from>
    <xdr:to>
      <xdr:col>1</xdr:col>
      <xdr:colOff>74880</xdr:colOff>
      <xdr:row>1048575</xdr:row>
      <xdr:rowOff>360</xdr:rowOff>
    </xdr:to>
    <xdr:sp>
      <xdr:nvSpPr>
        <xdr:cNvPr id="419" name="CustomShape 1"/>
        <xdr:cNvSpPr/>
      </xdr:nvSpPr>
      <xdr:spPr>
        <a:xfrm>
          <a:off x="736920" y="18763920"/>
          <a:ext cx="748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20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21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22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23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24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25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26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27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28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29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30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31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32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33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34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35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36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37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38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39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40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41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42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43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44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45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46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47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48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49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50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51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52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53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54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55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56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57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58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59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60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61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62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63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464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74880</xdr:colOff>
      <xdr:row>91</xdr:row>
      <xdr:rowOff>57240</xdr:rowOff>
    </xdr:to>
    <xdr:sp>
      <xdr:nvSpPr>
        <xdr:cNvPr id="465" name="CustomShape 1"/>
        <xdr:cNvSpPr/>
      </xdr:nvSpPr>
      <xdr:spPr>
        <a:xfrm>
          <a:off x="736920" y="18344880"/>
          <a:ext cx="748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74880</xdr:colOff>
      <xdr:row>91</xdr:row>
      <xdr:rowOff>57240</xdr:rowOff>
    </xdr:to>
    <xdr:sp>
      <xdr:nvSpPr>
        <xdr:cNvPr id="466" name="CustomShape 1"/>
        <xdr:cNvSpPr/>
      </xdr:nvSpPr>
      <xdr:spPr>
        <a:xfrm>
          <a:off x="736920" y="18344880"/>
          <a:ext cx="748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74880</xdr:colOff>
      <xdr:row>91</xdr:row>
      <xdr:rowOff>57240</xdr:rowOff>
    </xdr:to>
    <xdr:sp>
      <xdr:nvSpPr>
        <xdr:cNvPr id="467" name="CustomShape 1"/>
        <xdr:cNvSpPr/>
      </xdr:nvSpPr>
      <xdr:spPr>
        <a:xfrm>
          <a:off x="736920" y="18344880"/>
          <a:ext cx="748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74880</xdr:colOff>
      <xdr:row>91</xdr:row>
      <xdr:rowOff>57240</xdr:rowOff>
    </xdr:to>
    <xdr:sp>
      <xdr:nvSpPr>
        <xdr:cNvPr id="468" name="CustomShape 1"/>
        <xdr:cNvSpPr/>
      </xdr:nvSpPr>
      <xdr:spPr>
        <a:xfrm>
          <a:off x="736920" y="18344880"/>
          <a:ext cx="748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469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470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471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472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473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474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475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476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477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478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479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480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481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482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483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484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485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486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487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488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489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490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491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492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493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494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495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496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497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498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499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00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01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02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03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04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05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06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07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08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09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10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11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12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13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74880</xdr:colOff>
      <xdr:row>91</xdr:row>
      <xdr:rowOff>57240</xdr:rowOff>
    </xdr:to>
    <xdr:sp>
      <xdr:nvSpPr>
        <xdr:cNvPr id="514" name="CustomShape 1"/>
        <xdr:cNvSpPr/>
      </xdr:nvSpPr>
      <xdr:spPr>
        <a:xfrm>
          <a:off x="736920" y="18344880"/>
          <a:ext cx="748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74880</xdr:colOff>
      <xdr:row>91</xdr:row>
      <xdr:rowOff>57240</xdr:rowOff>
    </xdr:to>
    <xdr:sp>
      <xdr:nvSpPr>
        <xdr:cNvPr id="515" name="CustomShape 1"/>
        <xdr:cNvSpPr/>
      </xdr:nvSpPr>
      <xdr:spPr>
        <a:xfrm>
          <a:off x="736920" y="18344880"/>
          <a:ext cx="748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74880</xdr:colOff>
      <xdr:row>91</xdr:row>
      <xdr:rowOff>57240</xdr:rowOff>
    </xdr:to>
    <xdr:sp>
      <xdr:nvSpPr>
        <xdr:cNvPr id="516" name="CustomShape 1"/>
        <xdr:cNvSpPr/>
      </xdr:nvSpPr>
      <xdr:spPr>
        <a:xfrm>
          <a:off x="736920" y="18344880"/>
          <a:ext cx="748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74880</xdr:colOff>
      <xdr:row>91</xdr:row>
      <xdr:rowOff>57240</xdr:rowOff>
    </xdr:to>
    <xdr:sp>
      <xdr:nvSpPr>
        <xdr:cNvPr id="517" name="CustomShape 1"/>
        <xdr:cNvSpPr/>
      </xdr:nvSpPr>
      <xdr:spPr>
        <a:xfrm>
          <a:off x="736920" y="18344880"/>
          <a:ext cx="748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18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19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20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21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22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23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24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25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26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27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28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29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30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31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32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33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34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35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36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37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38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39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40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41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42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43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44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45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46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47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48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49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50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51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52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53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54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55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56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57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58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59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60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61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62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74880</xdr:colOff>
      <xdr:row>91</xdr:row>
      <xdr:rowOff>57240</xdr:rowOff>
    </xdr:to>
    <xdr:sp>
      <xdr:nvSpPr>
        <xdr:cNvPr id="563" name="CustomShape 1"/>
        <xdr:cNvSpPr/>
      </xdr:nvSpPr>
      <xdr:spPr>
        <a:xfrm>
          <a:off x="736920" y="18344880"/>
          <a:ext cx="748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74880</xdr:colOff>
      <xdr:row>91</xdr:row>
      <xdr:rowOff>57240</xdr:rowOff>
    </xdr:to>
    <xdr:sp>
      <xdr:nvSpPr>
        <xdr:cNvPr id="564" name="CustomShape 1"/>
        <xdr:cNvSpPr/>
      </xdr:nvSpPr>
      <xdr:spPr>
        <a:xfrm>
          <a:off x="736920" y="18344880"/>
          <a:ext cx="748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74880</xdr:colOff>
      <xdr:row>91</xdr:row>
      <xdr:rowOff>57240</xdr:rowOff>
    </xdr:to>
    <xdr:sp>
      <xdr:nvSpPr>
        <xdr:cNvPr id="565" name="CustomShape 1"/>
        <xdr:cNvSpPr/>
      </xdr:nvSpPr>
      <xdr:spPr>
        <a:xfrm>
          <a:off x="736920" y="18344880"/>
          <a:ext cx="748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74880</xdr:colOff>
      <xdr:row>91</xdr:row>
      <xdr:rowOff>57240</xdr:rowOff>
    </xdr:to>
    <xdr:sp>
      <xdr:nvSpPr>
        <xdr:cNvPr id="566" name="CustomShape 1"/>
        <xdr:cNvSpPr/>
      </xdr:nvSpPr>
      <xdr:spPr>
        <a:xfrm>
          <a:off x="736920" y="18344880"/>
          <a:ext cx="748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67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68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69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70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71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72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73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74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75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76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77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78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79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80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81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82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83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84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85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86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87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88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89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90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91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92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93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94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95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96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97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98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599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600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601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602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603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604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605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606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607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608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609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610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623520</xdr:colOff>
      <xdr:row>91</xdr:row>
      <xdr:rowOff>57240</xdr:rowOff>
    </xdr:to>
    <xdr:sp>
      <xdr:nvSpPr>
        <xdr:cNvPr id="611" name="CustomShape 1"/>
        <xdr:cNvSpPr/>
      </xdr:nvSpPr>
      <xdr:spPr>
        <a:xfrm>
          <a:off x="1316160" y="18344880"/>
          <a:ext cx="442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612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613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614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615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616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617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618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619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620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621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622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623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624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625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626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627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628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629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630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631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632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633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634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635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623520</xdr:colOff>
      <xdr:row>1048575</xdr:row>
      <xdr:rowOff>360</xdr:rowOff>
    </xdr:to>
    <xdr:sp>
      <xdr:nvSpPr>
        <xdr:cNvPr id="636" name="CustomShape 1"/>
        <xdr:cNvSpPr/>
      </xdr:nvSpPr>
      <xdr:spPr>
        <a:xfrm>
          <a:off x="1316160" y="18763920"/>
          <a:ext cx="442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74880</xdr:colOff>
      <xdr:row>91</xdr:row>
      <xdr:rowOff>57240</xdr:rowOff>
    </xdr:to>
    <xdr:sp>
      <xdr:nvSpPr>
        <xdr:cNvPr id="637" name="CustomShape 1"/>
        <xdr:cNvSpPr/>
      </xdr:nvSpPr>
      <xdr:spPr>
        <a:xfrm>
          <a:off x="736920" y="18344880"/>
          <a:ext cx="748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74880</xdr:colOff>
      <xdr:row>91</xdr:row>
      <xdr:rowOff>57240</xdr:rowOff>
    </xdr:to>
    <xdr:sp>
      <xdr:nvSpPr>
        <xdr:cNvPr id="638" name="CustomShape 1"/>
        <xdr:cNvSpPr/>
      </xdr:nvSpPr>
      <xdr:spPr>
        <a:xfrm>
          <a:off x="736920" y="18344880"/>
          <a:ext cx="748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74880</xdr:colOff>
      <xdr:row>91</xdr:row>
      <xdr:rowOff>57240</xdr:rowOff>
    </xdr:to>
    <xdr:sp>
      <xdr:nvSpPr>
        <xdr:cNvPr id="639" name="CustomShape 1"/>
        <xdr:cNvSpPr/>
      </xdr:nvSpPr>
      <xdr:spPr>
        <a:xfrm>
          <a:off x="736920" y="18344880"/>
          <a:ext cx="748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74880</xdr:colOff>
      <xdr:row>91</xdr:row>
      <xdr:rowOff>57240</xdr:rowOff>
    </xdr:to>
    <xdr:sp>
      <xdr:nvSpPr>
        <xdr:cNvPr id="640" name="CustomShape 1"/>
        <xdr:cNvSpPr/>
      </xdr:nvSpPr>
      <xdr:spPr>
        <a:xfrm>
          <a:off x="736920" y="18344880"/>
          <a:ext cx="748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41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42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43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44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45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46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47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48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49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50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51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52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53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54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55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56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57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58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59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60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61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62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63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64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65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66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67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68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69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70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71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72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73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74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75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76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77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78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79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80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81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82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83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84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685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74880</xdr:colOff>
      <xdr:row>21</xdr:row>
      <xdr:rowOff>58680</xdr:rowOff>
    </xdr:to>
    <xdr:sp>
      <xdr:nvSpPr>
        <xdr:cNvPr id="686" name="CustomShape 1"/>
        <xdr:cNvSpPr/>
      </xdr:nvSpPr>
      <xdr:spPr>
        <a:xfrm>
          <a:off x="736920" y="4752720"/>
          <a:ext cx="748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74880</xdr:colOff>
      <xdr:row>21</xdr:row>
      <xdr:rowOff>58680</xdr:rowOff>
    </xdr:to>
    <xdr:sp>
      <xdr:nvSpPr>
        <xdr:cNvPr id="687" name="CustomShape 1"/>
        <xdr:cNvSpPr/>
      </xdr:nvSpPr>
      <xdr:spPr>
        <a:xfrm>
          <a:off x="736920" y="4752720"/>
          <a:ext cx="748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74880</xdr:colOff>
      <xdr:row>21</xdr:row>
      <xdr:rowOff>58680</xdr:rowOff>
    </xdr:to>
    <xdr:sp>
      <xdr:nvSpPr>
        <xdr:cNvPr id="688" name="CustomShape 1"/>
        <xdr:cNvSpPr/>
      </xdr:nvSpPr>
      <xdr:spPr>
        <a:xfrm>
          <a:off x="736920" y="4752720"/>
          <a:ext cx="748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74880</xdr:colOff>
      <xdr:row>21</xdr:row>
      <xdr:rowOff>58680</xdr:rowOff>
    </xdr:to>
    <xdr:sp>
      <xdr:nvSpPr>
        <xdr:cNvPr id="689" name="CustomShape 1"/>
        <xdr:cNvSpPr/>
      </xdr:nvSpPr>
      <xdr:spPr>
        <a:xfrm>
          <a:off x="736920" y="4752720"/>
          <a:ext cx="7488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690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691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692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693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694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695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696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697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698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699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700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701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702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703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704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705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706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707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708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709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710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711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712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713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714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715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716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717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718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719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720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721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722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723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724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725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726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727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728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729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730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731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732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20</xdr:row>
      <xdr:rowOff>0</xdr:rowOff>
    </xdr:from>
    <xdr:to>
      <xdr:col>1</xdr:col>
      <xdr:colOff>669240</xdr:colOff>
      <xdr:row>21</xdr:row>
      <xdr:rowOff>58680</xdr:rowOff>
    </xdr:to>
    <xdr:sp>
      <xdr:nvSpPr>
        <xdr:cNvPr id="733" name="CustomShape 1"/>
        <xdr:cNvSpPr/>
      </xdr:nvSpPr>
      <xdr:spPr>
        <a:xfrm>
          <a:off x="1316160" y="4752720"/>
          <a:ext cx="90000" cy="24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1048575</xdr:row>
      <xdr:rowOff>0</xdr:rowOff>
    </xdr:from>
    <xdr:to>
      <xdr:col>1</xdr:col>
      <xdr:colOff>74880</xdr:colOff>
      <xdr:row>1048575</xdr:row>
      <xdr:rowOff>360</xdr:rowOff>
    </xdr:to>
    <xdr:sp>
      <xdr:nvSpPr>
        <xdr:cNvPr id="734" name="CustomShape 1"/>
        <xdr:cNvSpPr/>
      </xdr:nvSpPr>
      <xdr:spPr>
        <a:xfrm>
          <a:off x="736920" y="18763920"/>
          <a:ext cx="748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1048575</xdr:row>
      <xdr:rowOff>0</xdr:rowOff>
    </xdr:from>
    <xdr:to>
      <xdr:col>1</xdr:col>
      <xdr:colOff>74880</xdr:colOff>
      <xdr:row>1048575</xdr:row>
      <xdr:rowOff>360</xdr:rowOff>
    </xdr:to>
    <xdr:sp>
      <xdr:nvSpPr>
        <xdr:cNvPr id="735" name="CustomShape 1"/>
        <xdr:cNvSpPr/>
      </xdr:nvSpPr>
      <xdr:spPr>
        <a:xfrm>
          <a:off x="736920" y="18763920"/>
          <a:ext cx="748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1048575</xdr:row>
      <xdr:rowOff>0</xdr:rowOff>
    </xdr:from>
    <xdr:to>
      <xdr:col>1</xdr:col>
      <xdr:colOff>74880</xdr:colOff>
      <xdr:row>1048575</xdr:row>
      <xdr:rowOff>360</xdr:rowOff>
    </xdr:to>
    <xdr:sp>
      <xdr:nvSpPr>
        <xdr:cNvPr id="736" name="CustomShape 1"/>
        <xdr:cNvSpPr/>
      </xdr:nvSpPr>
      <xdr:spPr>
        <a:xfrm>
          <a:off x="736920" y="18763920"/>
          <a:ext cx="748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1048575</xdr:row>
      <xdr:rowOff>0</xdr:rowOff>
    </xdr:from>
    <xdr:to>
      <xdr:col>1</xdr:col>
      <xdr:colOff>74880</xdr:colOff>
      <xdr:row>1048575</xdr:row>
      <xdr:rowOff>360</xdr:rowOff>
    </xdr:to>
    <xdr:sp>
      <xdr:nvSpPr>
        <xdr:cNvPr id="737" name="CustomShape 1"/>
        <xdr:cNvSpPr/>
      </xdr:nvSpPr>
      <xdr:spPr>
        <a:xfrm>
          <a:off x="736920" y="18763920"/>
          <a:ext cx="748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38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39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40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41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42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43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44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45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46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47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48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49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50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51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52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53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54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55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56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57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58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59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60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61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62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63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64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65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66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67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68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69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70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71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72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73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74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75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76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77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78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79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80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81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782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74880</xdr:colOff>
      <xdr:row>91</xdr:row>
      <xdr:rowOff>57240</xdr:rowOff>
    </xdr:to>
    <xdr:sp>
      <xdr:nvSpPr>
        <xdr:cNvPr id="783" name="CustomShape 1"/>
        <xdr:cNvSpPr/>
      </xdr:nvSpPr>
      <xdr:spPr>
        <a:xfrm>
          <a:off x="736920" y="18344880"/>
          <a:ext cx="748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74880</xdr:colOff>
      <xdr:row>91</xdr:row>
      <xdr:rowOff>57240</xdr:rowOff>
    </xdr:to>
    <xdr:sp>
      <xdr:nvSpPr>
        <xdr:cNvPr id="784" name="CustomShape 1"/>
        <xdr:cNvSpPr/>
      </xdr:nvSpPr>
      <xdr:spPr>
        <a:xfrm>
          <a:off x="736920" y="18344880"/>
          <a:ext cx="748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74880</xdr:colOff>
      <xdr:row>91</xdr:row>
      <xdr:rowOff>57240</xdr:rowOff>
    </xdr:to>
    <xdr:sp>
      <xdr:nvSpPr>
        <xdr:cNvPr id="785" name="CustomShape 1"/>
        <xdr:cNvSpPr/>
      </xdr:nvSpPr>
      <xdr:spPr>
        <a:xfrm>
          <a:off x="736920" y="18344880"/>
          <a:ext cx="748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74880</xdr:colOff>
      <xdr:row>91</xdr:row>
      <xdr:rowOff>57240</xdr:rowOff>
    </xdr:to>
    <xdr:sp>
      <xdr:nvSpPr>
        <xdr:cNvPr id="786" name="CustomShape 1"/>
        <xdr:cNvSpPr/>
      </xdr:nvSpPr>
      <xdr:spPr>
        <a:xfrm>
          <a:off x="736920" y="18344880"/>
          <a:ext cx="748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787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788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789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790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791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792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793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794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795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796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797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798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799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00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01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02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03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04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05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06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07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08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89</xdr:row>
      <xdr:rowOff>0</xdr:rowOff>
    </xdr:from>
    <xdr:to>
      <xdr:col>1</xdr:col>
      <xdr:colOff>669240</xdr:colOff>
      <xdr:row>90</xdr:row>
      <xdr:rowOff>57240</xdr:rowOff>
    </xdr:to>
    <xdr:sp>
      <xdr:nvSpPr>
        <xdr:cNvPr id="809" name="CustomShape 1"/>
        <xdr:cNvSpPr/>
      </xdr:nvSpPr>
      <xdr:spPr>
        <a:xfrm>
          <a:off x="1316160" y="1813536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10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11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12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13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14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15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16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17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18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19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20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21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22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23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24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25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26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27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28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29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30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31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74880</xdr:colOff>
      <xdr:row>91</xdr:row>
      <xdr:rowOff>57240</xdr:rowOff>
    </xdr:to>
    <xdr:sp>
      <xdr:nvSpPr>
        <xdr:cNvPr id="832" name="CustomShape 1"/>
        <xdr:cNvSpPr/>
      </xdr:nvSpPr>
      <xdr:spPr>
        <a:xfrm>
          <a:off x="736920" y="18344880"/>
          <a:ext cx="748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74880</xdr:colOff>
      <xdr:row>91</xdr:row>
      <xdr:rowOff>57240</xdr:rowOff>
    </xdr:to>
    <xdr:sp>
      <xdr:nvSpPr>
        <xdr:cNvPr id="833" name="CustomShape 1"/>
        <xdr:cNvSpPr/>
      </xdr:nvSpPr>
      <xdr:spPr>
        <a:xfrm>
          <a:off x="736920" y="18344880"/>
          <a:ext cx="748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74880</xdr:colOff>
      <xdr:row>91</xdr:row>
      <xdr:rowOff>57240</xdr:rowOff>
    </xdr:to>
    <xdr:sp>
      <xdr:nvSpPr>
        <xdr:cNvPr id="834" name="CustomShape 1"/>
        <xdr:cNvSpPr/>
      </xdr:nvSpPr>
      <xdr:spPr>
        <a:xfrm>
          <a:off x="736920" y="18344880"/>
          <a:ext cx="748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74880</xdr:colOff>
      <xdr:row>91</xdr:row>
      <xdr:rowOff>57240</xdr:rowOff>
    </xdr:to>
    <xdr:sp>
      <xdr:nvSpPr>
        <xdr:cNvPr id="835" name="CustomShape 1"/>
        <xdr:cNvSpPr/>
      </xdr:nvSpPr>
      <xdr:spPr>
        <a:xfrm>
          <a:off x="736920" y="18344880"/>
          <a:ext cx="748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36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37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38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39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40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41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42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43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44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45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46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47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48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49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50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51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52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53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54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55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56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57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58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59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60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61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62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63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64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65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66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67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68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69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70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71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72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73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74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75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76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77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78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79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80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74880</xdr:colOff>
      <xdr:row>91</xdr:row>
      <xdr:rowOff>57240</xdr:rowOff>
    </xdr:to>
    <xdr:sp>
      <xdr:nvSpPr>
        <xdr:cNvPr id="881" name="CustomShape 1"/>
        <xdr:cNvSpPr/>
      </xdr:nvSpPr>
      <xdr:spPr>
        <a:xfrm>
          <a:off x="736920" y="18344880"/>
          <a:ext cx="748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74880</xdr:colOff>
      <xdr:row>91</xdr:row>
      <xdr:rowOff>57240</xdr:rowOff>
    </xdr:to>
    <xdr:sp>
      <xdr:nvSpPr>
        <xdr:cNvPr id="882" name="CustomShape 1"/>
        <xdr:cNvSpPr/>
      </xdr:nvSpPr>
      <xdr:spPr>
        <a:xfrm>
          <a:off x="736920" y="18344880"/>
          <a:ext cx="748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74880</xdr:colOff>
      <xdr:row>91</xdr:row>
      <xdr:rowOff>57240</xdr:rowOff>
    </xdr:to>
    <xdr:sp>
      <xdr:nvSpPr>
        <xdr:cNvPr id="883" name="CustomShape 1"/>
        <xdr:cNvSpPr/>
      </xdr:nvSpPr>
      <xdr:spPr>
        <a:xfrm>
          <a:off x="736920" y="18344880"/>
          <a:ext cx="748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74880</xdr:colOff>
      <xdr:row>91</xdr:row>
      <xdr:rowOff>57240</xdr:rowOff>
    </xdr:to>
    <xdr:sp>
      <xdr:nvSpPr>
        <xdr:cNvPr id="884" name="CustomShape 1"/>
        <xdr:cNvSpPr/>
      </xdr:nvSpPr>
      <xdr:spPr>
        <a:xfrm>
          <a:off x="736920" y="18344880"/>
          <a:ext cx="7488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85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86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87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88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89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90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91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92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93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94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95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96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97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98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899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900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901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902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903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904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905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906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907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908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909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910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911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912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913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914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915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916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917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918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919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920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921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922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923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924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925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926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927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928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90</xdr:row>
      <xdr:rowOff>0</xdr:rowOff>
    </xdr:from>
    <xdr:to>
      <xdr:col>1</xdr:col>
      <xdr:colOff>669240</xdr:colOff>
      <xdr:row>91</xdr:row>
      <xdr:rowOff>57240</xdr:rowOff>
    </xdr:to>
    <xdr:sp>
      <xdr:nvSpPr>
        <xdr:cNvPr id="929" name="CustomShape 1"/>
        <xdr:cNvSpPr/>
      </xdr:nvSpPr>
      <xdr:spPr>
        <a:xfrm>
          <a:off x="1316160" y="18344880"/>
          <a:ext cx="90000" cy="266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930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931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932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933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934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935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936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937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938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939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940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941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942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943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944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945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946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947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948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949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950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951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952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953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579240</xdr:colOff>
      <xdr:row>1048575</xdr:row>
      <xdr:rowOff>0</xdr:rowOff>
    </xdr:from>
    <xdr:to>
      <xdr:col>1</xdr:col>
      <xdr:colOff>669240</xdr:colOff>
      <xdr:row>1048575</xdr:row>
      <xdr:rowOff>360</xdr:rowOff>
    </xdr:to>
    <xdr:sp>
      <xdr:nvSpPr>
        <xdr:cNvPr id="954" name="CustomShape 1"/>
        <xdr:cNvSpPr/>
      </xdr:nvSpPr>
      <xdr:spPr>
        <a:xfrm>
          <a:off x="1316160" y="18763920"/>
          <a:ext cx="900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350640</xdr:colOff>
      <xdr:row>1048575</xdr:row>
      <xdr:rowOff>0</xdr:rowOff>
    </xdr:from>
    <xdr:to>
      <xdr:col>0</xdr:col>
      <xdr:colOff>428040</xdr:colOff>
      <xdr:row>1048575</xdr:row>
      <xdr:rowOff>360</xdr:rowOff>
    </xdr:to>
    <xdr:sp>
      <xdr:nvSpPr>
        <xdr:cNvPr id="955" name="CustomShape 1"/>
        <xdr:cNvSpPr/>
      </xdr:nvSpPr>
      <xdr:spPr>
        <a:xfrm>
          <a:off x="350640" y="18763920"/>
          <a:ext cx="774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1074600</xdr:colOff>
      <xdr:row>1048575</xdr:row>
      <xdr:rowOff>0</xdr:rowOff>
    </xdr:from>
    <xdr:to>
      <xdr:col>1</xdr:col>
      <xdr:colOff>1149480</xdr:colOff>
      <xdr:row>1048575</xdr:row>
      <xdr:rowOff>360</xdr:rowOff>
    </xdr:to>
    <xdr:sp>
      <xdr:nvSpPr>
        <xdr:cNvPr id="956" name="CustomShape 1"/>
        <xdr:cNvSpPr/>
      </xdr:nvSpPr>
      <xdr:spPr>
        <a:xfrm>
          <a:off x="1811520" y="18763920"/>
          <a:ext cx="7488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350640</xdr:colOff>
      <xdr:row>1048575</xdr:row>
      <xdr:rowOff>0</xdr:rowOff>
    </xdr:from>
    <xdr:to>
      <xdr:col>0</xdr:col>
      <xdr:colOff>428040</xdr:colOff>
      <xdr:row>1048575</xdr:row>
      <xdr:rowOff>360</xdr:rowOff>
    </xdr:to>
    <xdr:sp>
      <xdr:nvSpPr>
        <xdr:cNvPr id="957" name="CustomShape 1"/>
        <xdr:cNvSpPr/>
      </xdr:nvSpPr>
      <xdr:spPr>
        <a:xfrm>
          <a:off x="350640" y="18763920"/>
          <a:ext cx="77400" cy="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958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0</xdr:colOff>
      <xdr:row>90</xdr:row>
      <xdr:rowOff>0</xdr:rowOff>
    </xdr:from>
    <xdr:to>
      <xdr:col>1</xdr:col>
      <xdr:colOff>74880</xdr:colOff>
      <xdr:row>90</xdr:row>
      <xdr:rowOff>199800</xdr:rowOff>
    </xdr:to>
    <xdr:sp>
      <xdr:nvSpPr>
        <xdr:cNvPr id="959" name="CustomShape 1"/>
        <xdr:cNvSpPr/>
      </xdr:nvSpPr>
      <xdr:spPr>
        <a:xfrm>
          <a:off x="736920" y="18344880"/>
          <a:ext cx="748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0</xdr:colOff>
      <xdr:row>90</xdr:row>
      <xdr:rowOff>0</xdr:rowOff>
    </xdr:from>
    <xdr:to>
      <xdr:col>1</xdr:col>
      <xdr:colOff>74880</xdr:colOff>
      <xdr:row>90</xdr:row>
      <xdr:rowOff>199800</xdr:rowOff>
    </xdr:to>
    <xdr:sp>
      <xdr:nvSpPr>
        <xdr:cNvPr id="960" name="CustomShape 1"/>
        <xdr:cNvSpPr/>
      </xdr:nvSpPr>
      <xdr:spPr>
        <a:xfrm>
          <a:off x="736920" y="18344880"/>
          <a:ext cx="748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0</xdr:colOff>
      <xdr:row>90</xdr:row>
      <xdr:rowOff>0</xdr:rowOff>
    </xdr:from>
    <xdr:to>
      <xdr:col>1</xdr:col>
      <xdr:colOff>74880</xdr:colOff>
      <xdr:row>90</xdr:row>
      <xdr:rowOff>199800</xdr:rowOff>
    </xdr:to>
    <xdr:sp>
      <xdr:nvSpPr>
        <xdr:cNvPr id="961" name="CustomShape 1"/>
        <xdr:cNvSpPr/>
      </xdr:nvSpPr>
      <xdr:spPr>
        <a:xfrm>
          <a:off x="736920" y="18344880"/>
          <a:ext cx="748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0</xdr:colOff>
      <xdr:row>90</xdr:row>
      <xdr:rowOff>0</xdr:rowOff>
    </xdr:from>
    <xdr:to>
      <xdr:col>1</xdr:col>
      <xdr:colOff>74880</xdr:colOff>
      <xdr:row>90</xdr:row>
      <xdr:rowOff>199800</xdr:rowOff>
    </xdr:to>
    <xdr:sp>
      <xdr:nvSpPr>
        <xdr:cNvPr id="962" name="CustomShape 1"/>
        <xdr:cNvSpPr/>
      </xdr:nvSpPr>
      <xdr:spPr>
        <a:xfrm>
          <a:off x="736920" y="18344880"/>
          <a:ext cx="748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963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964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965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966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967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968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969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970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971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972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973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974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975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976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977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978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979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980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981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982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983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984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985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986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987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988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989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990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991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992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993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994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995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996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997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998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999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1000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1001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1002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1003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1004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1005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1006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623520</xdr:colOff>
      <xdr:row>90</xdr:row>
      <xdr:rowOff>199800</xdr:rowOff>
    </xdr:to>
    <xdr:sp>
      <xdr:nvSpPr>
        <xdr:cNvPr id="1007" name="CustomShape 1"/>
        <xdr:cNvSpPr/>
      </xdr:nvSpPr>
      <xdr:spPr>
        <a:xfrm>
          <a:off x="1316160" y="18344880"/>
          <a:ext cx="442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0</xdr:colOff>
      <xdr:row>90</xdr:row>
      <xdr:rowOff>0</xdr:rowOff>
    </xdr:from>
    <xdr:to>
      <xdr:col>1</xdr:col>
      <xdr:colOff>74880</xdr:colOff>
      <xdr:row>90</xdr:row>
      <xdr:rowOff>199800</xdr:rowOff>
    </xdr:to>
    <xdr:sp>
      <xdr:nvSpPr>
        <xdr:cNvPr id="1008" name="CustomShape 1"/>
        <xdr:cNvSpPr/>
      </xdr:nvSpPr>
      <xdr:spPr>
        <a:xfrm>
          <a:off x="736920" y="18344880"/>
          <a:ext cx="748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0</xdr:colOff>
      <xdr:row>90</xdr:row>
      <xdr:rowOff>0</xdr:rowOff>
    </xdr:from>
    <xdr:to>
      <xdr:col>1</xdr:col>
      <xdr:colOff>74880</xdr:colOff>
      <xdr:row>90</xdr:row>
      <xdr:rowOff>199800</xdr:rowOff>
    </xdr:to>
    <xdr:sp>
      <xdr:nvSpPr>
        <xdr:cNvPr id="1009" name="CustomShape 1"/>
        <xdr:cNvSpPr/>
      </xdr:nvSpPr>
      <xdr:spPr>
        <a:xfrm>
          <a:off x="736920" y="18344880"/>
          <a:ext cx="748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0</xdr:colOff>
      <xdr:row>90</xdr:row>
      <xdr:rowOff>0</xdr:rowOff>
    </xdr:from>
    <xdr:to>
      <xdr:col>1</xdr:col>
      <xdr:colOff>74880</xdr:colOff>
      <xdr:row>90</xdr:row>
      <xdr:rowOff>199800</xdr:rowOff>
    </xdr:to>
    <xdr:sp>
      <xdr:nvSpPr>
        <xdr:cNvPr id="1010" name="CustomShape 1"/>
        <xdr:cNvSpPr/>
      </xdr:nvSpPr>
      <xdr:spPr>
        <a:xfrm>
          <a:off x="736920" y="18344880"/>
          <a:ext cx="748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0</xdr:colOff>
      <xdr:row>90</xdr:row>
      <xdr:rowOff>0</xdr:rowOff>
    </xdr:from>
    <xdr:to>
      <xdr:col>1</xdr:col>
      <xdr:colOff>74880</xdr:colOff>
      <xdr:row>90</xdr:row>
      <xdr:rowOff>199800</xdr:rowOff>
    </xdr:to>
    <xdr:sp>
      <xdr:nvSpPr>
        <xdr:cNvPr id="1011" name="CustomShape 1"/>
        <xdr:cNvSpPr/>
      </xdr:nvSpPr>
      <xdr:spPr>
        <a:xfrm>
          <a:off x="736920" y="18344880"/>
          <a:ext cx="7488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12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13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14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15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16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17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18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19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20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21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22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23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24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25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26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27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28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29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30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31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32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33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34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35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36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37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38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39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40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41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42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43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44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45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46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47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48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49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50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51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52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53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54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55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56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579240</xdr:colOff>
      <xdr:row>90</xdr:row>
      <xdr:rowOff>0</xdr:rowOff>
    </xdr:from>
    <xdr:to>
      <xdr:col>1</xdr:col>
      <xdr:colOff>669240</xdr:colOff>
      <xdr:row>90</xdr:row>
      <xdr:rowOff>199800</xdr:rowOff>
    </xdr:to>
    <xdr:sp>
      <xdr:nvSpPr>
        <xdr:cNvPr id="1057" name="CustomShape 1"/>
        <xdr:cNvSpPr/>
      </xdr:nvSpPr>
      <xdr:spPr>
        <a:xfrm>
          <a:off x="1316160" y="18344880"/>
          <a:ext cx="90000" cy="199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245520</xdr:colOff>
      <xdr:row>79</xdr:row>
      <xdr:rowOff>55440</xdr:rowOff>
    </xdr:from>
    <xdr:to>
      <xdr:col>13</xdr:col>
      <xdr:colOff>482400</xdr:colOff>
      <xdr:row>90</xdr:row>
      <xdr:rowOff>131040</xdr:rowOff>
    </xdr:to>
    <xdr:graphicFrame>
      <xdr:nvGraphicFramePr>
        <xdr:cNvPr id="1058" name="Chart 1"/>
        <xdr:cNvGraphicFramePr/>
      </xdr:nvGraphicFramePr>
      <xdr:xfrm>
        <a:off x="8723160" y="16095240"/>
        <a:ext cx="3923280" cy="238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438120</xdr:colOff>
      <xdr:row>59</xdr:row>
      <xdr:rowOff>0</xdr:rowOff>
    </xdr:from>
    <xdr:to>
      <xdr:col>1</xdr:col>
      <xdr:colOff>513000</xdr:colOff>
      <xdr:row>60</xdr:row>
      <xdr:rowOff>112680</xdr:rowOff>
    </xdr:to>
    <xdr:sp>
      <xdr:nvSpPr>
        <xdr:cNvPr id="1059" name="CustomShape 1"/>
        <xdr:cNvSpPr/>
      </xdr:nvSpPr>
      <xdr:spPr>
        <a:xfrm>
          <a:off x="1175040" y="12191760"/>
          <a:ext cx="74880" cy="3031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59</xdr:row>
      <xdr:rowOff>0</xdr:rowOff>
    </xdr:from>
    <xdr:to>
      <xdr:col>1</xdr:col>
      <xdr:colOff>513000</xdr:colOff>
      <xdr:row>60</xdr:row>
      <xdr:rowOff>112680</xdr:rowOff>
    </xdr:to>
    <xdr:sp>
      <xdr:nvSpPr>
        <xdr:cNvPr id="1060" name="CustomShape 1"/>
        <xdr:cNvSpPr/>
      </xdr:nvSpPr>
      <xdr:spPr>
        <a:xfrm>
          <a:off x="1175040" y="12191760"/>
          <a:ext cx="74880" cy="3031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59</xdr:row>
      <xdr:rowOff>0</xdr:rowOff>
    </xdr:from>
    <xdr:to>
      <xdr:col>1</xdr:col>
      <xdr:colOff>513000</xdr:colOff>
      <xdr:row>60</xdr:row>
      <xdr:rowOff>112680</xdr:rowOff>
    </xdr:to>
    <xdr:sp>
      <xdr:nvSpPr>
        <xdr:cNvPr id="1061" name="CustomShape 1"/>
        <xdr:cNvSpPr/>
      </xdr:nvSpPr>
      <xdr:spPr>
        <a:xfrm>
          <a:off x="1175040" y="12191760"/>
          <a:ext cx="74880" cy="3031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59</xdr:row>
      <xdr:rowOff>0</xdr:rowOff>
    </xdr:from>
    <xdr:to>
      <xdr:col>1</xdr:col>
      <xdr:colOff>513000</xdr:colOff>
      <xdr:row>60</xdr:row>
      <xdr:rowOff>112680</xdr:rowOff>
    </xdr:to>
    <xdr:sp>
      <xdr:nvSpPr>
        <xdr:cNvPr id="1062" name="CustomShape 1"/>
        <xdr:cNvSpPr/>
      </xdr:nvSpPr>
      <xdr:spPr>
        <a:xfrm>
          <a:off x="1175040" y="12191760"/>
          <a:ext cx="74880" cy="3031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59</xdr:row>
      <xdr:rowOff>0</xdr:rowOff>
    </xdr:from>
    <xdr:to>
      <xdr:col>1</xdr:col>
      <xdr:colOff>513000</xdr:colOff>
      <xdr:row>60</xdr:row>
      <xdr:rowOff>112680</xdr:rowOff>
    </xdr:to>
    <xdr:sp>
      <xdr:nvSpPr>
        <xdr:cNvPr id="1063" name="CustomShape 1"/>
        <xdr:cNvSpPr/>
      </xdr:nvSpPr>
      <xdr:spPr>
        <a:xfrm>
          <a:off x="1175040" y="12191760"/>
          <a:ext cx="74880" cy="3031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59</xdr:row>
      <xdr:rowOff>0</xdr:rowOff>
    </xdr:from>
    <xdr:to>
      <xdr:col>1</xdr:col>
      <xdr:colOff>513000</xdr:colOff>
      <xdr:row>60</xdr:row>
      <xdr:rowOff>112680</xdr:rowOff>
    </xdr:to>
    <xdr:sp>
      <xdr:nvSpPr>
        <xdr:cNvPr id="1064" name="CustomShape 1"/>
        <xdr:cNvSpPr/>
      </xdr:nvSpPr>
      <xdr:spPr>
        <a:xfrm>
          <a:off x="1175040" y="12191760"/>
          <a:ext cx="74880" cy="3031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59</xdr:row>
      <xdr:rowOff>0</xdr:rowOff>
    </xdr:from>
    <xdr:to>
      <xdr:col>1</xdr:col>
      <xdr:colOff>513000</xdr:colOff>
      <xdr:row>60</xdr:row>
      <xdr:rowOff>112680</xdr:rowOff>
    </xdr:to>
    <xdr:sp>
      <xdr:nvSpPr>
        <xdr:cNvPr id="1065" name="CustomShape 1"/>
        <xdr:cNvSpPr/>
      </xdr:nvSpPr>
      <xdr:spPr>
        <a:xfrm>
          <a:off x="1175040" y="12191760"/>
          <a:ext cx="74880" cy="3031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59</xdr:row>
      <xdr:rowOff>0</xdr:rowOff>
    </xdr:from>
    <xdr:to>
      <xdr:col>1</xdr:col>
      <xdr:colOff>513000</xdr:colOff>
      <xdr:row>60</xdr:row>
      <xdr:rowOff>112680</xdr:rowOff>
    </xdr:to>
    <xdr:sp>
      <xdr:nvSpPr>
        <xdr:cNvPr id="1066" name="CustomShape 1"/>
        <xdr:cNvSpPr/>
      </xdr:nvSpPr>
      <xdr:spPr>
        <a:xfrm>
          <a:off x="1175040" y="12191760"/>
          <a:ext cx="74880" cy="3031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59</xdr:row>
      <xdr:rowOff>0</xdr:rowOff>
    </xdr:from>
    <xdr:to>
      <xdr:col>1</xdr:col>
      <xdr:colOff>513000</xdr:colOff>
      <xdr:row>60</xdr:row>
      <xdr:rowOff>112680</xdr:rowOff>
    </xdr:to>
    <xdr:sp>
      <xdr:nvSpPr>
        <xdr:cNvPr id="1067" name="CustomShape 1"/>
        <xdr:cNvSpPr/>
      </xdr:nvSpPr>
      <xdr:spPr>
        <a:xfrm>
          <a:off x="1175040" y="12191760"/>
          <a:ext cx="74880" cy="3031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59</xdr:row>
      <xdr:rowOff>0</xdr:rowOff>
    </xdr:from>
    <xdr:to>
      <xdr:col>1</xdr:col>
      <xdr:colOff>513000</xdr:colOff>
      <xdr:row>60</xdr:row>
      <xdr:rowOff>112680</xdr:rowOff>
    </xdr:to>
    <xdr:sp>
      <xdr:nvSpPr>
        <xdr:cNvPr id="1068" name="CustomShape 1"/>
        <xdr:cNvSpPr/>
      </xdr:nvSpPr>
      <xdr:spPr>
        <a:xfrm>
          <a:off x="1175040" y="12191760"/>
          <a:ext cx="74880" cy="3031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59</xdr:row>
      <xdr:rowOff>0</xdr:rowOff>
    </xdr:from>
    <xdr:to>
      <xdr:col>1</xdr:col>
      <xdr:colOff>513000</xdr:colOff>
      <xdr:row>60</xdr:row>
      <xdr:rowOff>112680</xdr:rowOff>
    </xdr:to>
    <xdr:sp>
      <xdr:nvSpPr>
        <xdr:cNvPr id="1069" name="CustomShape 1"/>
        <xdr:cNvSpPr/>
      </xdr:nvSpPr>
      <xdr:spPr>
        <a:xfrm>
          <a:off x="1175040" y="12191760"/>
          <a:ext cx="74880" cy="3031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59</xdr:row>
      <xdr:rowOff>0</xdr:rowOff>
    </xdr:from>
    <xdr:to>
      <xdr:col>1</xdr:col>
      <xdr:colOff>513000</xdr:colOff>
      <xdr:row>60</xdr:row>
      <xdr:rowOff>112680</xdr:rowOff>
    </xdr:to>
    <xdr:sp>
      <xdr:nvSpPr>
        <xdr:cNvPr id="1070" name="CustomShape 1"/>
        <xdr:cNvSpPr/>
      </xdr:nvSpPr>
      <xdr:spPr>
        <a:xfrm>
          <a:off x="1175040" y="12191760"/>
          <a:ext cx="74880" cy="3031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59</xdr:row>
      <xdr:rowOff>0</xdr:rowOff>
    </xdr:from>
    <xdr:to>
      <xdr:col>1</xdr:col>
      <xdr:colOff>513000</xdr:colOff>
      <xdr:row>60</xdr:row>
      <xdr:rowOff>112680</xdr:rowOff>
    </xdr:to>
    <xdr:sp>
      <xdr:nvSpPr>
        <xdr:cNvPr id="1071" name="CustomShape 1"/>
        <xdr:cNvSpPr/>
      </xdr:nvSpPr>
      <xdr:spPr>
        <a:xfrm>
          <a:off x="1175040" y="12191760"/>
          <a:ext cx="74880" cy="3031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59</xdr:row>
      <xdr:rowOff>0</xdr:rowOff>
    </xdr:from>
    <xdr:to>
      <xdr:col>1</xdr:col>
      <xdr:colOff>513000</xdr:colOff>
      <xdr:row>60</xdr:row>
      <xdr:rowOff>112680</xdr:rowOff>
    </xdr:to>
    <xdr:sp>
      <xdr:nvSpPr>
        <xdr:cNvPr id="1072" name="CustomShape 1"/>
        <xdr:cNvSpPr/>
      </xdr:nvSpPr>
      <xdr:spPr>
        <a:xfrm>
          <a:off x="1175040" y="12191760"/>
          <a:ext cx="74880" cy="3031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59</xdr:row>
      <xdr:rowOff>0</xdr:rowOff>
    </xdr:from>
    <xdr:to>
      <xdr:col>1</xdr:col>
      <xdr:colOff>513000</xdr:colOff>
      <xdr:row>60</xdr:row>
      <xdr:rowOff>112680</xdr:rowOff>
    </xdr:to>
    <xdr:sp>
      <xdr:nvSpPr>
        <xdr:cNvPr id="1073" name="CustomShape 1"/>
        <xdr:cNvSpPr/>
      </xdr:nvSpPr>
      <xdr:spPr>
        <a:xfrm>
          <a:off x="1175040" y="12191760"/>
          <a:ext cx="74880" cy="3031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59</xdr:row>
      <xdr:rowOff>0</xdr:rowOff>
    </xdr:from>
    <xdr:to>
      <xdr:col>1</xdr:col>
      <xdr:colOff>513000</xdr:colOff>
      <xdr:row>60</xdr:row>
      <xdr:rowOff>112680</xdr:rowOff>
    </xdr:to>
    <xdr:sp>
      <xdr:nvSpPr>
        <xdr:cNvPr id="1074" name="CustomShape 1"/>
        <xdr:cNvSpPr/>
      </xdr:nvSpPr>
      <xdr:spPr>
        <a:xfrm>
          <a:off x="1175040" y="12191760"/>
          <a:ext cx="74880" cy="3031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59</xdr:row>
      <xdr:rowOff>0</xdr:rowOff>
    </xdr:from>
    <xdr:to>
      <xdr:col>1</xdr:col>
      <xdr:colOff>513000</xdr:colOff>
      <xdr:row>60</xdr:row>
      <xdr:rowOff>112680</xdr:rowOff>
    </xdr:to>
    <xdr:sp>
      <xdr:nvSpPr>
        <xdr:cNvPr id="1075" name="CustomShape 1"/>
        <xdr:cNvSpPr/>
      </xdr:nvSpPr>
      <xdr:spPr>
        <a:xfrm>
          <a:off x="1175040" y="12191760"/>
          <a:ext cx="74880" cy="3031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59</xdr:row>
      <xdr:rowOff>0</xdr:rowOff>
    </xdr:from>
    <xdr:to>
      <xdr:col>1</xdr:col>
      <xdr:colOff>513000</xdr:colOff>
      <xdr:row>60</xdr:row>
      <xdr:rowOff>112680</xdr:rowOff>
    </xdr:to>
    <xdr:sp>
      <xdr:nvSpPr>
        <xdr:cNvPr id="1076" name="CustomShape 1"/>
        <xdr:cNvSpPr/>
      </xdr:nvSpPr>
      <xdr:spPr>
        <a:xfrm>
          <a:off x="1175040" y="12191760"/>
          <a:ext cx="74880" cy="3031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59</xdr:row>
      <xdr:rowOff>0</xdr:rowOff>
    </xdr:from>
    <xdr:to>
      <xdr:col>1</xdr:col>
      <xdr:colOff>513000</xdr:colOff>
      <xdr:row>60</xdr:row>
      <xdr:rowOff>112680</xdr:rowOff>
    </xdr:to>
    <xdr:sp>
      <xdr:nvSpPr>
        <xdr:cNvPr id="1077" name="CustomShape 1"/>
        <xdr:cNvSpPr/>
      </xdr:nvSpPr>
      <xdr:spPr>
        <a:xfrm>
          <a:off x="1175040" y="12191760"/>
          <a:ext cx="74880" cy="3031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59</xdr:row>
      <xdr:rowOff>0</xdr:rowOff>
    </xdr:from>
    <xdr:to>
      <xdr:col>1</xdr:col>
      <xdr:colOff>513000</xdr:colOff>
      <xdr:row>60</xdr:row>
      <xdr:rowOff>112680</xdr:rowOff>
    </xdr:to>
    <xdr:sp>
      <xdr:nvSpPr>
        <xdr:cNvPr id="1078" name="CustomShape 1"/>
        <xdr:cNvSpPr/>
      </xdr:nvSpPr>
      <xdr:spPr>
        <a:xfrm>
          <a:off x="1175040" y="12191760"/>
          <a:ext cx="74880" cy="3031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59</xdr:row>
      <xdr:rowOff>0</xdr:rowOff>
    </xdr:from>
    <xdr:to>
      <xdr:col>1</xdr:col>
      <xdr:colOff>513000</xdr:colOff>
      <xdr:row>60</xdr:row>
      <xdr:rowOff>112680</xdr:rowOff>
    </xdr:to>
    <xdr:sp>
      <xdr:nvSpPr>
        <xdr:cNvPr id="1079" name="CustomShape 1"/>
        <xdr:cNvSpPr/>
      </xdr:nvSpPr>
      <xdr:spPr>
        <a:xfrm>
          <a:off x="1175040" y="12191760"/>
          <a:ext cx="74880" cy="3031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60</xdr:row>
      <xdr:rowOff>0</xdr:rowOff>
    </xdr:from>
    <xdr:to>
      <xdr:col>1</xdr:col>
      <xdr:colOff>513000</xdr:colOff>
      <xdr:row>61</xdr:row>
      <xdr:rowOff>112680</xdr:rowOff>
    </xdr:to>
    <xdr:sp>
      <xdr:nvSpPr>
        <xdr:cNvPr id="1080" name="CustomShape 1"/>
        <xdr:cNvSpPr/>
      </xdr:nvSpPr>
      <xdr:spPr>
        <a:xfrm>
          <a:off x="1175040" y="12382200"/>
          <a:ext cx="7488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60</xdr:row>
      <xdr:rowOff>0</xdr:rowOff>
    </xdr:from>
    <xdr:to>
      <xdr:col>1</xdr:col>
      <xdr:colOff>513000</xdr:colOff>
      <xdr:row>61</xdr:row>
      <xdr:rowOff>112680</xdr:rowOff>
    </xdr:to>
    <xdr:sp>
      <xdr:nvSpPr>
        <xdr:cNvPr id="1081" name="CustomShape 1"/>
        <xdr:cNvSpPr/>
      </xdr:nvSpPr>
      <xdr:spPr>
        <a:xfrm>
          <a:off x="1175040" y="12382200"/>
          <a:ext cx="7488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60</xdr:row>
      <xdr:rowOff>0</xdr:rowOff>
    </xdr:from>
    <xdr:to>
      <xdr:col>1</xdr:col>
      <xdr:colOff>513000</xdr:colOff>
      <xdr:row>61</xdr:row>
      <xdr:rowOff>112680</xdr:rowOff>
    </xdr:to>
    <xdr:sp>
      <xdr:nvSpPr>
        <xdr:cNvPr id="1082" name="CustomShape 1"/>
        <xdr:cNvSpPr/>
      </xdr:nvSpPr>
      <xdr:spPr>
        <a:xfrm>
          <a:off x="1175040" y="12382200"/>
          <a:ext cx="7488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60</xdr:row>
      <xdr:rowOff>0</xdr:rowOff>
    </xdr:from>
    <xdr:to>
      <xdr:col>1</xdr:col>
      <xdr:colOff>513000</xdr:colOff>
      <xdr:row>61</xdr:row>
      <xdr:rowOff>112680</xdr:rowOff>
    </xdr:to>
    <xdr:sp>
      <xdr:nvSpPr>
        <xdr:cNvPr id="1083" name="CustomShape 1"/>
        <xdr:cNvSpPr/>
      </xdr:nvSpPr>
      <xdr:spPr>
        <a:xfrm>
          <a:off x="1175040" y="12382200"/>
          <a:ext cx="7488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60</xdr:row>
      <xdr:rowOff>0</xdr:rowOff>
    </xdr:from>
    <xdr:to>
      <xdr:col>1</xdr:col>
      <xdr:colOff>513000</xdr:colOff>
      <xdr:row>61</xdr:row>
      <xdr:rowOff>112680</xdr:rowOff>
    </xdr:to>
    <xdr:sp>
      <xdr:nvSpPr>
        <xdr:cNvPr id="1084" name="CustomShape 1"/>
        <xdr:cNvSpPr/>
      </xdr:nvSpPr>
      <xdr:spPr>
        <a:xfrm>
          <a:off x="1175040" y="12382200"/>
          <a:ext cx="7488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60</xdr:row>
      <xdr:rowOff>0</xdr:rowOff>
    </xdr:from>
    <xdr:to>
      <xdr:col>1</xdr:col>
      <xdr:colOff>513000</xdr:colOff>
      <xdr:row>61</xdr:row>
      <xdr:rowOff>112680</xdr:rowOff>
    </xdr:to>
    <xdr:sp>
      <xdr:nvSpPr>
        <xdr:cNvPr id="1085" name="CustomShape 1"/>
        <xdr:cNvSpPr/>
      </xdr:nvSpPr>
      <xdr:spPr>
        <a:xfrm>
          <a:off x="1175040" y="12382200"/>
          <a:ext cx="7488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60</xdr:row>
      <xdr:rowOff>0</xdr:rowOff>
    </xdr:from>
    <xdr:to>
      <xdr:col>1</xdr:col>
      <xdr:colOff>513000</xdr:colOff>
      <xdr:row>61</xdr:row>
      <xdr:rowOff>112680</xdr:rowOff>
    </xdr:to>
    <xdr:sp>
      <xdr:nvSpPr>
        <xdr:cNvPr id="1086" name="CustomShape 1"/>
        <xdr:cNvSpPr/>
      </xdr:nvSpPr>
      <xdr:spPr>
        <a:xfrm>
          <a:off x="1175040" y="12382200"/>
          <a:ext cx="7488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60</xdr:row>
      <xdr:rowOff>0</xdr:rowOff>
    </xdr:from>
    <xdr:to>
      <xdr:col>1</xdr:col>
      <xdr:colOff>513000</xdr:colOff>
      <xdr:row>61</xdr:row>
      <xdr:rowOff>112680</xdr:rowOff>
    </xdr:to>
    <xdr:sp>
      <xdr:nvSpPr>
        <xdr:cNvPr id="1087" name="CustomShape 1"/>
        <xdr:cNvSpPr/>
      </xdr:nvSpPr>
      <xdr:spPr>
        <a:xfrm>
          <a:off x="1175040" y="12382200"/>
          <a:ext cx="7488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60</xdr:row>
      <xdr:rowOff>0</xdr:rowOff>
    </xdr:from>
    <xdr:to>
      <xdr:col>1</xdr:col>
      <xdr:colOff>513000</xdr:colOff>
      <xdr:row>61</xdr:row>
      <xdr:rowOff>112680</xdr:rowOff>
    </xdr:to>
    <xdr:sp>
      <xdr:nvSpPr>
        <xdr:cNvPr id="1088" name="CustomShape 1"/>
        <xdr:cNvSpPr/>
      </xdr:nvSpPr>
      <xdr:spPr>
        <a:xfrm>
          <a:off x="1175040" y="12382200"/>
          <a:ext cx="7488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60</xdr:row>
      <xdr:rowOff>0</xdr:rowOff>
    </xdr:from>
    <xdr:to>
      <xdr:col>1</xdr:col>
      <xdr:colOff>513000</xdr:colOff>
      <xdr:row>61</xdr:row>
      <xdr:rowOff>112680</xdr:rowOff>
    </xdr:to>
    <xdr:sp>
      <xdr:nvSpPr>
        <xdr:cNvPr id="1089" name="CustomShape 1"/>
        <xdr:cNvSpPr/>
      </xdr:nvSpPr>
      <xdr:spPr>
        <a:xfrm>
          <a:off x="1175040" y="12382200"/>
          <a:ext cx="7488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60</xdr:row>
      <xdr:rowOff>0</xdr:rowOff>
    </xdr:from>
    <xdr:to>
      <xdr:col>1</xdr:col>
      <xdr:colOff>513000</xdr:colOff>
      <xdr:row>61</xdr:row>
      <xdr:rowOff>112680</xdr:rowOff>
    </xdr:to>
    <xdr:sp>
      <xdr:nvSpPr>
        <xdr:cNvPr id="1090" name="CustomShape 1"/>
        <xdr:cNvSpPr/>
      </xdr:nvSpPr>
      <xdr:spPr>
        <a:xfrm>
          <a:off x="1175040" y="12382200"/>
          <a:ext cx="7488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60</xdr:row>
      <xdr:rowOff>0</xdr:rowOff>
    </xdr:from>
    <xdr:to>
      <xdr:col>1</xdr:col>
      <xdr:colOff>513000</xdr:colOff>
      <xdr:row>61</xdr:row>
      <xdr:rowOff>112680</xdr:rowOff>
    </xdr:to>
    <xdr:sp>
      <xdr:nvSpPr>
        <xdr:cNvPr id="1091" name="CustomShape 1"/>
        <xdr:cNvSpPr/>
      </xdr:nvSpPr>
      <xdr:spPr>
        <a:xfrm>
          <a:off x="1175040" y="12382200"/>
          <a:ext cx="7488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60</xdr:row>
      <xdr:rowOff>0</xdr:rowOff>
    </xdr:from>
    <xdr:to>
      <xdr:col>1</xdr:col>
      <xdr:colOff>513000</xdr:colOff>
      <xdr:row>61</xdr:row>
      <xdr:rowOff>112680</xdr:rowOff>
    </xdr:to>
    <xdr:sp>
      <xdr:nvSpPr>
        <xdr:cNvPr id="1092" name="CustomShape 1"/>
        <xdr:cNvSpPr/>
      </xdr:nvSpPr>
      <xdr:spPr>
        <a:xfrm>
          <a:off x="1175040" y="12382200"/>
          <a:ext cx="7488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60</xdr:row>
      <xdr:rowOff>0</xdr:rowOff>
    </xdr:from>
    <xdr:to>
      <xdr:col>1</xdr:col>
      <xdr:colOff>513000</xdr:colOff>
      <xdr:row>61</xdr:row>
      <xdr:rowOff>112680</xdr:rowOff>
    </xdr:to>
    <xdr:sp>
      <xdr:nvSpPr>
        <xdr:cNvPr id="1093" name="CustomShape 1"/>
        <xdr:cNvSpPr/>
      </xdr:nvSpPr>
      <xdr:spPr>
        <a:xfrm>
          <a:off x="1175040" y="12382200"/>
          <a:ext cx="7488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60</xdr:row>
      <xdr:rowOff>0</xdr:rowOff>
    </xdr:from>
    <xdr:to>
      <xdr:col>1</xdr:col>
      <xdr:colOff>513000</xdr:colOff>
      <xdr:row>61</xdr:row>
      <xdr:rowOff>112680</xdr:rowOff>
    </xdr:to>
    <xdr:sp>
      <xdr:nvSpPr>
        <xdr:cNvPr id="1094" name="CustomShape 1"/>
        <xdr:cNvSpPr/>
      </xdr:nvSpPr>
      <xdr:spPr>
        <a:xfrm>
          <a:off x="1175040" y="12382200"/>
          <a:ext cx="7488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60</xdr:row>
      <xdr:rowOff>0</xdr:rowOff>
    </xdr:from>
    <xdr:to>
      <xdr:col>1</xdr:col>
      <xdr:colOff>513000</xdr:colOff>
      <xdr:row>61</xdr:row>
      <xdr:rowOff>112680</xdr:rowOff>
    </xdr:to>
    <xdr:sp>
      <xdr:nvSpPr>
        <xdr:cNvPr id="1095" name="CustomShape 1"/>
        <xdr:cNvSpPr/>
      </xdr:nvSpPr>
      <xdr:spPr>
        <a:xfrm>
          <a:off x="1175040" y="12382200"/>
          <a:ext cx="7488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60</xdr:row>
      <xdr:rowOff>0</xdr:rowOff>
    </xdr:from>
    <xdr:to>
      <xdr:col>1</xdr:col>
      <xdr:colOff>513000</xdr:colOff>
      <xdr:row>61</xdr:row>
      <xdr:rowOff>112680</xdr:rowOff>
    </xdr:to>
    <xdr:sp>
      <xdr:nvSpPr>
        <xdr:cNvPr id="1096" name="CustomShape 1"/>
        <xdr:cNvSpPr/>
      </xdr:nvSpPr>
      <xdr:spPr>
        <a:xfrm>
          <a:off x="1175040" y="12382200"/>
          <a:ext cx="7488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60</xdr:row>
      <xdr:rowOff>0</xdr:rowOff>
    </xdr:from>
    <xdr:to>
      <xdr:col>1</xdr:col>
      <xdr:colOff>513000</xdr:colOff>
      <xdr:row>61</xdr:row>
      <xdr:rowOff>112680</xdr:rowOff>
    </xdr:to>
    <xdr:sp>
      <xdr:nvSpPr>
        <xdr:cNvPr id="1097" name="CustomShape 1"/>
        <xdr:cNvSpPr/>
      </xdr:nvSpPr>
      <xdr:spPr>
        <a:xfrm>
          <a:off x="1175040" y="12382200"/>
          <a:ext cx="7488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60</xdr:row>
      <xdr:rowOff>0</xdr:rowOff>
    </xdr:from>
    <xdr:to>
      <xdr:col>1</xdr:col>
      <xdr:colOff>513000</xdr:colOff>
      <xdr:row>61</xdr:row>
      <xdr:rowOff>112680</xdr:rowOff>
    </xdr:to>
    <xdr:sp>
      <xdr:nvSpPr>
        <xdr:cNvPr id="1098" name="CustomShape 1"/>
        <xdr:cNvSpPr/>
      </xdr:nvSpPr>
      <xdr:spPr>
        <a:xfrm>
          <a:off x="1175040" y="12382200"/>
          <a:ext cx="7488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60</xdr:row>
      <xdr:rowOff>0</xdr:rowOff>
    </xdr:from>
    <xdr:to>
      <xdr:col>1</xdr:col>
      <xdr:colOff>513000</xdr:colOff>
      <xdr:row>61</xdr:row>
      <xdr:rowOff>112680</xdr:rowOff>
    </xdr:to>
    <xdr:sp>
      <xdr:nvSpPr>
        <xdr:cNvPr id="1099" name="CustomShape 1"/>
        <xdr:cNvSpPr/>
      </xdr:nvSpPr>
      <xdr:spPr>
        <a:xfrm>
          <a:off x="1175040" y="12382200"/>
          <a:ext cx="7488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60</xdr:row>
      <xdr:rowOff>0</xdr:rowOff>
    </xdr:from>
    <xdr:to>
      <xdr:col>1</xdr:col>
      <xdr:colOff>513000</xdr:colOff>
      <xdr:row>61</xdr:row>
      <xdr:rowOff>112680</xdr:rowOff>
    </xdr:to>
    <xdr:sp>
      <xdr:nvSpPr>
        <xdr:cNvPr id="1100" name="CustomShape 1"/>
        <xdr:cNvSpPr/>
      </xdr:nvSpPr>
      <xdr:spPr>
        <a:xfrm>
          <a:off x="1175040" y="12382200"/>
          <a:ext cx="7488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1800</xdr:rowOff>
    </xdr:to>
    <xdr:sp>
      <xdr:nvSpPr>
        <xdr:cNvPr id="1101" name="CustomShape 1"/>
        <xdr:cNvSpPr/>
      </xdr:nvSpPr>
      <xdr:spPr>
        <a:xfrm>
          <a:off x="1175040" y="14859000"/>
          <a:ext cx="74880" cy="192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1800</xdr:rowOff>
    </xdr:to>
    <xdr:sp>
      <xdr:nvSpPr>
        <xdr:cNvPr id="1102" name="CustomShape 1"/>
        <xdr:cNvSpPr/>
      </xdr:nvSpPr>
      <xdr:spPr>
        <a:xfrm>
          <a:off x="1175040" y="14859000"/>
          <a:ext cx="74880" cy="192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1800</xdr:rowOff>
    </xdr:to>
    <xdr:sp>
      <xdr:nvSpPr>
        <xdr:cNvPr id="1103" name="CustomShape 1"/>
        <xdr:cNvSpPr/>
      </xdr:nvSpPr>
      <xdr:spPr>
        <a:xfrm>
          <a:off x="1175040" y="14859000"/>
          <a:ext cx="74880" cy="192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1800</xdr:rowOff>
    </xdr:to>
    <xdr:sp>
      <xdr:nvSpPr>
        <xdr:cNvPr id="1104" name="CustomShape 1"/>
        <xdr:cNvSpPr/>
      </xdr:nvSpPr>
      <xdr:spPr>
        <a:xfrm>
          <a:off x="1175040" y="14859000"/>
          <a:ext cx="74880" cy="192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1800</xdr:rowOff>
    </xdr:to>
    <xdr:sp>
      <xdr:nvSpPr>
        <xdr:cNvPr id="1105" name="CustomShape 1"/>
        <xdr:cNvSpPr/>
      </xdr:nvSpPr>
      <xdr:spPr>
        <a:xfrm>
          <a:off x="1175040" y="14859000"/>
          <a:ext cx="74880" cy="192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1800</xdr:rowOff>
    </xdr:to>
    <xdr:sp>
      <xdr:nvSpPr>
        <xdr:cNvPr id="1106" name="CustomShape 1"/>
        <xdr:cNvSpPr/>
      </xdr:nvSpPr>
      <xdr:spPr>
        <a:xfrm>
          <a:off x="1175040" y="14859000"/>
          <a:ext cx="74880" cy="192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1800</xdr:rowOff>
    </xdr:to>
    <xdr:sp>
      <xdr:nvSpPr>
        <xdr:cNvPr id="1107" name="CustomShape 1"/>
        <xdr:cNvSpPr/>
      </xdr:nvSpPr>
      <xdr:spPr>
        <a:xfrm>
          <a:off x="1175040" y="14859000"/>
          <a:ext cx="74880" cy="192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1800</xdr:rowOff>
    </xdr:to>
    <xdr:sp>
      <xdr:nvSpPr>
        <xdr:cNvPr id="1108" name="CustomShape 1"/>
        <xdr:cNvSpPr/>
      </xdr:nvSpPr>
      <xdr:spPr>
        <a:xfrm>
          <a:off x="1175040" y="14859000"/>
          <a:ext cx="74880" cy="192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1800</xdr:rowOff>
    </xdr:to>
    <xdr:sp>
      <xdr:nvSpPr>
        <xdr:cNvPr id="1109" name="CustomShape 1"/>
        <xdr:cNvSpPr/>
      </xdr:nvSpPr>
      <xdr:spPr>
        <a:xfrm>
          <a:off x="1175040" y="14859000"/>
          <a:ext cx="74880" cy="192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1800</xdr:rowOff>
    </xdr:to>
    <xdr:sp>
      <xdr:nvSpPr>
        <xdr:cNvPr id="1110" name="CustomShape 1"/>
        <xdr:cNvSpPr/>
      </xdr:nvSpPr>
      <xdr:spPr>
        <a:xfrm>
          <a:off x="1175040" y="14859000"/>
          <a:ext cx="74880" cy="192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1800</xdr:rowOff>
    </xdr:to>
    <xdr:sp>
      <xdr:nvSpPr>
        <xdr:cNvPr id="1111" name="CustomShape 1"/>
        <xdr:cNvSpPr/>
      </xdr:nvSpPr>
      <xdr:spPr>
        <a:xfrm>
          <a:off x="1175040" y="14859000"/>
          <a:ext cx="74880" cy="192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1800</xdr:rowOff>
    </xdr:to>
    <xdr:sp>
      <xdr:nvSpPr>
        <xdr:cNvPr id="1112" name="CustomShape 1"/>
        <xdr:cNvSpPr/>
      </xdr:nvSpPr>
      <xdr:spPr>
        <a:xfrm>
          <a:off x="1175040" y="14859000"/>
          <a:ext cx="74880" cy="192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1800</xdr:rowOff>
    </xdr:to>
    <xdr:sp>
      <xdr:nvSpPr>
        <xdr:cNvPr id="1113" name="CustomShape 1"/>
        <xdr:cNvSpPr/>
      </xdr:nvSpPr>
      <xdr:spPr>
        <a:xfrm>
          <a:off x="1175040" y="14859000"/>
          <a:ext cx="74880" cy="192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1800</xdr:rowOff>
    </xdr:to>
    <xdr:sp>
      <xdr:nvSpPr>
        <xdr:cNvPr id="1114" name="CustomShape 1"/>
        <xdr:cNvSpPr/>
      </xdr:nvSpPr>
      <xdr:spPr>
        <a:xfrm>
          <a:off x="1175040" y="14859000"/>
          <a:ext cx="74880" cy="192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1800</xdr:rowOff>
    </xdr:to>
    <xdr:sp>
      <xdr:nvSpPr>
        <xdr:cNvPr id="1115" name="CustomShape 1"/>
        <xdr:cNvSpPr/>
      </xdr:nvSpPr>
      <xdr:spPr>
        <a:xfrm>
          <a:off x="1175040" y="14859000"/>
          <a:ext cx="74880" cy="192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1800</xdr:rowOff>
    </xdr:to>
    <xdr:sp>
      <xdr:nvSpPr>
        <xdr:cNvPr id="1116" name="CustomShape 1"/>
        <xdr:cNvSpPr/>
      </xdr:nvSpPr>
      <xdr:spPr>
        <a:xfrm>
          <a:off x="1175040" y="14859000"/>
          <a:ext cx="74880" cy="192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1800</xdr:rowOff>
    </xdr:to>
    <xdr:sp>
      <xdr:nvSpPr>
        <xdr:cNvPr id="1117" name="CustomShape 1"/>
        <xdr:cNvSpPr/>
      </xdr:nvSpPr>
      <xdr:spPr>
        <a:xfrm>
          <a:off x="1175040" y="14859000"/>
          <a:ext cx="74880" cy="192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1800</xdr:rowOff>
    </xdr:to>
    <xdr:sp>
      <xdr:nvSpPr>
        <xdr:cNvPr id="1118" name="CustomShape 1"/>
        <xdr:cNvSpPr/>
      </xdr:nvSpPr>
      <xdr:spPr>
        <a:xfrm>
          <a:off x="1175040" y="14859000"/>
          <a:ext cx="74880" cy="192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1800</xdr:rowOff>
    </xdr:to>
    <xdr:sp>
      <xdr:nvSpPr>
        <xdr:cNvPr id="1119" name="CustomShape 1"/>
        <xdr:cNvSpPr/>
      </xdr:nvSpPr>
      <xdr:spPr>
        <a:xfrm>
          <a:off x="1175040" y="14859000"/>
          <a:ext cx="74880" cy="192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1800</xdr:rowOff>
    </xdr:to>
    <xdr:sp>
      <xdr:nvSpPr>
        <xdr:cNvPr id="1120" name="CustomShape 1"/>
        <xdr:cNvSpPr/>
      </xdr:nvSpPr>
      <xdr:spPr>
        <a:xfrm>
          <a:off x="1175040" y="14859000"/>
          <a:ext cx="74880" cy="192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1800</xdr:rowOff>
    </xdr:to>
    <xdr:sp>
      <xdr:nvSpPr>
        <xdr:cNvPr id="1121" name="CustomShape 1"/>
        <xdr:cNvSpPr/>
      </xdr:nvSpPr>
      <xdr:spPr>
        <a:xfrm>
          <a:off x="1175040" y="14859000"/>
          <a:ext cx="74880" cy="192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428760</xdr:colOff>
      <xdr:row>76</xdr:row>
      <xdr:rowOff>0</xdr:rowOff>
    </xdr:from>
    <xdr:to>
      <xdr:col>1</xdr:col>
      <xdr:colOff>503640</xdr:colOff>
      <xdr:row>77</xdr:row>
      <xdr:rowOff>1800</xdr:rowOff>
    </xdr:to>
    <xdr:sp>
      <xdr:nvSpPr>
        <xdr:cNvPr id="1122" name="CustomShape 1"/>
        <xdr:cNvSpPr/>
      </xdr:nvSpPr>
      <xdr:spPr>
        <a:xfrm>
          <a:off x="1165680" y="15430320"/>
          <a:ext cx="74880" cy="201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428760</xdr:colOff>
      <xdr:row>76</xdr:row>
      <xdr:rowOff>0</xdr:rowOff>
    </xdr:from>
    <xdr:to>
      <xdr:col>1</xdr:col>
      <xdr:colOff>503640</xdr:colOff>
      <xdr:row>77</xdr:row>
      <xdr:rowOff>1800</xdr:rowOff>
    </xdr:to>
    <xdr:sp>
      <xdr:nvSpPr>
        <xdr:cNvPr id="1123" name="CustomShape 1"/>
        <xdr:cNvSpPr/>
      </xdr:nvSpPr>
      <xdr:spPr>
        <a:xfrm>
          <a:off x="1165680" y="15430320"/>
          <a:ext cx="74880" cy="201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428760</xdr:colOff>
      <xdr:row>76</xdr:row>
      <xdr:rowOff>0</xdr:rowOff>
    </xdr:from>
    <xdr:to>
      <xdr:col>1</xdr:col>
      <xdr:colOff>503640</xdr:colOff>
      <xdr:row>77</xdr:row>
      <xdr:rowOff>1800</xdr:rowOff>
    </xdr:to>
    <xdr:sp>
      <xdr:nvSpPr>
        <xdr:cNvPr id="1124" name="CustomShape 1"/>
        <xdr:cNvSpPr/>
      </xdr:nvSpPr>
      <xdr:spPr>
        <a:xfrm>
          <a:off x="1165680" y="15430320"/>
          <a:ext cx="74880" cy="201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428760</xdr:colOff>
      <xdr:row>76</xdr:row>
      <xdr:rowOff>0</xdr:rowOff>
    </xdr:from>
    <xdr:to>
      <xdr:col>1</xdr:col>
      <xdr:colOff>503640</xdr:colOff>
      <xdr:row>77</xdr:row>
      <xdr:rowOff>1800</xdr:rowOff>
    </xdr:to>
    <xdr:sp>
      <xdr:nvSpPr>
        <xdr:cNvPr id="1125" name="CustomShape 1"/>
        <xdr:cNvSpPr/>
      </xdr:nvSpPr>
      <xdr:spPr>
        <a:xfrm>
          <a:off x="1165680" y="15430320"/>
          <a:ext cx="74880" cy="201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428760</xdr:colOff>
      <xdr:row>76</xdr:row>
      <xdr:rowOff>0</xdr:rowOff>
    </xdr:from>
    <xdr:to>
      <xdr:col>1</xdr:col>
      <xdr:colOff>503640</xdr:colOff>
      <xdr:row>77</xdr:row>
      <xdr:rowOff>1800</xdr:rowOff>
    </xdr:to>
    <xdr:sp>
      <xdr:nvSpPr>
        <xdr:cNvPr id="1126" name="CustomShape 1"/>
        <xdr:cNvSpPr/>
      </xdr:nvSpPr>
      <xdr:spPr>
        <a:xfrm>
          <a:off x="1165680" y="15430320"/>
          <a:ext cx="74880" cy="201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428760</xdr:colOff>
      <xdr:row>76</xdr:row>
      <xdr:rowOff>0</xdr:rowOff>
    </xdr:from>
    <xdr:to>
      <xdr:col>1</xdr:col>
      <xdr:colOff>503640</xdr:colOff>
      <xdr:row>77</xdr:row>
      <xdr:rowOff>1800</xdr:rowOff>
    </xdr:to>
    <xdr:sp>
      <xdr:nvSpPr>
        <xdr:cNvPr id="1127" name="CustomShape 1"/>
        <xdr:cNvSpPr/>
      </xdr:nvSpPr>
      <xdr:spPr>
        <a:xfrm>
          <a:off x="1165680" y="15430320"/>
          <a:ext cx="74880" cy="201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428760</xdr:colOff>
      <xdr:row>76</xdr:row>
      <xdr:rowOff>0</xdr:rowOff>
    </xdr:from>
    <xdr:to>
      <xdr:col>1</xdr:col>
      <xdr:colOff>503640</xdr:colOff>
      <xdr:row>77</xdr:row>
      <xdr:rowOff>1800</xdr:rowOff>
    </xdr:to>
    <xdr:sp>
      <xdr:nvSpPr>
        <xdr:cNvPr id="1128" name="CustomShape 1"/>
        <xdr:cNvSpPr/>
      </xdr:nvSpPr>
      <xdr:spPr>
        <a:xfrm>
          <a:off x="1165680" y="15430320"/>
          <a:ext cx="74880" cy="201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428760</xdr:colOff>
      <xdr:row>76</xdr:row>
      <xdr:rowOff>0</xdr:rowOff>
    </xdr:from>
    <xdr:to>
      <xdr:col>1</xdr:col>
      <xdr:colOff>503640</xdr:colOff>
      <xdr:row>77</xdr:row>
      <xdr:rowOff>1800</xdr:rowOff>
    </xdr:to>
    <xdr:sp>
      <xdr:nvSpPr>
        <xdr:cNvPr id="1129" name="CustomShape 1"/>
        <xdr:cNvSpPr/>
      </xdr:nvSpPr>
      <xdr:spPr>
        <a:xfrm>
          <a:off x="1165680" y="15430320"/>
          <a:ext cx="74880" cy="201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428760</xdr:colOff>
      <xdr:row>76</xdr:row>
      <xdr:rowOff>0</xdr:rowOff>
    </xdr:from>
    <xdr:to>
      <xdr:col>1</xdr:col>
      <xdr:colOff>503640</xdr:colOff>
      <xdr:row>77</xdr:row>
      <xdr:rowOff>1800</xdr:rowOff>
    </xdr:to>
    <xdr:sp>
      <xdr:nvSpPr>
        <xdr:cNvPr id="1130" name="CustomShape 1"/>
        <xdr:cNvSpPr/>
      </xdr:nvSpPr>
      <xdr:spPr>
        <a:xfrm>
          <a:off x="1165680" y="15430320"/>
          <a:ext cx="74880" cy="201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428760</xdr:colOff>
      <xdr:row>76</xdr:row>
      <xdr:rowOff>0</xdr:rowOff>
    </xdr:from>
    <xdr:to>
      <xdr:col>1</xdr:col>
      <xdr:colOff>503640</xdr:colOff>
      <xdr:row>77</xdr:row>
      <xdr:rowOff>1800</xdr:rowOff>
    </xdr:to>
    <xdr:sp>
      <xdr:nvSpPr>
        <xdr:cNvPr id="1131" name="CustomShape 1"/>
        <xdr:cNvSpPr/>
      </xdr:nvSpPr>
      <xdr:spPr>
        <a:xfrm>
          <a:off x="1165680" y="15430320"/>
          <a:ext cx="74880" cy="201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428760</xdr:colOff>
      <xdr:row>76</xdr:row>
      <xdr:rowOff>0</xdr:rowOff>
    </xdr:from>
    <xdr:to>
      <xdr:col>1</xdr:col>
      <xdr:colOff>503640</xdr:colOff>
      <xdr:row>77</xdr:row>
      <xdr:rowOff>1800</xdr:rowOff>
    </xdr:to>
    <xdr:sp>
      <xdr:nvSpPr>
        <xdr:cNvPr id="1132" name="CustomShape 1"/>
        <xdr:cNvSpPr/>
      </xdr:nvSpPr>
      <xdr:spPr>
        <a:xfrm>
          <a:off x="1165680" y="15430320"/>
          <a:ext cx="74880" cy="201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428760</xdr:colOff>
      <xdr:row>76</xdr:row>
      <xdr:rowOff>0</xdr:rowOff>
    </xdr:from>
    <xdr:to>
      <xdr:col>1</xdr:col>
      <xdr:colOff>503640</xdr:colOff>
      <xdr:row>77</xdr:row>
      <xdr:rowOff>1800</xdr:rowOff>
    </xdr:to>
    <xdr:sp>
      <xdr:nvSpPr>
        <xdr:cNvPr id="1133" name="CustomShape 1"/>
        <xdr:cNvSpPr/>
      </xdr:nvSpPr>
      <xdr:spPr>
        <a:xfrm>
          <a:off x="1165680" y="15430320"/>
          <a:ext cx="74880" cy="201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428760</xdr:colOff>
      <xdr:row>76</xdr:row>
      <xdr:rowOff>0</xdr:rowOff>
    </xdr:from>
    <xdr:to>
      <xdr:col>1</xdr:col>
      <xdr:colOff>503640</xdr:colOff>
      <xdr:row>77</xdr:row>
      <xdr:rowOff>1800</xdr:rowOff>
    </xdr:to>
    <xdr:sp>
      <xdr:nvSpPr>
        <xdr:cNvPr id="1134" name="CustomShape 1"/>
        <xdr:cNvSpPr/>
      </xdr:nvSpPr>
      <xdr:spPr>
        <a:xfrm>
          <a:off x="1165680" y="15430320"/>
          <a:ext cx="74880" cy="201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428760</xdr:colOff>
      <xdr:row>76</xdr:row>
      <xdr:rowOff>0</xdr:rowOff>
    </xdr:from>
    <xdr:to>
      <xdr:col>1</xdr:col>
      <xdr:colOff>503640</xdr:colOff>
      <xdr:row>77</xdr:row>
      <xdr:rowOff>1800</xdr:rowOff>
    </xdr:to>
    <xdr:sp>
      <xdr:nvSpPr>
        <xdr:cNvPr id="1135" name="CustomShape 1"/>
        <xdr:cNvSpPr/>
      </xdr:nvSpPr>
      <xdr:spPr>
        <a:xfrm>
          <a:off x="1165680" y="15430320"/>
          <a:ext cx="74880" cy="201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428760</xdr:colOff>
      <xdr:row>76</xdr:row>
      <xdr:rowOff>0</xdr:rowOff>
    </xdr:from>
    <xdr:to>
      <xdr:col>1</xdr:col>
      <xdr:colOff>503640</xdr:colOff>
      <xdr:row>77</xdr:row>
      <xdr:rowOff>1800</xdr:rowOff>
    </xdr:to>
    <xdr:sp>
      <xdr:nvSpPr>
        <xdr:cNvPr id="1136" name="CustomShape 1"/>
        <xdr:cNvSpPr/>
      </xdr:nvSpPr>
      <xdr:spPr>
        <a:xfrm>
          <a:off x="1165680" y="15430320"/>
          <a:ext cx="74880" cy="201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428760</xdr:colOff>
      <xdr:row>76</xdr:row>
      <xdr:rowOff>0</xdr:rowOff>
    </xdr:from>
    <xdr:to>
      <xdr:col>1</xdr:col>
      <xdr:colOff>503640</xdr:colOff>
      <xdr:row>77</xdr:row>
      <xdr:rowOff>1800</xdr:rowOff>
    </xdr:to>
    <xdr:sp>
      <xdr:nvSpPr>
        <xdr:cNvPr id="1137" name="CustomShape 1"/>
        <xdr:cNvSpPr/>
      </xdr:nvSpPr>
      <xdr:spPr>
        <a:xfrm>
          <a:off x="1165680" y="15430320"/>
          <a:ext cx="74880" cy="201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428760</xdr:colOff>
      <xdr:row>76</xdr:row>
      <xdr:rowOff>0</xdr:rowOff>
    </xdr:from>
    <xdr:to>
      <xdr:col>1</xdr:col>
      <xdr:colOff>503640</xdr:colOff>
      <xdr:row>77</xdr:row>
      <xdr:rowOff>1800</xdr:rowOff>
    </xdr:to>
    <xdr:sp>
      <xdr:nvSpPr>
        <xdr:cNvPr id="1138" name="CustomShape 1"/>
        <xdr:cNvSpPr/>
      </xdr:nvSpPr>
      <xdr:spPr>
        <a:xfrm>
          <a:off x="1165680" y="15430320"/>
          <a:ext cx="74880" cy="201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428760</xdr:colOff>
      <xdr:row>76</xdr:row>
      <xdr:rowOff>0</xdr:rowOff>
    </xdr:from>
    <xdr:to>
      <xdr:col>1</xdr:col>
      <xdr:colOff>503640</xdr:colOff>
      <xdr:row>77</xdr:row>
      <xdr:rowOff>1800</xdr:rowOff>
    </xdr:to>
    <xdr:sp>
      <xdr:nvSpPr>
        <xdr:cNvPr id="1139" name="CustomShape 1"/>
        <xdr:cNvSpPr/>
      </xdr:nvSpPr>
      <xdr:spPr>
        <a:xfrm>
          <a:off x="1165680" y="15430320"/>
          <a:ext cx="74880" cy="201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428760</xdr:colOff>
      <xdr:row>76</xdr:row>
      <xdr:rowOff>0</xdr:rowOff>
    </xdr:from>
    <xdr:to>
      <xdr:col>1</xdr:col>
      <xdr:colOff>503640</xdr:colOff>
      <xdr:row>77</xdr:row>
      <xdr:rowOff>1800</xdr:rowOff>
    </xdr:to>
    <xdr:sp>
      <xdr:nvSpPr>
        <xdr:cNvPr id="1140" name="CustomShape 1"/>
        <xdr:cNvSpPr/>
      </xdr:nvSpPr>
      <xdr:spPr>
        <a:xfrm>
          <a:off x="1165680" y="15430320"/>
          <a:ext cx="74880" cy="201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428760</xdr:colOff>
      <xdr:row>76</xdr:row>
      <xdr:rowOff>0</xdr:rowOff>
    </xdr:from>
    <xdr:to>
      <xdr:col>1</xdr:col>
      <xdr:colOff>503640</xdr:colOff>
      <xdr:row>77</xdr:row>
      <xdr:rowOff>1800</xdr:rowOff>
    </xdr:to>
    <xdr:sp>
      <xdr:nvSpPr>
        <xdr:cNvPr id="1141" name="CustomShape 1"/>
        <xdr:cNvSpPr/>
      </xdr:nvSpPr>
      <xdr:spPr>
        <a:xfrm>
          <a:off x="1165680" y="15430320"/>
          <a:ext cx="74880" cy="201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428760</xdr:colOff>
      <xdr:row>76</xdr:row>
      <xdr:rowOff>0</xdr:rowOff>
    </xdr:from>
    <xdr:to>
      <xdr:col>1</xdr:col>
      <xdr:colOff>503640</xdr:colOff>
      <xdr:row>77</xdr:row>
      <xdr:rowOff>1800</xdr:rowOff>
    </xdr:to>
    <xdr:sp>
      <xdr:nvSpPr>
        <xdr:cNvPr id="1142" name="CustomShape 1"/>
        <xdr:cNvSpPr/>
      </xdr:nvSpPr>
      <xdr:spPr>
        <a:xfrm>
          <a:off x="1165680" y="15430320"/>
          <a:ext cx="74880" cy="201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1800</xdr:rowOff>
    </xdr:to>
    <xdr:sp>
      <xdr:nvSpPr>
        <xdr:cNvPr id="1143" name="CustomShape 1"/>
        <xdr:cNvSpPr/>
      </xdr:nvSpPr>
      <xdr:spPr>
        <a:xfrm>
          <a:off x="1175040" y="14859000"/>
          <a:ext cx="74880" cy="192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1800</xdr:rowOff>
    </xdr:to>
    <xdr:sp>
      <xdr:nvSpPr>
        <xdr:cNvPr id="1144" name="CustomShape 1"/>
        <xdr:cNvSpPr/>
      </xdr:nvSpPr>
      <xdr:spPr>
        <a:xfrm>
          <a:off x="1175040" y="14859000"/>
          <a:ext cx="74880" cy="192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1800</xdr:rowOff>
    </xdr:to>
    <xdr:sp>
      <xdr:nvSpPr>
        <xdr:cNvPr id="1145" name="CustomShape 1"/>
        <xdr:cNvSpPr/>
      </xdr:nvSpPr>
      <xdr:spPr>
        <a:xfrm>
          <a:off x="1175040" y="14859000"/>
          <a:ext cx="74880" cy="192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1800</xdr:rowOff>
    </xdr:to>
    <xdr:sp>
      <xdr:nvSpPr>
        <xdr:cNvPr id="1146" name="CustomShape 1"/>
        <xdr:cNvSpPr/>
      </xdr:nvSpPr>
      <xdr:spPr>
        <a:xfrm>
          <a:off x="1175040" y="14859000"/>
          <a:ext cx="74880" cy="192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1800</xdr:rowOff>
    </xdr:to>
    <xdr:sp>
      <xdr:nvSpPr>
        <xdr:cNvPr id="1147" name="CustomShape 1"/>
        <xdr:cNvSpPr/>
      </xdr:nvSpPr>
      <xdr:spPr>
        <a:xfrm>
          <a:off x="1175040" y="14859000"/>
          <a:ext cx="74880" cy="192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1800</xdr:rowOff>
    </xdr:to>
    <xdr:sp>
      <xdr:nvSpPr>
        <xdr:cNvPr id="1148" name="CustomShape 1"/>
        <xdr:cNvSpPr/>
      </xdr:nvSpPr>
      <xdr:spPr>
        <a:xfrm>
          <a:off x="1175040" y="14859000"/>
          <a:ext cx="74880" cy="192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1800</xdr:rowOff>
    </xdr:to>
    <xdr:sp>
      <xdr:nvSpPr>
        <xdr:cNvPr id="1149" name="CustomShape 1"/>
        <xdr:cNvSpPr/>
      </xdr:nvSpPr>
      <xdr:spPr>
        <a:xfrm>
          <a:off x="1175040" y="14859000"/>
          <a:ext cx="74880" cy="192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1800</xdr:rowOff>
    </xdr:to>
    <xdr:sp>
      <xdr:nvSpPr>
        <xdr:cNvPr id="1150" name="CustomShape 1"/>
        <xdr:cNvSpPr/>
      </xdr:nvSpPr>
      <xdr:spPr>
        <a:xfrm>
          <a:off x="1175040" y="14859000"/>
          <a:ext cx="74880" cy="192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1800</xdr:rowOff>
    </xdr:to>
    <xdr:sp>
      <xdr:nvSpPr>
        <xdr:cNvPr id="1151" name="CustomShape 1"/>
        <xdr:cNvSpPr/>
      </xdr:nvSpPr>
      <xdr:spPr>
        <a:xfrm>
          <a:off x="1175040" y="14859000"/>
          <a:ext cx="74880" cy="192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1800</xdr:rowOff>
    </xdr:to>
    <xdr:sp>
      <xdr:nvSpPr>
        <xdr:cNvPr id="1152" name="CustomShape 1"/>
        <xdr:cNvSpPr/>
      </xdr:nvSpPr>
      <xdr:spPr>
        <a:xfrm>
          <a:off x="1175040" y="14859000"/>
          <a:ext cx="74880" cy="192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1800</xdr:rowOff>
    </xdr:to>
    <xdr:sp>
      <xdr:nvSpPr>
        <xdr:cNvPr id="1153" name="CustomShape 1"/>
        <xdr:cNvSpPr/>
      </xdr:nvSpPr>
      <xdr:spPr>
        <a:xfrm>
          <a:off x="1175040" y="14859000"/>
          <a:ext cx="74880" cy="192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1800</xdr:rowOff>
    </xdr:to>
    <xdr:sp>
      <xdr:nvSpPr>
        <xdr:cNvPr id="1154" name="CustomShape 1"/>
        <xdr:cNvSpPr/>
      </xdr:nvSpPr>
      <xdr:spPr>
        <a:xfrm>
          <a:off x="1175040" y="14859000"/>
          <a:ext cx="74880" cy="192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1800</xdr:rowOff>
    </xdr:to>
    <xdr:sp>
      <xdr:nvSpPr>
        <xdr:cNvPr id="1155" name="CustomShape 1"/>
        <xdr:cNvSpPr/>
      </xdr:nvSpPr>
      <xdr:spPr>
        <a:xfrm>
          <a:off x="1175040" y="14859000"/>
          <a:ext cx="74880" cy="192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1800</xdr:rowOff>
    </xdr:to>
    <xdr:sp>
      <xdr:nvSpPr>
        <xdr:cNvPr id="1156" name="CustomShape 1"/>
        <xdr:cNvSpPr/>
      </xdr:nvSpPr>
      <xdr:spPr>
        <a:xfrm>
          <a:off x="1175040" y="14859000"/>
          <a:ext cx="74880" cy="192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1800</xdr:rowOff>
    </xdr:to>
    <xdr:sp>
      <xdr:nvSpPr>
        <xdr:cNvPr id="1157" name="CustomShape 1"/>
        <xdr:cNvSpPr/>
      </xdr:nvSpPr>
      <xdr:spPr>
        <a:xfrm>
          <a:off x="1175040" y="14859000"/>
          <a:ext cx="74880" cy="192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1800</xdr:rowOff>
    </xdr:to>
    <xdr:sp>
      <xdr:nvSpPr>
        <xdr:cNvPr id="1158" name="CustomShape 1"/>
        <xdr:cNvSpPr/>
      </xdr:nvSpPr>
      <xdr:spPr>
        <a:xfrm>
          <a:off x="1175040" y="14859000"/>
          <a:ext cx="74880" cy="192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1800</xdr:rowOff>
    </xdr:to>
    <xdr:sp>
      <xdr:nvSpPr>
        <xdr:cNvPr id="1159" name="CustomShape 1"/>
        <xdr:cNvSpPr/>
      </xdr:nvSpPr>
      <xdr:spPr>
        <a:xfrm>
          <a:off x="1175040" y="14859000"/>
          <a:ext cx="74880" cy="192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1800</xdr:rowOff>
    </xdr:to>
    <xdr:sp>
      <xdr:nvSpPr>
        <xdr:cNvPr id="1160" name="CustomShape 1"/>
        <xdr:cNvSpPr/>
      </xdr:nvSpPr>
      <xdr:spPr>
        <a:xfrm>
          <a:off x="1175040" y="14859000"/>
          <a:ext cx="74880" cy="192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1800</xdr:rowOff>
    </xdr:to>
    <xdr:sp>
      <xdr:nvSpPr>
        <xdr:cNvPr id="1161" name="CustomShape 1"/>
        <xdr:cNvSpPr/>
      </xdr:nvSpPr>
      <xdr:spPr>
        <a:xfrm>
          <a:off x="1175040" y="14859000"/>
          <a:ext cx="74880" cy="192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1800</xdr:rowOff>
    </xdr:to>
    <xdr:sp>
      <xdr:nvSpPr>
        <xdr:cNvPr id="1162" name="CustomShape 1"/>
        <xdr:cNvSpPr/>
      </xdr:nvSpPr>
      <xdr:spPr>
        <a:xfrm>
          <a:off x="1175040" y="14859000"/>
          <a:ext cx="74880" cy="192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1800</xdr:rowOff>
    </xdr:to>
    <xdr:sp>
      <xdr:nvSpPr>
        <xdr:cNvPr id="1163" name="CustomShape 1"/>
        <xdr:cNvSpPr/>
      </xdr:nvSpPr>
      <xdr:spPr>
        <a:xfrm>
          <a:off x="1175040" y="14859000"/>
          <a:ext cx="74880" cy="192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75</xdr:row>
      <xdr:rowOff>0</xdr:rowOff>
    </xdr:from>
    <xdr:to>
      <xdr:col>1</xdr:col>
      <xdr:colOff>513000</xdr:colOff>
      <xdr:row>75</xdr:row>
      <xdr:rowOff>189000</xdr:rowOff>
    </xdr:to>
    <xdr:sp>
      <xdr:nvSpPr>
        <xdr:cNvPr id="1164" name="CustomShape 1"/>
        <xdr:cNvSpPr/>
      </xdr:nvSpPr>
      <xdr:spPr>
        <a:xfrm>
          <a:off x="1175040" y="1523988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75</xdr:row>
      <xdr:rowOff>0</xdr:rowOff>
    </xdr:from>
    <xdr:to>
      <xdr:col>1</xdr:col>
      <xdr:colOff>513000</xdr:colOff>
      <xdr:row>75</xdr:row>
      <xdr:rowOff>189000</xdr:rowOff>
    </xdr:to>
    <xdr:sp>
      <xdr:nvSpPr>
        <xdr:cNvPr id="1165" name="CustomShape 1"/>
        <xdr:cNvSpPr/>
      </xdr:nvSpPr>
      <xdr:spPr>
        <a:xfrm>
          <a:off x="1175040" y="1523988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75</xdr:row>
      <xdr:rowOff>0</xdr:rowOff>
    </xdr:from>
    <xdr:to>
      <xdr:col>1</xdr:col>
      <xdr:colOff>513000</xdr:colOff>
      <xdr:row>75</xdr:row>
      <xdr:rowOff>189000</xdr:rowOff>
    </xdr:to>
    <xdr:sp>
      <xdr:nvSpPr>
        <xdr:cNvPr id="1166" name="CustomShape 1"/>
        <xdr:cNvSpPr/>
      </xdr:nvSpPr>
      <xdr:spPr>
        <a:xfrm>
          <a:off x="1175040" y="1523988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75</xdr:row>
      <xdr:rowOff>0</xdr:rowOff>
    </xdr:from>
    <xdr:to>
      <xdr:col>1</xdr:col>
      <xdr:colOff>513000</xdr:colOff>
      <xdr:row>75</xdr:row>
      <xdr:rowOff>189000</xdr:rowOff>
    </xdr:to>
    <xdr:sp>
      <xdr:nvSpPr>
        <xdr:cNvPr id="1167" name="CustomShape 1"/>
        <xdr:cNvSpPr/>
      </xdr:nvSpPr>
      <xdr:spPr>
        <a:xfrm>
          <a:off x="1175040" y="1523988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75</xdr:row>
      <xdr:rowOff>0</xdr:rowOff>
    </xdr:from>
    <xdr:to>
      <xdr:col>1</xdr:col>
      <xdr:colOff>513000</xdr:colOff>
      <xdr:row>75</xdr:row>
      <xdr:rowOff>189000</xdr:rowOff>
    </xdr:to>
    <xdr:sp>
      <xdr:nvSpPr>
        <xdr:cNvPr id="1168" name="CustomShape 1"/>
        <xdr:cNvSpPr/>
      </xdr:nvSpPr>
      <xdr:spPr>
        <a:xfrm>
          <a:off x="1175040" y="1523988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75</xdr:row>
      <xdr:rowOff>0</xdr:rowOff>
    </xdr:from>
    <xdr:to>
      <xdr:col>1</xdr:col>
      <xdr:colOff>513000</xdr:colOff>
      <xdr:row>75</xdr:row>
      <xdr:rowOff>189000</xdr:rowOff>
    </xdr:to>
    <xdr:sp>
      <xdr:nvSpPr>
        <xdr:cNvPr id="1169" name="CustomShape 1"/>
        <xdr:cNvSpPr/>
      </xdr:nvSpPr>
      <xdr:spPr>
        <a:xfrm>
          <a:off x="1175040" y="1523988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75</xdr:row>
      <xdr:rowOff>0</xdr:rowOff>
    </xdr:from>
    <xdr:to>
      <xdr:col>1</xdr:col>
      <xdr:colOff>513000</xdr:colOff>
      <xdr:row>75</xdr:row>
      <xdr:rowOff>189000</xdr:rowOff>
    </xdr:to>
    <xdr:sp>
      <xdr:nvSpPr>
        <xdr:cNvPr id="1170" name="CustomShape 1"/>
        <xdr:cNvSpPr/>
      </xdr:nvSpPr>
      <xdr:spPr>
        <a:xfrm>
          <a:off x="1175040" y="1523988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75</xdr:row>
      <xdr:rowOff>0</xdr:rowOff>
    </xdr:from>
    <xdr:to>
      <xdr:col>1</xdr:col>
      <xdr:colOff>513000</xdr:colOff>
      <xdr:row>75</xdr:row>
      <xdr:rowOff>189000</xdr:rowOff>
    </xdr:to>
    <xdr:sp>
      <xdr:nvSpPr>
        <xdr:cNvPr id="1171" name="CustomShape 1"/>
        <xdr:cNvSpPr/>
      </xdr:nvSpPr>
      <xdr:spPr>
        <a:xfrm>
          <a:off x="1175040" y="1523988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75</xdr:row>
      <xdr:rowOff>0</xdr:rowOff>
    </xdr:from>
    <xdr:to>
      <xdr:col>1</xdr:col>
      <xdr:colOff>513000</xdr:colOff>
      <xdr:row>75</xdr:row>
      <xdr:rowOff>189000</xdr:rowOff>
    </xdr:to>
    <xdr:sp>
      <xdr:nvSpPr>
        <xdr:cNvPr id="1172" name="CustomShape 1"/>
        <xdr:cNvSpPr/>
      </xdr:nvSpPr>
      <xdr:spPr>
        <a:xfrm>
          <a:off x="1175040" y="1523988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75</xdr:row>
      <xdr:rowOff>0</xdr:rowOff>
    </xdr:from>
    <xdr:to>
      <xdr:col>1</xdr:col>
      <xdr:colOff>513000</xdr:colOff>
      <xdr:row>75</xdr:row>
      <xdr:rowOff>189000</xdr:rowOff>
    </xdr:to>
    <xdr:sp>
      <xdr:nvSpPr>
        <xdr:cNvPr id="1173" name="CustomShape 1"/>
        <xdr:cNvSpPr/>
      </xdr:nvSpPr>
      <xdr:spPr>
        <a:xfrm>
          <a:off x="1175040" y="1523988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75</xdr:row>
      <xdr:rowOff>0</xdr:rowOff>
    </xdr:from>
    <xdr:to>
      <xdr:col>1</xdr:col>
      <xdr:colOff>513000</xdr:colOff>
      <xdr:row>75</xdr:row>
      <xdr:rowOff>189000</xdr:rowOff>
    </xdr:to>
    <xdr:sp>
      <xdr:nvSpPr>
        <xdr:cNvPr id="1174" name="CustomShape 1"/>
        <xdr:cNvSpPr/>
      </xdr:nvSpPr>
      <xdr:spPr>
        <a:xfrm>
          <a:off x="1175040" y="1523988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75</xdr:row>
      <xdr:rowOff>0</xdr:rowOff>
    </xdr:from>
    <xdr:to>
      <xdr:col>1</xdr:col>
      <xdr:colOff>513000</xdr:colOff>
      <xdr:row>75</xdr:row>
      <xdr:rowOff>189000</xdr:rowOff>
    </xdr:to>
    <xdr:sp>
      <xdr:nvSpPr>
        <xdr:cNvPr id="1175" name="CustomShape 1"/>
        <xdr:cNvSpPr/>
      </xdr:nvSpPr>
      <xdr:spPr>
        <a:xfrm>
          <a:off x="1175040" y="1523988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75</xdr:row>
      <xdr:rowOff>0</xdr:rowOff>
    </xdr:from>
    <xdr:to>
      <xdr:col>1</xdr:col>
      <xdr:colOff>513000</xdr:colOff>
      <xdr:row>75</xdr:row>
      <xdr:rowOff>189000</xdr:rowOff>
    </xdr:to>
    <xdr:sp>
      <xdr:nvSpPr>
        <xdr:cNvPr id="1176" name="CustomShape 1"/>
        <xdr:cNvSpPr/>
      </xdr:nvSpPr>
      <xdr:spPr>
        <a:xfrm>
          <a:off x="1175040" y="1523988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75</xdr:row>
      <xdr:rowOff>0</xdr:rowOff>
    </xdr:from>
    <xdr:to>
      <xdr:col>1</xdr:col>
      <xdr:colOff>513000</xdr:colOff>
      <xdr:row>75</xdr:row>
      <xdr:rowOff>189000</xdr:rowOff>
    </xdr:to>
    <xdr:sp>
      <xdr:nvSpPr>
        <xdr:cNvPr id="1177" name="CustomShape 1"/>
        <xdr:cNvSpPr/>
      </xdr:nvSpPr>
      <xdr:spPr>
        <a:xfrm>
          <a:off x="1175040" y="1523988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75</xdr:row>
      <xdr:rowOff>0</xdr:rowOff>
    </xdr:from>
    <xdr:to>
      <xdr:col>1</xdr:col>
      <xdr:colOff>513000</xdr:colOff>
      <xdr:row>75</xdr:row>
      <xdr:rowOff>189000</xdr:rowOff>
    </xdr:to>
    <xdr:sp>
      <xdr:nvSpPr>
        <xdr:cNvPr id="1178" name="CustomShape 1"/>
        <xdr:cNvSpPr/>
      </xdr:nvSpPr>
      <xdr:spPr>
        <a:xfrm>
          <a:off x="1175040" y="1523988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75</xdr:row>
      <xdr:rowOff>0</xdr:rowOff>
    </xdr:from>
    <xdr:to>
      <xdr:col>1</xdr:col>
      <xdr:colOff>513000</xdr:colOff>
      <xdr:row>75</xdr:row>
      <xdr:rowOff>189000</xdr:rowOff>
    </xdr:to>
    <xdr:sp>
      <xdr:nvSpPr>
        <xdr:cNvPr id="1179" name="CustomShape 1"/>
        <xdr:cNvSpPr/>
      </xdr:nvSpPr>
      <xdr:spPr>
        <a:xfrm>
          <a:off x="1175040" y="1523988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75</xdr:row>
      <xdr:rowOff>0</xdr:rowOff>
    </xdr:from>
    <xdr:to>
      <xdr:col>1</xdr:col>
      <xdr:colOff>513000</xdr:colOff>
      <xdr:row>75</xdr:row>
      <xdr:rowOff>189000</xdr:rowOff>
    </xdr:to>
    <xdr:sp>
      <xdr:nvSpPr>
        <xdr:cNvPr id="1180" name="CustomShape 1"/>
        <xdr:cNvSpPr/>
      </xdr:nvSpPr>
      <xdr:spPr>
        <a:xfrm>
          <a:off x="1175040" y="1523988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75</xdr:row>
      <xdr:rowOff>0</xdr:rowOff>
    </xdr:from>
    <xdr:to>
      <xdr:col>1</xdr:col>
      <xdr:colOff>513000</xdr:colOff>
      <xdr:row>75</xdr:row>
      <xdr:rowOff>189000</xdr:rowOff>
    </xdr:to>
    <xdr:sp>
      <xdr:nvSpPr>
        <xdr:cNvPr id="1181" name="CustomShape 1"/>
        <xdr:cNvSpPr/>
      </xdr:nvSpPr>
      <xdr:spPr>
        <a:xfrm>
          <a:off x="1175040" y="1523988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75</xdr:row>
      <xdr:rowOff>0</xdr:rowOff>
    </xdr:from>
    <xdr:to>
      <xdr:col>1</xdr:col>
      <xdr:colOff>513000</xdr:colOff>
      <xdr:row>75</xdr:row>
      <xdr:rowOff>189000</xdr:rowOff>
    </xdr:to>
    <xdr:sp>
      <xdr:nvSpPr>
        <xdr:cNvPr id="1182" name="CustomShape 1"/>
        <xdr:cNvSpPr/>
      </xdr:nvSpPr>
      <xdr:spPr>
        <a:xfrm>
          <a:off x="1175040" y="1523988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75</xdr:row>
      <xdr:rowOff>0</xdr:rowOff>
    </xdr:from>
    <xdr:to>
      <xdr:col>1</xdr:col>
      <xdr:colOff>513000</xdr:colOff>
      <xdr:row>75</xdr:row>
      <xdr:rowOff>189000</xdr:rowOff>
    </xdr:to>
    <xdr:sp>
      <xdr:nvSpPr>
        <xdr:cNvPr id="1183" name="CustomShape 1"/>
        <xdr:cNvSpPr/>
      </xdr:nvSpPr>
      <xdr:spPr>
        <a:xfrm>
          <a:off x="1175040" y="1523988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75</xdr:row>
      <xdr:rowOff>0</xdr:rowOff>
    </xdr:from>
    <xdr:to>
      <xdr:col>1</xdr:col>
      <xdr:colOff>513000</xdr:colOff>
      <xdr:row>75</xdr:row>
      <xdr:rowOff>189000</xdr:rowOff>
    </xdr:to>
    <xdr:sp>
      <xdr:nvSpPr>
        <xdr:cNvPr id="1184" name="CustomShape 1"/>
        <xdr:cNvSpPr/>
      </xdr:nvSpPr>
      <xdr:spPr>
        <a:xfrm>
          <a:off x="1175040" y="1523988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73</xdr:row>
      <xdr:rowOff>189000</xdr:rowOff>
    </xdr:to>
    <xdr:sp>
      <xdr:nvSpPr>
        <xdr:cNvPr id="1185" name="CustomShape 1"/>
        <xdr:cNvSpPr/>
      </xdr:nvSpPr>
      <xdr:spPr>
        <a:xfrm>
          <a:off x="1175040" y="1485900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73</xdr:row>
      <xdr:rowOff>189000</xdr:rowOff>
    </xdr:to>
    <xdr:sp>
      <xdr:nvSpPr>
        <xdr:cNvPr id="1186" name="CustomShape 1"/>
        <xdr:cNvSpPr/>
      </xdr:nvSpPr>
      <xdr:spPr>
        <a:xfrm>
          <a:off x="1175040" y="1485900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73</xdr:row>
      <xdr:rowOff>189000</xdr:rowOff>
    </xdr:to>
    <xdr:sp>
      <xdr:nvSpPr>
        <xdr:cNvPr id="1187" name="CustomShape 1"/>
        <xdr:cNvSpPr/>
      </xdr:nvSpPr>
      <xdr:spPr>
        <a:xfrm>
          <a:off x="1175040" y="1485900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73</xdr:row>
      <xdr:rowOff>189000</xdr:rowOff>
    </xdr:to>
    <xdr:sp>
      <xdr:nvSpPr>
        <xdr:cNvPr id="1188" name="CustomShape 1"/>
        <xdr:cNvSpPr/>
      </xdr:nvSpPr>
      <xdr:spPr>
        <a:xfrm>
          <a:off x="1175040" y="1485900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73</xdr:row>
      <xdr:rowOff>189000</xdr:rowOff>
    </xdr:to>
    <xdr:sp>
      <xdr:nvSpPr>
        <xdr:cNvPr id="1189" name="CustomShape 1"/>
        <xdr:cNvSpPr/>
      </xdr:nvSpPr>
      <xdr:spPr>
        <a:xfrm>
          <a:off x="1175040" y="1485900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73</xdr:row>
      <xdr:rowOff>189000</xdr:rowOff>
    </xdr:to>
    <xdr:sp>
      <xdr:nvSpPr>
        <xdr:cNvPr id="1190" name="CustomShape 1"/>
        <xdr:cNvSpPr/>
      </xdr:nvSpPr>
      <xdr:spPr>
        <a:xfrm>
          <a:off x="1175040" y="1485900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73</xdr:row>
      <xdr:rowOff>189000</xdr:rowOff>
    </xdr:to>
    <xdr:sp>
      <xdr:nvSpPr>
        <xdr:cNvPr id="1191" name="CustomShape 1"/>
        <xdr:cNvSpPr/>
      </xdr:nvSpPr>
      <xdr:spPr>
        <a:xfrm>
          <a:off x="1175040" y="1485900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73</xdr:row>
      <xdr:rowOff>189000</xdr:rowOff>
    </xdr:to>
    <xdr:sp>
      <xdr:nvSpPr>
        <xdr:cNvPr id="1192" name="CustomShape 1"/>
        <xdr:cNvSpPr/>
      </xdr:nvSpPr>
      <xdr:spPr>
        <a:xfrm>
          <a:off x="1175040" y="1485900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73</xdr:row>
      <xdr:rowOff>189000</xdr:rowOff>
    </xdr:to>
    <xdr:sp>
      <xdr:nvSpPr>
        <xdr:cNvPr id="1193" name="CustomShape 1"/>
        <xdr:cNvSpPr/>
      </xdr:nvSpPr>
      <xdr:spPr>
        <a:xfrm>
          <a:off x="1175040" y="1485900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73</xdr:row>
      <xdr:rowOff>189000</xdr:rowOff>
    </xdr:to>
    <xdr:sp>
      <xdr:nvSpPr>
        <xdr:cNvPr id="1194" name="CustomShape 1"/>
        <xdr:cNvSpPr/>
      </xdr:nvSpPr>
      <xdr:spPr>
        <a:xfrm>
          <a:off x="1175040" y="1485900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73</xdr:row>
      <xdr:rowOff>189000</xdr:rowOff>
    </xdr:to>
    <xdr:sp>
      <xdr:nvSpPr>
        <xdr:cNvPr id="1195" name="CustomShape 1"/>
        <xdr:cNvSpPr/>
      </xdr:nvSpPr>
      <xdr:spPr>
        <a:xfrm>
          <a:off x="1175040" y="1485900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73</xdr:row>
      <xdr:rowOff>189000</xdr:rowOff>
    </xdr:to>
    <xdr:sp>
      <xdr:nvSpPr>
        <xdr:cNvPr id="1196" name="CustomShape 1"/>
        <xdr:cNvSpPr/>
      </xdr:nvSpPr>
      <xdr:spPr>
        <a:xfrm>
          <a:off x="1175040" y="1485900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73</xdr:row>
      <xdr:rowOff>189000</xdr:rowOff>
    </xdr:to>
    <xdr:sp>
      <xdr:nvSpPr>
        <xdr:cNvPr id="1197" name="CustomShape 1"/>
        <xdr:cNvSpPr/>
      </xdr:nvSpPr>
      <xdr:spPr>
        <a:xfrm>
          <a:off x="1175040" y="1485900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73</xdr:row>
      <xdr:rowOff>189000</xdr:rowOff>
    </xdr:to>
    <xdr:sp>
      <xdr:nvSpPr>
        <xdr:cNvPr id="1198" name="CustomShape 1"/>
        <xdr:cNvSpPr/>
      </xdr:nvSpPr>
      <xdr:spPr>
        <a:xfrm>
          <a:off x="1175040" y="1485900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73</xdr:row>
      <xdr:rowOff>189000</xdr:rowOff>
    </xdr:to>
    <xdr:sp>
      <xdr:nvSpPr>
        <xdr:cNvPr id="1199" name="CustomShape 1"/>
        <xdr:cNvSpPr/>
      </xdr:nvSpPr>
      <xdr:spPr>
        <a:xfrm>
          <a:off x="1175040" y="1485900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73</xdr:row>
      <xdr:rowOff>189000</xdr:rowOff>
    </xdr:to>
    <xdr:sp>
      <xdr:nvSpPr>
        <xdr:cNvPr id="1200" name="CustomShape 1"/>
        <xdr:cNvSpPr/>
      </xdr:nvSpPr>
      <xdr:spPr>
        <a:xfrm>
          <a:off x="1175040" y="1485900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73</xdr:row>
      <xdr:rowOff>189000</xdr:rowOff>
    </xdr:to>
    <xdr:sp>
      <xdr:nvSpPr>
        <xdr:cNvPr id="1201" name="CustomShape 1"/>
        <xdr:cNvSpPr/>
      </xdr:nvSpPr>
      <xdr:spPr>
        <a:xfrm>
          <a:off x="1175040" y="1485900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73</xdr:row>
      <xdr:rowOff>189000</xdr:rowOff>
    </xdr:to>
    <xdr:sp>
      <xdr:nvSpPr>
        <xdr:cNvPr id="1202" name="CustomShape 1"/>
        <xdr:cNvSpPr/>
      </xdr:nvSpPr>
      <xdr:spPr>
        <a:xfrm>
          <a:off x="1175040" y="1485900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73</xdr:row>
      <xdr:rowOff>189000</xdr:rowOff>
    </xdr:to>
    <xdr:sp>
      <xdr:nvSpPr>
        <xdr:cNvPr id="1203" name="CustomShape 1"/>
        <xdr:cNvSpPr/>
      </xdr:nvSpPr>
      <xdr:spPr>
        <a:xfrm>
          <a:off x="1175040" y="1485900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73</xdr:row>
      <xdr:rowOff>189000</xdr:rowOff>
    </xdr:to>
    <xdr:sp>
      <xdr:nvSpPr>
        <xdr:cNvPr id="1204" name="CustomShape 1"/>
        <xdr:cNvSpPr/>
      </xdr:nvSpPr>
      <xdr:spPr>
        <a:xfrm>
          <a:off x="1175040" y="1485900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73</xdr:row>
      <xdr:rowOff>0</xdr:rowOff>
    </xdr:from>
    <xdr:to>
      <xdr:col>1</xdr:col>
      <xdr:colOff>513000</xdr:colOff>
      <xdr:row>73</xdr:row>
      <xdr:rowOff>189000</xdr:rowOff>
    </xdr:to>
    <xdr:sp>
      <xdr:nvSpPr>
        <xdr:cNvPr id="1205" name="CustomShape 1"/>
        <xdr:cNvSpPr/>
      </xdr:nvSpPr>
      <xdr:spPr>
        <a:xfrm>
          <a:off x="1175040" y="1485900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74</xdr:row>
      <xdr:rowOff>0</xdr:rowOff>
    </xdr:from>
    <xdr:to>
      <xdr:col>1</xdr:col>
      <xdr:colOff>513000</xdr:colOff>
      <xdr:row>74</xdr:row>
      <xdr:rowOff>189000</xdr:rowOff>
    </xdr:to>
    <xdr:sp>
      <xdr:nvSpPr>
        <xdr:cNvPr id="1206" name="CustomShape 1"/>
        <xdr:cNvSpPr/>
      </xdr:nvSpPr>
      <xdr:spPr>
        <a:xfrm>
          <a:off x="1175040" y="1504944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74</xdr:row>
      <xdr:rowOff>0</xdr:rowOff>
    </xdr:from>
    <xdr:to>
      <xdr:col>1</xdr:col>
      <xdr:colOff>513000</xdr:colOff>
      <xdr:row>74</xdr:row>
      <xdr:rowOff>189000</xdr:rowOff>
    </xdr:to>
    <xdr:sp>
      <xdr:nvSpPr>
        <xdr:cNvPr id="1207" name="CustomShape 1"/>
        <xdr:cNvSpPr/>
      </xdr:nvSpPr>
      <xdr:spPr>
        <a:xfrm>
          <a:off x="1175040" y="1504944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74</xdr:row>
      <xdr:rowOff>0</xdr:rowOff>
    </xdr:from>
    <xdr:to>
      <xdr:col>1</xdr:col>
      <xdr:colOff>513000</xdr:colOff>
      <xdr:row>74</xdr:row>
      <xdr:rowOff>189000</xdr:rowOff>
    </xdr:to>
    <xdr:sp>
      <xdr:nvSpPr>
        <xdr:cNvPr id="1208" name="CustomShape 1"/>
        <xdr:cNvSpPr/>
      </xdr:nvSpPr>
      <xdr:spPr>
        <a:xfrm>
          <a:off x="1175040" y="1504944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74</xdr:row>
      <xdr:rowOff>0</xdr:rowOff>
    </xdr:from>
    <xdr:to>
      <xdr:col>1</xdr:col>
      <xdr:colOff>513000</xdr:colOff>
      <xdr:row>74</xdr:row>
      <xdr:rowOff>189000</xdr:rowOff>
    </xdr:to>
    <xdr:sp>
      <xdr:nvSpPr>
        <xdr:cNvPr id="1209" name="CustomShape 1"/>
        <xdr:cNvSpPr/>
      </xdr:nvSpPr>
      <xdr:spPr>
        <a:xfrm>
          <a:off x="1175040" y="1504944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74</xdr:row>
      <xdr:rowOff>0</xdr:rowOff>
    </xdr:from>
    <xdr:to>
      <xdr:col>1</xdr:col>
      <xdr:colOff>513000</xdr:colOff>
      <xdr:row>74</xdr:row>
      <xdr:rowOff>189000</xdr:rowOff>
    </xdr:to>
    <xdr:sp>
      <xdr:nvSpPr>
        <xdr:cNvPr id="1210" name="CustomShape 1"/>
        <xdr:cNvSpPr/>
      </xdr:nvSpPr>
      <xdr:spPr>
        <a:xfrm>
          <a:off x="1175040" y="1504944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74</xdr:row>
      <xdr:rowOff>0</xdr:rowOff>
    </xdr:from>
    <xdr:to>
      <xdr:col>1</xdr:col>
      <xdr:colOff>513000</xdr:colOff>
      <xdr:row>74</xdr:row>
      <xdr:rowOff>189000</xdr:rowOff>
    </xdr:to>
    <xdr:sp>
      <xdr:nvSpPr>
        <xdr:cNvPr id="1211" name="CustomShape 1"/>
        <xdr:cNvSpPr/>
      </xdr:nvSpPr>
      <xdr:spPr>
        <a:xfrm>
          <a:off x="1175040" y="1504944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74</xdr:row>
      <xdr:rowOff>0</xdr:rowOff>
    </xdr:from>
    <xdr:to>
      <xdr:col>1</xdr:col>
      <xdr:colOff>513000</xdr:colOff>
      <xdr:row>74</xdr:row>
      <xdr:rowOff>189000</xdr:rowOff>
    </xdr:to>
    <xdr:sp>
      <xdr:nvSpPr>
        <xdr:cNvPr id="1212" name="CustomShape 1"/>
        <xdr:cNvSpPr/>
      </xdr:nvSpPr>
      <xdr:spPr>
        <a:xfrm>
          <a:off x="1175040" y="1504944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74</xdr:row>
      <xdr:rowOff>0</xdr:rowOff>
    </xdr:from>
    <xdr:to>
      <xdr:col>1</xdr:col>
      <xdr:colOff>513000</xdr:colOff>
      <xdr:row>74</xdr:row>
      <xdr:rowOff>189000</xdr:rowOff>
    </xdr:to>
    <xdr:sp>
      <xdr:nvSpPr>
        <xdr:cNvPr id="1213" name="CustomShape 1"/>
        <xdr:cNvSpPr/>
      </xdr:nvSpPr>
      <xdr:spPr>
        <a:xfrm>
          <a:off x="1175040" y="1504944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74</xdr:row>
      <xdr:rowOff>0</xdr:rowOff>
    </xdr:from>
    <xdr:to>
      <xdr:col>1</xdr:col>
      <xdr:colOff>513000</xdr:colOff>
      <xdr:row>74</xdr:row>
      <xdr:rowOff>189000</xdr:rowOff>
    </xdr:to>
    <xdr:sp>
      <xdr:nvSpPr>
        <xdr:cNvPr id="1214" name="CustomShape 1"/>
        <xdr:cNvSpPr/>
      </xdr:nvSpPr>
      <xdr:spPr>
        <a:xfrm>
          <a:off x="1175040" y="1504944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74</xdr:row>
      <xdr:rowOff>0</xdr:rowOff>
    </xdr:from>
    <xdr:to>
      <xdr:col>1</xdr:col>
      <xdr:colOff>513000</xdr:colOff>
      <xdr:row>74</xdr:row>
      <xdr:rowOff>189000</xdr:rowOff>
    </xdr:to>
    <xdr:sp>
      <xdr:nvSpPr>
        <xdr:cNvPr id="1215" name="CustomShape 1"/>
        <xdr:cNvSpPr/>
      </xdr:nvSpPr>
      <xdr:spPr>
        <a:xfrm>
          <a:off x="1175040" y="1504944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74</xdr:row>
      <xdr:rowOff>0</xdr:rowOff>
    </xdr:from>
    <xdr:to>
      <xdr:col>1</xdr:col>
      <xdr:colOff>513000</xdr:colOff>
      <xdr:row>74</xdr:row>
      <xdr:rowOff>189000</xdr:rowOff>
    </xdr:to>
    <xdr:sp>
      <xdr:nvSpPr>
        <xdr:cNvPr id="1216" name="CustomShape 1"/>
        <xdr:cNvSpPr/>
      </xdr:nvSpPr>
      <xdr:spPr>
        <a:xfrm>
          <a:off x="1175040" y="1504944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74</xdr:row>
      <xdr:rowOff>0</xdr:rowOff>
    </xdr:from>
    <xdr:to>
      <xdr:col>1</xdr:col>
      <xdr:colOff>513000</xdr:colOff>
      <xdr:row>74</xdr:row>
      <xdr:rowOff>189000</xdr:rowOff>
    </xdr:to>
    <xdr:sp>
      <xdr:nvSpPr>
        <xdr:cNvPr id="1217" name="CustomShape 1"/>
        <xdr:cNvSpPr/>
      </xdr:nvSpPr>
      <xdr:spPr>
        <a:xfrm>
          <a:off x="1175040" y="1504944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74</xdr:row>
      <xdr:rowOff>0</xdr:rowOff>
    </xdr:from>
    <xdr:to>
      <xdr:col>1</xdr:col>
      <xdr:colOff>513000</xdr:colOff>
      <xdr:row>74</xdr:row>
      <xdr:rowOff>189000</xdr:rowOff>
    </xdr:to>
    <xdr:sp>
      <xdr:nvSpPr>
        <xdr:cNvPr id="1218" name="CustomShape 1"/>
        <xdr:cNvSpPr/>
      </xdr:nvSpPr>
      <xdr:spPr>
        <a:xfrm>
          <a:off x="1175040" y="1504944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74</xdr:row>
      <xdr:rowOff>0</xdr:rowOff>
    </xdr:from>
    <xdr:to>
      <xdr:col>1</xdr:col>
      <xdr:colOff>513000</xdr:colOff>
      <xdr:row>74</xdr:row>
      <xdr:rowOff>189000</xdr:rowOff>
    </xdr:to>
    <xdr:sp>
      <xdr:nvSpPr>
        <xdr:cNvPr id="1219" name="CustomShape 1"/>
        <xdr:cNvSpPr/>
      </xdr:nvSpPr>
      <xdr:spPr>
        <a:xfrm>
          <a:off x="1175040" y="1504944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74</xdr:row>
      <xdr:rowOff>0</xdr:rowOff>
    </xdr:from>
    <xdr:to>
      <xdr:col>1</xdr:col>
      <xdr:colOff>513000</xdr:colOff>
      <xdr:row>74</xdr:row>
      <xdr:rowOff>189000</xdr:rowOff>
    </xdr:to>
    <xdr:sp>
      <xdr:nvSpPr>
        <xdr:cNvPr id="1220" name="CustomShape 1"/>
        <xdr:cNvSpPr/>
      </xdr:nvSpPr>
      <xdr:spPr>
        <a:xfrm>
          <a:off x="1175040" y="1504944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74</xdr:row>
      <xdr:rowOff>0</xdr:rowOff>
    </xdr:from>
    <xdr:to>
      <xdr:col>1</xdr:col>
      <xdr:colOff>513000</xdr:colOff>
      <xdr:row>74</xdr:row>
      <xdr:rowOff>189000</xdr:rowOff>
    </xdr:to>
    <xdr:sp>
      <xdr:nvSpPr>
        <xdr:cNvPr id="1221" name="CustomShape 1"/>
        <xdr:cNvSpPr/>
      </xdr:nvSpPr>
      <xdr:spPr>
        <a:xfrm>
          <a:off x="1175040" y="1504944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74</xdr:row>
      <xdr:rowOff>0</xdr:rowOff>
    </xdr:from>
    <xdr:to>
      <xdr:col>1</xdr:col>
      <xdr:colOff>513000</xdr:colOff>
      <xdr:row>74</xdr:row>
      <xdr:rowOff>189000</xdr:rowOff>
    </xdr:to>
    <xdr:sp>
      <xdr:nvSpPr>
        <xdr:cNvPr id="1222" name="CustomShape 1"/>
        <xdr:cNvSpPr/>
      </xdr:nvSpPr>
      <xdr:spPr>
        <a:xfrm>
          <a:off x="1175040" y="1504944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74</xdr:row>
      <xdr:rowOff>0</xdr:rowOff>
    </xdr:from>
    <xdr:to>
      <xdr:col>1</xdr:col>
      <xdr:colOff>513000</xdr:colOff>
      <xdr:row>74</xdr:row>
      <xdr:rowOff>189000</xdr:rowOff>
    </xdr:to>
    <xdr:sp>
      <xdr:nvSpPr>
        <xdr:cNvPr id="1223" name="CustomShape 1"/>
        <xdr:cNvSpPr/>
      </xdr:nvSpPr>
      <xdr:spPr>
        <a:xfrm>
          <a:off x="1175040" y="1504944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74</xdr:row>
      <xdr:rowOff>0</xdr:rowOff>
    </xdr:from>
    <xdr:to>
      <xdr:col>1</xdr:col>
      <xdr:colOff>513000</xdr:colOff>
      <xdr:row>74</xdr:row>
      <xdr:rowOff>189000</xdr:rowOff>
    </xdr:to>
    <xdr:sp>
      <xdr:nvSpPr>
        <xdr:cNvPr id="1224" name="CustomShape 1"/>
        <xdr:cNvSpPr/>
      </xdr:nvSpPr>
      <xdr:spPr>
        <a:xfrm>
          <a:off x="1175040" y="1504944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74</xdr:row>
      <xdr:rowOff>0</xdr:rowOff>
    </xdr:from>
    <xdr:to>
      <xdr:col>1</xdr:col>
      <xdr:colOff>513000</xdr:colOff>
      <xdr:row>74</xdr:row>
      <xdr:rowOff>189000</xdr:rowOff>
    </xdr:to>
    <xdr:sp>
      <xdr:nvSpPr>
        <xdr:cNvPr id="1225" name="CustomShape 1"/>
        <xdr:cNvSpPr/>
      </xdr:nvSpPr>
      <xdr:spPr>
        <a:xfrm>
          <a:off x="1175040" y="1504944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74</xdr:row>
      <xdr:rowOff>0</xdr:rowOff>
    </xdr:from>
    <xdr:to>
      <xdr:col>1</xdr:col>
      <xdr:colOff>513000</xdr:colOff>
      <xdr:row>74</xdr:row>
      <xdr:rowOff>189000</xdr:rowOff>
    </xdr:to>
    <xdr:sp>
      <xdr:nvSpPr>
        <xdr:cNvPr id="1226" name="CustomShape 1"/>
        <xdr:cNvSpPr/>
      </xdr:nvSpPr>
      <xdr:spPr>
        <a:xfrm>
          <a:off x="1175040" y="15049440"/>
          <a:ext cx="74880" cy="18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27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28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29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30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31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32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33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34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35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36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37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38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39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40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41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42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43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44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45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46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47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48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49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50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51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52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53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54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55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56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57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58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59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60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61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62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63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64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65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66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67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68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69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70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71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72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73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74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75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76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77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78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79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80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81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82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83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84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85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86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87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88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89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90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91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92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93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94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95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96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97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98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299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00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01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02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03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04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05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06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07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08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09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10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11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12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13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14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15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16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17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18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19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20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21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22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23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24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25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26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27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28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29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30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31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32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33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34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35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36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37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38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39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40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41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42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43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44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45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46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47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48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49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50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51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52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53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54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55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56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57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58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59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60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61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62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63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64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65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66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67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68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69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70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71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72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73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74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75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76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77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78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79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80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81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82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83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84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85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86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87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88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89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90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91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92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93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94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95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96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97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98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399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00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01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02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03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04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05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06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07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08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09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10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11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12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13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14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15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16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17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18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19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20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21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22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23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24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25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26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27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28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29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30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31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32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33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34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35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36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37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38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39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40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41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42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43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44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45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46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47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48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49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50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51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52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53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54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55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56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57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58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59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60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61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62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63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64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65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66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67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68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69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70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71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72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73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74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75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76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77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xdr:colOff>
      <xdr:row>19</xdr:row>
      <xdr:rowOff>23760</xdr:rowOff>
    </xdr:to>
    <xdr:sp>
      <xdr:nvSpPr>
        <xdr:cNvPr id="1478" name="CustomShape 1"/>
        <xdr:cNvSpPr/>
      </xdr:nvSpPr>
      <xdr:spPr>
        <a:xfrm>
          <a:off x="1175040" y="4371840"/>
          <a:ext cx="74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479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480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481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482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483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484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485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486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487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488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489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490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491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492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493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494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495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496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497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498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499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00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01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02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03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04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05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06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07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08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09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10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11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12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13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14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15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16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17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18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19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20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21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22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23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24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25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26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27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28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29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30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31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32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33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34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35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36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37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38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39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40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41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42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43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44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45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46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47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48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49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50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51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52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53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54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55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56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57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58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59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60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61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62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63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64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65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66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67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68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69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70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71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72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73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74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75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76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77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78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79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80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81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82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83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84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85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86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87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88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89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90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91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92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93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94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95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96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97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98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599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600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601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602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603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13</xdr:row>
      <xdr:rowOff>0</xdr:rowOff>
    </xdr:from>
    <xdr:to>
      <xdr:col>1</xdr:col>
      <xdr:colOff>513000</xdr:colOff>
      <xdr:row>14</xdr:row>
      <xdr:rowOff>27000</xdr:rowOff>
    </xdr:to>
    <xdr:sp>
      <xdr:nvSpPr>
        <xdr:cNvPr id="1604" name="CustomShape 1"/>
        <xdr:cNvSpPr/>
      </xdr:nvSpPr>
      <xdr:spPr>
        <a:xfrm>
          <a:off x="1175040" y="3419280"/>
          <a:ext cx="74880" cy="21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05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06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07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08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09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10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11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12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13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14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15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16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17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18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19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20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21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22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23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24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25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26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27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28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29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30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31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32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33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34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35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36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37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38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39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40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41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42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43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44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45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46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47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48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49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50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51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52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53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54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55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56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57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58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59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60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61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62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63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64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65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66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67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68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69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70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71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72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73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74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75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76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77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78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79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80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81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82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83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84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85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86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87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88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89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90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91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92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93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94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95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96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97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98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699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700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701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702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703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704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705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706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707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708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709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710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711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712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713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714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715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716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717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718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719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720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721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722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723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724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725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726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</xdr:row>
      <xdr:rowOff>0</xdr:rowOff>
    </xdr:from>
    <xdr:to>
      <xdr:col>1</xdr:col>
      <xdr:colOff>513000</xdr:colOff>
      <xdr:row>7</xdr:row>
      <xdr:rowOff>36720</xdr:rowOff>
    </xdr:to>
    <xdr:sp>
      <xdr:nvSpPr>
        <xdr:cNvPr id="1727" name="CustomShape 1"/>
        <xdr:cNvSpPr/>
      </xdr:nvSpPr>
      <xdr:spPr>
        <a:xfrm>
          <a:off x="1175040" y="227628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860760</xdr:colOff>
      <xdr:row>85</xdr:row>
      <xdr:rowOff>200880</xdr:rowOff>
    </xdr:from>
    <xdr:to>
      <xdr:col>2</xdr:col>
      <xdr:colOff>935640</xdr:colOff>
      <xdr:row>87</xdr:row>
      <xdr:rowOff>54720</xdr:rowOff>
    </xdr:to>
    <xdr:sp>
      <xdr:nvSpPr>
        <xdr:cNvPr id="1728" name="CustomShape 1"/>
        <xdr:cNvSpPr/>
      </xdr:nvSpPr>
      <xdr:spPr>
        <a:xfrm>
          <a:off x="3014640" y="17498160"/>
          <a:ext cx="74880" cy="2728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29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30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31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32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33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34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35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36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37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38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39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40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41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42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43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44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45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46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47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48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49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50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51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52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53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54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55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56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57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58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59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60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61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62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63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64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65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66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67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68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69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70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71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72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73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74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75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76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77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78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79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80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81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82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83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84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85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86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87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88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89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90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91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92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93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94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95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96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97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98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799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00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01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02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03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04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05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06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07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08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09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10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11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12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13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14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15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16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17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18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19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20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21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22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23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24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25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26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27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28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29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30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31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32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33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34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35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36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37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38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39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40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41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42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43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44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45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46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47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48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49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50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51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52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53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54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55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56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57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58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59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60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61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62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63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64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65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66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67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68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69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70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71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72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73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74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75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76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77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78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79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80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81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82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83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84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85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86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87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88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89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90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91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92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93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94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95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96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97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98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899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00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01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02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03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04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05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06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07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08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09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10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11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12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13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14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15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16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17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18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19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20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21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22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23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24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25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26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27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28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29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30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31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32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33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34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35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36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37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38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39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40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41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42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43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44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45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46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47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48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49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50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51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52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53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54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55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56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57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58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59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60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61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62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63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64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65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66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67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68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69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70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71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72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73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74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75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76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77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78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79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80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81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82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83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84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85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86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87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88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89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90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91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92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93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94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95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96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97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98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1999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00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01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02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03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04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05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06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07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08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09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10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11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12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13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14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15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16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17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18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19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20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21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22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23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24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25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26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27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28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29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30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31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32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33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34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35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36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37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38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39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40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41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42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43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44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45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46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47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48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49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50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51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52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53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54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55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56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57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58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59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60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61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62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63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64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65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66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67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68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69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70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71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72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73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74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75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76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77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78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79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80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81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82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83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84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85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86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87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88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89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90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91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92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93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94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95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96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97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98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099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100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101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102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103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104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78</xdr:row>
      <xdr:rowOff>0</xdr:rowOff>
    </xdr:from>
    <xdr:to>
      <xdr:col>1</xdr:col>
      <xdr:colOff>513000</xdr:colOff>
      <xdr:row>79</xdr:row>
      <xdr:rowOff>55440</xdr:rowOff>
    </xdr:to>
    <xdr:sp>
      <xdr:nvSpPr>
        <xdr:cNvPr id="2105" name="CustomShape 1"/>
        <xdr:cNvSpPr/>
      </xdr:nvSpPr>
      <xdr:spPr>
        <a:xfrm>
          <a:off x="1175040" y="15830280"/>
          <a:ext cx="74880" cy="264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06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07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08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09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10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11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12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13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14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15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16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17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18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19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20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21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22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23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24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25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26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27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28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29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30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31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32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33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34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35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36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37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38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39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40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41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42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43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44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45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46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47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48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49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50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51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52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53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54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55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56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57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58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59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60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61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62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63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64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65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66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67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68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69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70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71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72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73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74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75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76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77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78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79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80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81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82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83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84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85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86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87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88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89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90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91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92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93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94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95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96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97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98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199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200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201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202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203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204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205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206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207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208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209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210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211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212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213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214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215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216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217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218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219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220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221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222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223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224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225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226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227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61</xdr:row>
      <xdr:rowOff>36720</xdr:rowOff>
    </xdr:to>
    <xdr:sp>
      <xdr:nvSpPr>
        <xdr:cNvPr id="2228" name="CustomShape 1"/>
        <xdr:cNvSpPr/>
      </xdr:nvSpPr>
      <xdr:spPr>
        <a:xfrm>
          <a:off x="1175040" y="12573000"/>
          <a:ext cx="74880" cy="36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1085760</xdr:colOff>
      <xdr:row>60</xdr:row>
      <xdr:rowOff>60840</xdr:rowOff>
    </xdr:from>
    <xdr:to>
      <xdr:col>1</xdr:col>
      <xdr:colOff>1160640</xdr:colOff>
      <xdr:row>61</xdr:row>
      <xdr:rowOff>65520</xdr:rowOff>
    </xdr:to>
    <xdr:sp>
      <xdr:nvSpPr>
        <xdr:cNvPr id="2229" name="CustomShape 1"/>
        <xdr:cNvSpPr/>
      </xdr:nvSpPr>
      <xdr:spPr>
        <a:xfrm>
          <a:off x="1822680" y="124430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60</xdr:row>
      <xdr:rowOff>0</xdr:rowOff>
    </xdr:from>
    <xdr:to>
      <xdr:col>1</xdr:col>
      <xdr:colOff>513000</xdr:colOff>
      <xdr:row>61</xdr:row>
      <xdr:rowOff>4680</xdr:rowOff>
    </xdr:to>
    <xdr:sp>
      <xdr:nvSpPr>
        <xdr:cNvPr id="2230" name="CustomShape 1"/>
        <xdr:cNvSpPr/>
      </xdr:nvSpPr>
      <xdr:spPr>
        <a:xfrm>
          <a:off x="1175040" y="123822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60</xdr:row>
      <xdr:rowOff>0</xdr:rowOff>
    </xdr:from>
    <xdr:to>
      <xdr:col>1</xdr:col>
      <xdr:colOff>513000</xdr:colOff>
      <xdr:row>61</xdr:row>
      <xdr:rowOff>4680</xdr:rowOff>
    </xdr:to>
    <xdr:sp>
      <xdr:nvSpPr>
        <xdr:cNvPr id="2231" name="CustomShape 1"/>
        <xdr:cNvSpPr/>
      </xdr:nvSpPr>
      <xdr:spPr>
        <a:xfrm>
          <a:off x="1175040" y="123822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60</xdr:row>
      <xdr:rowOff>0</xdr:rowOff>
    </xdr:from>
    <xdr:to>
      <xdr:col>1</xdr:col>
      <xdr:colOff>513000</xdr:colOff>
      <xdr:row>61</xdr:row>
      <xdr:rowOff>4680</xdr:rowOff>
    </xdr:to>
    <xdr:sp>
      <xdr:nvSpPr>
        <xdr:cNvPr id="2232" name="CustomShape 1"/>
        <xdr:cNvSpPr/>
      </xdr:nvSpPr>
      <xdr:spPr>
        <a:xfrm>
          <a:off x="1175040" y="123822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60</xdr:row>
      <xdr:rowOff>0</xdr:rowOff>
    </xdr:from>
    <xdr:to>
      <xdr:col>1</xdr:col>
      <xdr:colOff>513000</xdr:colOff>
      <xdr:row>61</xdr:row>
      <xdr:rowOff>4680</xdr:rowOff>
    </xdr:to>
    <xdr:sp>
      <xdr:nvSpPr>
        <xdr:cNvPr id="2233" name="CustomShape 1"/>
        <xdr:cNvSpPr/>
      </xdr:nvSpPr>
      <xdr:spPr>
        <a:xfrm>
          <a:off x="1175040" y="123822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60</xdr:row>
      <xdr:rowOff>0</xdr:rowOff>
    </xdr:from>
    <xdr:to>
      <xdr:col>1</xdr:col>
      <xdr:colOff>513000</xdr:colOff>
      <xdr:row>61</xdr:row>
      <xdr:rowOff>4680</xdr:rowOff>
    </xdr:to>
    <xdr:sp>
      <xdr:nvSpPr>
        <xdr:cNvPr id="2234" name="CustomShape 1"/>
        <xdr:cNvSpPr/>
      </xdr:nvSpPr>
      <xdr:spPr>
        <a:xfrm>
          <a:off x="1175040" y="123822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60</xdr:row>
      <xdr:rowOff>0</xdr:rowOff>
    </xdr:from>
    <xdr:to>
      <xdr:col>1</xdr:col>
      <xdr:colOff>513000</xdr:colOff>
      <xdr:row>61</xdr:row>
      <xdr:rowOff>4680</xdr:rowOff>
    </xdr:to>
    <xdr:sp>
      <xdr:nvSpPr>
        <xdr:cNvPr id="2235" name="CustomShape 1"/>
        <xdr:cNvSpPr/>
      </xdr:nvSpPr>
      <xdr:spPr>
        <a:xfrm>
          <a:off x="1175040" y="123822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60</xdr:row>
      <xdr:rowOff>0</xdr:rowOff>
    </xdr:from>
    <xdr:to>
      <xdr:col>1</xdr:col>
      <xdr:colOff>513000</xdr:colOff>
      <xdr:row>61</xdr:row>
      <xdr:rowOff>4680</xdr:rowOff>
    </xdr:to>
    <xdr:sp>
      <xdr:nvSpPr>
        <xdr:cNvPr id="2236" name="CustomShape 1"/>
        <xdr:cNvSpPr/>
      </xdr:nvSpPr>
      <xdr:spPr>
        <a:xfrm>
          <a:off x="1175040" y="123822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60</xdr:row>
      <xdr:rowOff>0</xdr:rowOff>
    </xdr:from>
    <xdr:to>
      <xdr:col>1</xdr:col>
      <xdr:colOff>513000</xdr:colOff>
      <xdr:row>61</xdr:row>
      <xdr:rowOff>4680</xdr:rowOff>
    </xdr:to>
    <xdr:sp>
      <xdr:nvSpPr>
        <xdr:cNvPr id="2237" name="CustomShape 1"/>
        <xdr:cNvSpPr/>
      </xdr:nvSpPr>
      <xdr:spPr>
        <a:xfrm>
          <a:off x="1175040" y="123822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60</xdr:row>
      <xdr:rowOff>0</xdr:rowOff>
    </xdr:from>
    <xdr:to>
      <xdr:col>1</xdr:col>
      <xdr:colOff>513000</xdr:colOff>
      <xdr:row>61</xdr:row>
      <xdr:rowOff>4680</xdr:rowOff>
    </xdr:to>
    <xdr:sp>
      <xdr:nvSpPr>
        <xdr:cNvPr id="2238" name="CustomShape 1"/>
        <xdr:cNvSpPr/>
      </xdr:nvSpPr>
      <xdr:spPr>
        <a:xfrm>
          <a:off x="1175040" y="123822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60</xdr:row>
      <xdr:rowOff>0</xdr:rowOff>
    </xdr:from>
    <xdr:to>
      <xdr:col>1</xdr:col>
      <xdr:colOff>513000</xdr:colOff>
      <xdr:row>61</xdr:row>
      <xdr:rowOff>4680</xdr:rowOff>
    </xdr:to>
    <xdr:sp>
      <xdr:nvSpPr>
        <xdr:cNvPr id="2239" name="CustomShape 1"/>
        <xdr:cNvSpPr/>
      </xdr:nvSpPr>
      <xdr:spPr>
        <a:xfrm>
          <a:off x="1175040" y="123822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60</xdr:row>
      <xdr:rowOff>0</xdr:rowOff>
    </xdr:from>
    <xdr:to>
      <xdr:col>1</xdr:col>
      <xdr:colOff>513000</xdr:colOff>
      <xdr:row>61</xdr:row>
      <xdr:rowOff>4680</xdr:rowOff>
    </xdr:to>
    <xdr:sp>
      <xdr:nvSpPr>
        <xdr:cNvPr id="2240" name="CustomShape 1"/>
        <xdr:cNvSpPr/>
      </xdr:nvSpPr>
      <xdr:spPr>
        <a:xfrm>
          <a:off x="1175040" y="123822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60</xdr:row>
      <xdr:rowOff>0</xdr:rowOff>
    </xdr:from>
    <xdr:to>
      <xdr:col>1</xdr:col>
      <xdr:colOff>513000</xdr:colOff>
      <xdr:row>61</xdr:row>
      <xdr:rowOff>4680</xdr:rowOff>
    </xdr:to>
    <xdr:sp>
      <xdr:nvSpPr>
        <xdr:cNvPr id="2241" name="CustomShape 1"/>
        <xdr:cNvSpPr/>
      </xdr:nvSpPr>
      <xdr:spPr>
        <a:xfrm>
          <a:off x="1175040" y="123822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60</xdr:row>
      <xdr:rowOff>0</xdr:rowOff>
    </xdr:from>
    <xdr:to>
      <xdr:col>1</xdr:col>
      <xdr:colOff>513000</xdr:colOff>
      <xdr:row>61</xdr:row>
      <xdr:rowOff>4680</xdr:rowOff>
    </xdr:to>
    <xdr:sp>
      <xdr:nvSpPr>
        <xdr:cNvPr id="2242" name="CustomShape 1"/>
        <xdr:cNvSpPr/>
      </xdr:nvSpPr>
      <xdr:spPr>
        <a:xfrm>
          <a:off x="1175040" y="123822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60</xdr:row>
      <xdr:rowOff>0</xdr:rowOff>
    </xdr:from>
    <xdr:to>
      <xdr:col>1</xdr:col>
      <xdr:colOff>513000</xdr:colOff>
      <xdr:row>61</xdr:row>
      <xdr:rowOff>4680</xdr:rowOff>
    </xdr:to>
    <xdr:sp>
      <xdr:nvSpPr>
        <xdr:cNvPr id="2243" name="CustomShape 1"/>
        <xdr:cNvSpPr/>
      </xdr:nvSpPr>
      <xdr:spPr>
        <a:xfrm>
          <a:off x="1175040" y="123822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60</xdr:row>
      <xdr:rowOff>0</xdr:rowOff>
    </xdr:from>
    <xdr:to>
      <xdr:col>1</xdr:col>
      <xdr:colOff>513000</xdr:colOff>
      <xdr:row>61</xdr:row>
      <xdr:rowOff>4680</xdr:rowOff>
    </xdr:to>
    <xdr:sp>
      <xdr:nvSpPr>
        <xdr:cNvPr id="2244" name="CustomShape 1"/>
        <xdr:cNvSpPr/>
      </xdr:nvSpPr>
      <xdr:spPr>
        <a:xfrm>
          <a:off x="1175040" y="123822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60</xdr:row>
      <xdr:rowOff>0</xdr:rowOff>
    </xdr:from>
    <xdr:to>
      <xdr:col>1</xdr:col>
      <xdr:colOff>513000</xdr:colOff>
      <xdr:row>61</xdr:row>
      <xdr:rowOff>4680</xdr:rowOff>
    </xdr:to>
    <xdr:sp>
      <xdr:nvSpPr>
        <xdr:cNvPr id="2245" name="CustomShape 1"/>
        <xdr:cNvSpPr/>
      </xdr:nvSpPr>
      <xdr:spPr>
        <a:xfrm>
          <a:off x="1175040" y="123822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60</xdr:row>
      <xdr:rowOff>0</xdr:rowOff>
    </xdr:from>
    <xdr:to>
      <xdr:col>1</xdr:col>
      <xdr:colOff>513000</xdr:colOff>
      <xdr:row>61</xdr:row>
      <xdr:rowOff>4680</xdr:rowOff>
    </xdr:to>
    <xdr:sp>
      <xdr:nvSpPr>
        <xdr:cNvPr id="2246" name="CustomShape 1"/>
        <xdr:cNvSpPr/>
      </xdr:nvSpPr>
      <xdr:spPr>
        <a:xfrm>
          <a:off x="1175040" y="123822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60</xdr:row>
      <xdr:rowOff>0</xdr:rowOff>
    </xdr:from>
    <xdr:to>
      <xdr:col>1</xdr:col>
      <xdr:colOff>513000</xdr:colOff>
      <xdr:row>61</xdr:row>
      <xdr:rowOff>4680</xdr:rowOff>
    </xdr:to>
    <xdr:sp>
      <xdr:nvSpPr>
        <xdr:cNvPr id="2247" name="CustomShape 1"/>
        <xdr:cNvSpPr/>
      </xdr:nvSpPr>
      <xdr:spPr>
        <a:xfrm>
          <a:off x="1175040" y="123822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60</xdr:row>
      <xdr:rowOff>0</xdr:rowOff>
    </xdr:from>
    <xdr:to>
      <xdr:col>1</xdr:col>
      <xdr:colOff>513000</xdr:colOff>
      <xdr:row>61</xdr:row>
      <xdr:rowOff>4680</xdr:rowOff>
    </xdr:to>
    <xdr:sp>
      <xdr:nvSpPr>
        <xdr:cNvPr id="2248" name="CustomShape 1"/>
        <xdr:cNvSpPr/>
      </xdr:nvSpPr>
      <xdr:spPr>
        <a:xfrm>
          <a:off x="1175040" y="123822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60</xdr:row>
      <xdr:rowOff>0</xdr:rowOff>
    </xdr:from>
    <xdr:to>
      <xdr:col>1</xdr:col>
      <xdr:colOff>513000</xdr:colOff>
      <xdr:row>61</xdr:row>
      <xdr:rowOff>4680</xdr:rowOff>
    </xdr:to>
    <xdr:sp>
      <xdr:nvSpPr>
        <xdr:cNvPr id="2249" name="CustomShape 1"/>
        <xdr:cNvSpPr/>
      </xdr:nvSpPr>
      <xdr:spPr>
        <a:xfrm>
          <a:off x="1175040" y="123822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1207080</xdr:colOff>
      <xdr:row>70</xdr:row>
      <xdr:rowOff>110880</xdr:rowOff>
    </xdr:from>
    <xdr:to>
      <xdr:col>2</xdr:col>
      <xdr:colOff>1281960</xdr:colOff>
      <xdr:row>71</xdr:row>
      <xdr:rowOff>115920</xdr:rowOff>
    </xdr:to>
    <xdr:sp>
      <xdr:nvSpPr>
        <xdr:cNvPr id="2250" name="CustomShape 1"/>
        <xdr:cNvSpPr/>
      </xdr:nvSpPr>
      <xdr:spPr>
        <a:xfrm>
          <a:off x="3360960" y="143982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76</xdr:row>
      <xdr:rowOff>0</xdr:rowOff>
    </xdr:from>
    <xdr:to>
      <xdr:col>1</xdr:col>
      <xdr:colOff>513000</xdr:colOff>
      <xdr:row>76</xdr:row>
      <xdr:rowOff>195480</xdr:rowOff>
    </xdr:to>
    <xdr:sp>
      <xdr:nvSpPr>
        <xdr:cNvPr id="2251" name="CustomShape 1"/>
        <xdr:cNvSpPr/>
      </xdr:nvSpPr>
      <xdr:spPr>
        <a:xfrm>
          <a:off x="1175040" y="1543032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76</xdr:row>
      <xdr:rowOff>0</xdr:rowOff>
    </xdr:from>
    <xdr:to>
      <xdr:col>1</xdr:col>
      <xdr:colOff>513000</xdr:colOff>
      <xdr:row>76</xdr:row>
      <xdr:rowOff>195480</xdr:rowOff>
    </xdr:to>
    <xdr:sp>
      <xdr:nvSpPr>
        <xdr:cNvPr id="2252" name="CustomShape 1"/>
        <xdr:cNvSpPr/>
      </xdr:nvSpPr>
      <xdr:spPr>
        <a:xfrm>
          <a:off x="1175040" y="1543032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76</xdr:row>
      <xdr:rowOff>0</xdr:rowOff>
    </xdr:from>
    <xdr:to>
      <xdr:col>1</xdr:col>
      <xdr:colOff>513000</xdr:colOff>
      <xdr:row>76</xdr:row>
      <xdr:rowOff>195480</xdr:rowOff>
    </xdr:to>
    <xdr:sp>
      <xdr:nvSpPr>
        <xdr:cNvPr id="2253" name="CustomShape 1"/>
        <xdr:cNvSpPr/>
      </xdr:nvSpPr>
      <xdr:spPr>
        <a:xfrm>
          <a:off x="1175040" y="1543032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76</xdr:row>
      <xdr:rowOff>0</xdr:rowOff>
    </xdr:from>
    <xdr:to>
      <xdr:col>1</xdr:col>
      <xdr:colOff>513000</xdr:colOff>
      <xdr:row>76</xdr:row>
      <xdr:rowOff>195480</xdr:rowOff>
    </xdr:to>
    <xdr:sp>
      <xdr:nvSpPr>
        <xdr:cNvPr id="2254" name="CustomShape 1"/>
        <xdr:cNvSpPr/>
      </xdr:nvSpPr>
      <xdr:spPr>
        <a:xfrm>
          <a:off x="1175040" y="1543032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76</xdr:row>
      <xdr:rowOff>0</xdr:rowOff>
    </xdr:from>
    <xdr:to>
      <xdr:col>1</xdr:col>
      <xdr:colOff>513000</xdr:colOff>
      <xdr:row>76</xdr:row>
      <xdr:rowOff>195480</xdr:rowOff>
    </xdr:to>
    <xdr:sp>
      <xdr:nvSpPr>
        <xdr:cNvPr id="2255" name="CustomShape 1"/>
        <xdr:cNvSpPr/>
      </xdr:nvSpPr>
      <xdr:spPr>
        <a:xfrm>
          <a:off x="1175040" y="1543032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76</xdr:row>
      <xdr:rowOff>0</xdr:rowOff>
    </xdr:from>
    <xdr:to>
      <xdr:col>1</xdr:col>
      <xdr:colOff>513000</xdr:colOff>
      <xdr:row>76</xdr:row>
      <xdr:rowOff>195480</xdr:rowOff>
    </xdr:to>
    <xdr:sp>
      <xdr:nvSpPr>
        <xdr:cNvPr id="2256" name="CustomShape 1"/>
        <xdr:cNvSpPr/>
      </xdr:nvSpPr>
      <xdr:spPr>
        <a:xfrm>
          <a:off x="1175040" y="1543032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76</xdr:row>
      <xdr:rowOff>0</xdr:rowOff>
    </xdr:from>
    <xdr:to>
      <xdr:col>1</xdr:col>
      <xdr:colOff>513000</xdr:colOff>
      <xdr:row>76</xdr:row>
      <xdr:rowOff>195480</xdr:rowOff>
    </xdr:to>
    <xdr:sp>
      <xdr:nvSpPr>
        <xdr:cNvPr id="2257" name="CustomShape 1"/>
        <xdr:cNvSpPr/>
      </xdr:nvSpPr>
      <xdr:spPr>
        <a:xfrm>
          <a:off x="1175040" y="1543032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76</xdr:row>
      <xdr:rowOff>0</xdr:rowOff>
    </xdr:from>
    <xdr:to>
      <xdr:col>1</xdr:col>
      <xdr:colOff>513000</xdr:colOff>
      <xdr:row>76</xdr:row>
      <xdr:rowOff>195480</xdr:rowOff>
    </xdr:to>
    <xdr:sp>
      <xdr:nvSpPr>
        <xdr:cNvPr id="2258" name="CustomShape 1"/>
        <xdr:cNvSpPr/>
      </xdr:nvSpPr>
      <xdr:spPr>
        <a:xfrm>
          <a:off x="1175040" y="1543032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76</xdr:row>
      <xdr:rowOff>0</xdr:rowOff>
    </xdr:from>
    <xdr:to>
      <xdr:col>1</xdr:col>
      <xdr:colOff>513000</xdr:colOff>
      <xdr:row>76</xdr:row>
      <xdr:rowOff>195480</xdr:rowOff>
    </xdr:to>
    <xdr:sp>
      <xdr:nvSpPr>
        <xdr:cNvPr id="2259" name="CustomShape 1"/>
        <xdr:cNvSpPr/>
      </xdr:nvSpPr>
      <xdr:spPr>
        <a:xfrm>
          <a:off x="1175040" y="1543032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76</xdr:row>
      <xdr:rowOff>0</xdr:rowOff>
    </xdr:from>
    <xdr:to>
      <xdr:col>1</xdr:col>
      <xdr:colOff>513000</xdr:colOff>
      <xdr:row>76</xdr:row>
      <xdr:rowOff>195480</xdr:rowOff>
    </xdr:to>
    <xdr:sp>
      <xdr:nvSpPr>
        <xdr:cNvPr id="2260" name="CustomShape 1"/>
        <xdr:cNvSpPr/>
      </xdr:nvSpPr>
      <xdr:spPr>
        <a:xfrm>
          <a:off x="1175040" y="1543032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76</xdr:row>
      <xdr:rowOff>0</xdr:rowOff>
    </xdr:from>
    <xdr:to>
      <xdr:col>1</xdr:col>
      <xdr:colOff>513000</xdr:colOff>
      <xdr:row>76</xdr:row>
      <xdr:rowOff>195480</xdr:rowOff>
    </xdr:to>
    <xdr:sp>
      <xdr:nvSpPr>
        <xdr:cNvPr id="2261" name="CustomShape 1"/>
        <xdr:cNvSpPr/>
      </xdr:nvSpPr>
      <xdr:spPr>
        <a:xfrm>
          <a:off x="1175040" y="1543032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76</xdr:row>
      <xdr:rowOff>0</xdr:rowOff>
    </xdr:from>
    <xdr:to>
      <xdr:col>1</xdr:col>
      <xdr:colOff>513000</xdr:colOff>
      <xdr:row>76</xdr:row>
      <xdr:rowOff>195480</xdr:rowOff>
    </xdr:to>
    <xdr:sp>
      <xdr:nvSpPr>
        <xdr:cNvPr id="2262" name="CustomShape 1"/>
        <xdr:cNvSpPr/>
      </xdr:nvSpPr>
      <xdr:spPr>
        <a:xfrm>
          <a:off x="1175040" y="1543032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76</xdr:row>
      <xdr:rowOff>0</xdr:rowOff>
    </xdr:from>
    <xdr:to>
      <xdr:col>1</xdr:col>
      <xdr:colOff>513000</xdr:colOff>
      <xdr:row>76</xdr:row>
      <xdr:rowOff>195480</xdr:rowOff>
    </xdr:to>
    <xdr:sp>
      <xdr:nvSpPr>
        <xdr:cNvPr id="2263" name="CustomShape 1"/>
        <xdr:cNvSpPr/>
      </xdr:nvSpPr>
      <xdr:spPr>
        <a:xfrm>
          <a:off x="1175040" y="1543032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76</xdr:row>
      <xdr:rowOff>0</xdr:rowOff>
    </xdr:from>
    <xdr:to>
      <xdr:col>1</xdr:col>
      <xdr:colOff>513000</xdr:colOff>
      <xdr:row>76</xdr:row>
      <xdr:rowOff>195480</xdr:rowOff>
    </xdr:to>
    <xdr:sp>
      <xdr:nvSpPr>
        <xdr:cNvPr id="2264" name="CustomShape 1"/>
        <xdr:cNvSpPr/>
      </xdr:nvSpPr>
      <xdr:spPr>
        <a:xfrm>
          <a:off x="1175040" y="1543032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76</xdr:row>
      <xdr:rowOff>0</xdr:rowOff>
    </xdr:from>
    <xdr:to>
      <xdr:col>1</xdr:col>
      <xdr:colOff>513000</xdr:colOff>
      <xdr:row>76</xdr:row>
      <xdr:rowOff>195480</xdr:rowOff>
    </xdr:to>
    <xdr:sp>
      <xdr:nvSpPr>
        <xdr:cNvPr id="2265" name="CustomShape 1"/>
        <xdr:cNvSpPr/>
      </xdr:nvSpPr>
      <xdr:spPr>
        <a:xfrm>
          <a:off x="1175040" y="1543032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76</xdr:row>
      <xdr:rowOff>0</xdr:rowOff>
    </xdr:from>
    <xdr:to>
      <xdr:col>1</xdr:col>
      <xdr:colOff>513000</xdr:colOff>
      <xdr:row>76</xdr:row>
      <xdr:rowOff>195480</xdr:rowOff>
    </xdr:to>
    <xdr:sp>
      <xdr:nvSpPr>
        <xdr:cNvPr id="2266" name="CustomShape 1"/>
        <xdr:cNvSpPr/>
      </xdr:nvSpPr>
      <xdr:spPr>
        <a:xfrm>
          <a:off x="1175040" y="1543032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76</xdr:row>
      <xdr:rowOff>0</xdr:rowOff>
    </xdr:from>
    <xdr:to>
      <xdr:col>1</xdr:col>
      <xdr:colOff>513000</xdr:colOff>
      <xdr:row>76</xdr:row>
      <xdr:rowOff>195480</xdr:rowOff>
    </xdr:to>
    <xdr:sp>
      <xdr:nvSpPr>
        <xdr:cNvPr id="2267" name="CustomShape 1"/>
        <xdr:cNvSpPr/>
      </xdr:nvSpPr>
      <xdr:spPr>
        <a:xfrm>
          <a:off x="1175040" y="1543032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76</xdr:row>
      <xdr:rowOff>0</xdr:rowOff>
    </xdr:from>
    <xdr:to>
      <xdr:col>1</xdr:col>
      <xdr:colOff>513000</xdr:colOff>
      <xdr:row>76</xdr:row>
      <xdr:rowOff>195480</xdr:rowOff>
    </xdr:to>
    <xdr:sp>
      <xdr:nvSpPr>
        <xdr:cNvPr id="2268" name="CustomShape 1"/>
        <xdr:cNvSpPr/>
      </xdr:nvSpPr>
      <xdr:spPr>
        <a:xfrm>
          <a:off x="1175040" y="1543032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76</xdr:row>
      <xdr:rowOff>0</xdr:rowOff>
    </xdr:from>
    <xdr:to>
      <xdr:col>1</xdr:col>
      <xdr:colOff>513000</xdr:colOff>
      <xdr:row>76</xdr:row>
      <xdr:rowOff>195480</xdr:rowOff>
    </xdr:to>
    <xdr:sp>
      <xdr:nvSpPr>
        <xdr:cNvPr id="2269" name="CustomShape 1"/>
        <xdr:cNvSpPr/>
      </xdr:nvSpPr>
      <xdr:spPr>
        <a:xfrm>
          <a:off x="1175040" y="1543032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76</xdr:row>
      <xdr:rowOff>0</xdr:rowOff>
    </xdr:from>
    <xdr:to>
      <xdr:col>1</xdr:col>
      <xdr:colOff>513000</xdr:colOff>
      <xdr:row>76</xdr:row>
      <xdr:rowOff>195480</xdr:rowOff>
    </xdr:to>
    <xdr:sp>
      <xdr:nvSpPr>
        <xdr:cNvPr id="2270" name="CustomShape 1"/>
        <xdr:cNvSpPr/>
      </xdr:nvSpPr>
      <xdr:spPr>
        <a:xfrm>
          <a:off x="1175040" y="1543032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157320</xdr:rowOff>
    </xdr:to>
    <xdr:sp>
      <xdr:nvSpPr>
        <xdr:cNvPr id="2271" name="CustomShape 1"/>
        <xdr:cNvSpPr/>
      </xdr:nvSpPr>
      <xdr:spPr>
        <a:xfrm>
          <a:off x="1175040" y="68482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157320</xdr:rowOff>
    </xdr:to>
    <xdr:sp>
      <xdr:nvSpPr>
        <xdr:cNvPr id="2272" name="CustomShape 1"/>
        <xdr:cNvSpPr/>
      </xdr:nvSpPr>
      <xdr:spPr>
        <a:xfrm>
          <a:off x="1175040" y="68482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157320</xdr:rowOff>
    </xdr:to>
    <xdr:sp>
      <xdr:nvSpPr>
        <xdr:cNvPr id="2273" name="CustomShape 1"/>
        <xdr:cNvSpPr/>
      </xdr:nvSpPr>
      <xdr:spPr>
        <a:xfrm>
          <a:off x="1175040" y="68482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157320</xdr:rowOff>
    </xdr:to>
    <xdr:sp>
      <xdr:nvSpPr>
        <xdr:cNvPr id="2274" name="CustomShape 1"/>
        <xdr:cNvSpPr/>
      </xdr:nvSpPr>
      <xdr:spPr>
        <a:xfrm>
          <a:off x="1175040" y="68482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157320</xdr:rowOff>
    </xdr:to>
    <xdr:sp>
      <xdr:nvSpPr>
        <xdr:cNvPr id="2275" name="CustomShape 1"/>
        <xdr:cNvSpPr/>
      </xdr:nvSpPr>
      <xdr:spPr>
        <a:xfrm>
          <a:off x="1175040" y="68482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157320</xdr:rowOff>
    </xdr:to>
    <xdr:sp>
      <xdr:nvSpPr>
        <xdr:cNvPr id="2276" name="CustomShape 1"/>
        <xdr:cNvSpPr/>
      </xdr:nvSpPr>
      <xdr:spPr>
        <a:xfrm>
          <a:off x="1175040" y="68482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157320</xdr:rowOff>
    </xdr:to>
    <xdr:sp>
      <xdr:nvSpPr>
        <xdr:cNvPr id="2277" name="CustomShape 1"/>
        <xdr:cNvSpPr/>
      </xdr:nvSpPr>
      <xdr:spPr>
        <a:xfrm>
          <a:off x="1175040" y="68482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157320</xdr:rowOff>
    </xdr:to>
    <xdr:sp>
      <xdr:nvSpPr>
        <xdr:cNvPr id="2278" name="CustomShape 1"/>
        <xdr:cNvSpPr/>
      </xdr:nvSpPr>
      <xdr:spPr>
        <a:xfrm>
          <a:off x="1175040" y="68482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157320</xdr:rowOff>
    </xdr:to>
    <xdr:sp>
      <xdr:nvSpPr>
        <xdr:cNvPr id="2279" name="CustomShape 1"/>
        <xdr:cNvSpPr/>
      </xdr:nvSpPr>
      <xdr:spPr>
        <a:xfrm>
          <a:off x="1175040" y="68482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157320</xdr:rowOff>
    </xdr:to>
    <xdr:sp>
      <xdr:nvSpPr>
        <xdr:cNvPr id="2280" name="CustomShape 1"/>
        <xdr:cNvSpPr/>
      </xdr:nvSpPr>
      <xdr:spPr>
        <a:xfrm>
          <a:off x="1175040" y="68482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157320</xdr:rowOff>
    </xdr:to>
    <xdr:sp>
      <xdr:nvSpPr>
        <xdr:cNvPr id="2281" name="CustomShape 1"/>
        <xdr:cNvSpPr/>
      </xdr:nvSpPr>
      <xdr:spPr>
        <a:xfrm>
          <a:off x="1175040" y="68482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157320</xdr:rowOff>
    </xdr:to>
    <xdr:sp>
      <xdr:nvSpPr>
        <xdr:cNvPr id="2282" name="CustomShape 1"/>
        <xdr:cNvSpPr/>
      </xdr:nvSpPr>
      <xdr:spPr>
        <a:xfrm>
          <a:off x="1175040" y="68482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157320</xdr:rowOff>
    </xdr:to>
    <xdr:sp>
      <xdr:nvSpPr>
        <xdr:cNvPr id="2283" name="CustomShape 1"/>
        <xdr:cNvSpPr/>
      </xdr:nvSpPr>
      <xdr:spPr>
        <a:xfrm>
          <a:off x="1175040" y="68482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157320</xdr:rowOff>
    </xdr:to>
    <xdr:sp>
      <xdr:nvSpPr>
        <xdr:cNvPr id="2284" name="CustomShape 1"/>
        <xdr:cNvSpPr/>
      </xdr:nvSpPr>
      <xdr:spPr>
        <a:xfrm>
          <a:off x="1175040" y="68482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157320</xdr:rowOff>
    </xdr:to>
    <xdr:sp>
      <xdr:nvSpPr>
        <xdr:cNvPr id="2285" name="CustomShape 1"/>
        <xdr:cNvSpPr/>
      </xdr:nvSpPr>
      <xdr:spPr>
        <a:xfrm>
          <a:off x="1175040" y="68482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157320</xdr:rowOff>
    </xdr:to>
    <xdr:sp>
      <xdr:nvSpPr>
        <xdr:cNvPr id="2286" name="CustomShape 1"/>
        <xdr:cNvSpPr/>
      </xdr:nvSpPr>
      <xdr:spPr>
        <a:xfrm>
          <a:off x="1175040" y="68482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157320</xdr:rowOff>
    </xdr:to>
    <xdr:sp>
      <xdr:nvSpPr>
        <xdr:cNvPr id="2287" name="CustomShape 1"/>
        <xdr:cNvSpPr/>
      </xdr:nvSpPr>
      <xdr:spPr>
        <a:xfrm>
          <a:off x="1175040" y="68482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157320</xdr:rowOff>
    </xdr:to>
    <xdr:sp>
      <xdr:nvSpPr>
        <xdr:cNvPr id="2288" name="CustomShape 1"/>
        <xdr:cNvSpPr/>
      </xdr:nvSpPr>
      <xdr:spPr>
        <a:xfrm>
          <a:off x="1175040" y="68482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157320</xdr:rowOff>
    </xdr:to>
    <xdr:sp>
      <xdr:nvSpPr>
        <xdr:cNvPr id="2289" name="CustomShape 1"/>
        <xdr:cNvSpPr/>
      </xdr:nvSpPr>
      <xdr:spPr>
        <a:xfrm>
          <a:off x="1175040" y="68482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157320</xdr:rowOff>
    </xdr:to>
    <xdr:sp>
      <xdr:nvSpPr>
        <xdr:cNvPr id="2290" name="CustomShape 1"/>
        <xdr:cNvSpPr/>
      </xdr:nvSpPr>
      <xdr:spPr>
        <a:xfrm>
          <a:off x="1175040" y="68482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157320</xdr:rowOff>
    </xdr:to>
    <xdr:sp>
      <xdr:nvSpPr>
        <xdr:cNvPr id="2291" name="CustomShape 1"/>
        <xdr:cNvSpPr/>
      </xdr:nvSpPr>
      <xdr:spPr>
        <a:xfrm>
          <a:off x="1175040" y="68482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60</xdr:row>
      <xdr:rowOff>0</xdr:rowOff>
    </xdr:from>
    <xdr:to>
      <xdr:col>1</xdr:col>
      <xdr:colOff>506520</xdr:colOff>
      <xdr:row>60</xdr:row>
      <xdr:rowOff>157320</xdr:rowOff>
    </xdr:to>
    <xdr:sp>
      <xdr:nvSpPr>
        <xdr:cNvPr id="2292" name="CustomShape 1"/>
        <xdr:cNvSpPr/>
      </xdr:nvSpPr>
      <xdr:spPr>
        <a:xfrm>
          <a:off x="1165680" y="123822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60</xdr:row>
      <xdr:rowOff>0</xdr:rowOff>
    </xdr:from>
    <xdr:to>
      <xdr:col>1</xdr:col>
      <xdr:colOff>506520</xdr:colOff>
      <xdr:row>60</xdr:row>
      <xdr:rowOff>157320</xdr:rowOff>
    </xdr:to>
    <xdr:sp>
      <xdr:nvSpPr>
        <xdr:cNvPr id="2293" name="CustomShape 1"/>
        <xdr:cNvSpPr/>
      </xdr:nvSpPr>
      <xdr:spPr>
        <a:xfrm>
          <a:off x="1165680" y="123822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60</xdr:row>
      <xdr:rowOff>0</xdr:rowOff>
    </xdr:from>
    <xdr:to>
      <xdr:col>1</xdr:col>
      <xdr:colOff>506520</xdr:colOff>
      <xdr:row>60</xdr:row>
      <xdr:rowOff>157320</xdr:rowOff>
    </xdr:to>
    <xdr:sp>
      <xdr:nvSpPr>
        <xdr:cNvPr id="2294" name="CustomShape 1"/>
        <xdr:cNvSpPr/>
      </xdr:nvSpPr>
      <xdr:spPr>
        <a:xfrm>
          <a:off x="1165680" y="123822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60</xdr:row>
      <xdr:rowOff>0</xdr:rowOff>
    </xdr:from>
    <xdr:to>
      <xdr:col>1</xdr:col>
      <xdr:colOff>506520</xdr:colOff>
      <xdr:row>60</xdr:row>
      <xdr:rowOff>157320</xdr:rowOff>
    </xdr:to>
    <xdr:sp>
      <xdr:nvSpPr>
        <xdr:cNvPr id="2295" name="CustomShape 1"/>
        <xdr:cNvSpPr/>
      </xdr:nvSpPr>
      <xdr:spPr>
        <a:xfrm>
          <a:off x="1165680" y="123822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60</xdr:row>
      <xdr:rowOff>0</xdr:rowOff>
    </xdr:from>
    <xdr:to>
      <xdr:col>1</xdr:col>
      <xdr:colOff>506520</xdr:colOff>
      <xdr:row>60</xdr:row>
      <xdr:rowOff>157320</xdr:rowOff>
    </xdr:to>
    <xdr:sp>
      <xdr:nvSpPr>
        <xdr:cNvPr id="2296" name="CustomShape 1"/>
        <xdr:cNvSpPr/>
      </xdr:nvSpPr>
      <xdr:spPr>
        <a:xfrm>
          <a:off x="1165680" y="123822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60</xdr:row>
      <xdr:rowOff>0</xdr:rowOff>
    </xdr:from>
    <xdr:to>
      <xdr:col>1</xdr:col>
      <xdr:colOff>506520</xdr:colOff>
      <xdr:row>60</xdr:row>
      <xdr:rowOff>157320</xdr:rowOff>
    </xdr:to>
    <xdr:sp>
      <xdr:nvSpPr>
        <xdr:cNvPr id="2297" name="CustomShape 1"/>
        <xdr:cNvSpPr/>
      </xdr:nvSpPr>
      <xdr:spPr>
        <a:xfrm>
          <a:off x="1165680" y="123822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60</xdr:row>
      <xdr:rowOff>0</xdr:rowOff>
    </xdr:from>
    <xdr:to>
      <xdr:col>1</xdr:col>
      <xdr:colOff>506520</xdr:colOff>
      <xdr:row>60</xdr:row>
      <xdr:rowOff>157320</xdr:rowOff>
    </xdr:to>
    <xdr:sp>
      <xdr:nvSpPr>
        <xdr:cNvPr id="2298" name="CustomShape 1"/>
        <xdr:cNvSpPr/>
      </xdr:nvSpPr>
      <xdr:spPr>
        <a:xfrm>
          <a:off x="1165680" y="123822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60</xdr:row>
      <xdr:rowOff>0</xdr:rowOff>
    </xdr:from>
    <xdr:to>
      <xdr:col>1</xdr:col>
      <xdr:colOff>506520</xdr:colOff>
      <xdr:row>60</xdr:row>
      <xdr:rowOff>157320</xdr:rowOff>
    </xdr:to>
    <xdr:sp>
      <xdr:nvSpPr>
        <xdr:cNvPr id="2299" name="CustomShape 1"/>
        <xdr:cNvSpPr/>
      </xdr:nvSpPr>
      <xdr:spPr>
        <a:xfrm>
          <a:off x="1165680" y="123822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60</xdr:row>
      <xdr:rowOff>0</xdr:rowOff>
    </xdr:from>
    <xdr:to>
      <xdr:col>1</xdr:col>
      <xdr:colOff>506520</xdr:colOff>
      <xdr:row>60</xdr:row>
      <xdr:rowOff>157320</xdr:rowOff>
    </xdr:to>
    <xdr:sp>
      <xdr:nvSpPr>
        <xdr:cNvPr id="2300" name="CustomShape 1"/>
        <xdr:cNvSpPr/>
      </xdr:nvSpPr>
      <xdr:spPr>
        <a:xfrm>
          <a:off x="1165680" y="123822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60</xdr:row>
      <xdr:rowOff>0</xdr:rowOff>
    </xdr:from>
    <xdr:to>
      <xdr:col>1</xdr:col>
      <xdr:colOff>506520</xdr:colOff>
      <xdr:row>60</xdr:row>
      <xdr:rowOff>157320</xdr:rowOff>
    </xdr:to>
    <xdr:sp>
      <xdr:nvSpPr>
        <xdr:cNvPr id="2301" name="CustomShape 1"/>
        <xdr:cNvSpPr/>
      </xdr:nvSpPr>
      <xdr:spPr>
        <a:xfrm>
          <a:off x="1165680" y="123822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60</xdr:row>
      <xdr:rowOff>0</xdr:rowOff>
    </xdr:from>
    <xdr:to>
      <xdr:col>1</xdr:col>
      <xdr:colOff>506520</xdr:colOff>
      <xdr:row>60</xdr:row>
      <xdr:rowOff>157320</xdr:rowOff>
    </xdr:to>
    <xdr:sp>
      <xdr:nvSpPr>
        <xdr:cNvPr id="2302" name="CustomShape 1"/>
        <xdr:cNvSpPr/>
      </xdr:nvSpPr>
      <xdr:spPr>
        <a:xfrm>
          <a:off x="1165680" y="123822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60</xdr:row>
      <xdr:rowOff>0</xdr:rowOff>
    </xdr:from>
    <xdr:to>
      <xdr:col>1</xdr:col>
      <xdr:colOff>506520</xdr:colOff>
      <xdr:row>60</xdr:row>
      <xdr:rowOff>157320</xdr:rowOff>
    </xdr:to>
    <xdr:sp>
      <xdr:nvSpPr>
        <xdr:cNvPr id="2303" name="CustomShape 1"/>
        <xdr:cNvSpPr/>
      </xdr:nvSpPr>
      <xdr:spPr>
        <a:xfrm>
          <a:off x="1165680" y="123822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60</xdr:row>
      <xdr:rowOff>0</xdr:rowOff>
    </xdr:from>
    <xdr:to>
      <xdr:col>1</xdr:col>
      <xdr:colOff>506520</xdr:colOff>
      <xdr:row>60</xdr:row>
      <xdr:rowOff>157320</xdr:rowOff>
    </xdr:to>
    <xdr:sp>
      <xdr:nvSpPr>
        <xdr:cNvPr id="2304" name="CustomShape 1"/>
        <xdr:cNvSpPr/>
      </xdr:nvSpPr>
      <xdr:spPr>
        <a:xfrm>
          <a:off x="1165680" y="123822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60</xdr:row>
      <xdr:rowOff>0</xdr:rowOff>
    </xdr:from>
    <xdr:to>
      <xdr:col>1</xdr:col>
      <xdr:colOff>506520</xdr:colOff>
      <xdr:row>60</xdr:row>
      <xdr:rowOff>157320</xdr:rowOff>
    </xdr:to>
    <xdr:sp>
      <xdr:nvSpPr>
        <xdr:cNvPr id="2305" name="CustomShape 1"/>
        <xdr:cNvSpPr/>
      </xdr:nvSpPr>
      <xdr:spPr>
        <a:xfrm>
          <a:off x="1165680" y="123822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60</xdr:row>
      <xdr:rowOff>0</xdr:rowOff>
    </xdr:from>
    <xdr:to>
      <xdr:col>1</xdr:col>
      <xdr:colOff>506520</xdr:colOff>
      <xdr:row>60</xdr:row>
      <xdr:rowOff>157320</xdr:rowOff>
    </xdr:to>
    <xdr:sp>
      <xdr:nvSpPr>
        <xdr:cNvPr id="2306" name="CustomShape 1"/>
        <xdr:cNvSpPr/>
      </xdr:nvSpPr>
      <xdr:spPr>
        <a:xfrm>
          <a:off x="1165680" y="123822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60</xdr:row>
      <xdr:rowOff>0</xdr:rowOff>
    </xdr:from>
    <xdr:to>
      <xdr:col>1</xdr:col>
      <xdr:colOff>506520</xdr:colOff>
      <xdr:row>60</xdr:row>
      <xdr:rowOff>157320</xdr:rowOff>
    </xdr:to>
    <xdr:sp>
      <xdr:nvSpPr>
        <xdr:cNvPr id="2307" name="CustomShape 1"/>
        <xdr:cNvSpPr/>
      </xdr:nvSpPr>
      <xdr:spPr>
        <a:xfrm>
          <a:off x="1165680" y="123822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60</xdr:row>
      <xdr:rowOff>0</xdr:rowOff>
    </xdr:from>
    <xdr:to>
      <xdr:col>1</xdr:col>
      <xdr:colOff>506520</xdr:colOff>
      <xdr:row>60</xdr:row>
      <xdr:rowOff>157320</xdr:rowOff>
    </xdr:to>
    <xdr:sp>
      <xdr:nvSpPr>
        <xdr:cNvPr id="2308" name="CustomShape 1"/>
        <xdr:cNvSpPr/>
      </xdr:nvSpPr>
      <xdr:spPr>
        <a:xfrm>
          <a:off x="1165680" y="123822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60</xdr:row>
      <xdr:rowOff>0</xdr:rowOff>
    </xdr:from>
    <xdr:to>
      <xdr:col>1</xdr:col>
      <xdr:colOff>506520</xdr:colOff>
      <xdr:row>60</xdr:row>
      <xdr:rowOff>157320</xdr:rowOff>
    </xdr:to>
    <xdr:sp>
      <xdr:nvSpPr>
        <xdr:cNvPr id="2309" name="CustomShape 1"/>
        <xdr:cNvSpPr/>
      </xdr:nvSpPr>
      <xdr:spPr>
        <a:xfrm>
          <a:off x="1165680" y="123822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60</xdr:row>
      <xdr:rowOff>0</xdr:rowOff>
    </xdr:from>
    <xdr:to>
      <xdr:col>1</xdr:col>
      <xdr:colOff>506520</xdr:colOff>
      <xdr:row>60</xdr:row>
      <xdr:rowOff>157320</xdr:rowOff>
    </xdr:to>
    <xdr:sp>
      <xdr:nvSpPr>
        <xdr:cNvPr id="2310" name="CustomShape 1"/>
        <xdr:cNvSpPr/>
      </xdr:nvSpPr>
      <xdr:spPr>
        <a:xfrm>
          <a:off x="1165680" y="123822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60</xdr:row>
      <xdr:rowOff>0</xdr:rowOff>
    </xdr:from>
    <xdr:to>
      <xdr:col>1</xdr:col>
      <xdr:colOff>506520</xdr:colOff>
      <xdr:row>60</xdr:row>
      <xdr:rowOff>157320</xdr:rowOff>
    </xdr:to>
    <xdr:sp>
      <xdr:nvSpPr>
        <xdr:cNvPr id="2311" name="CustomShape 1"/>
        <xdr:cNvSpPr/>
      </xdr:nvSpPr>
      <xdr:spPr>
        <a:xfrm>
          <a:off x="1165680" y="123822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60</xdr:row>
      <xdr:rowOff>0</xdr:rowOff>
    </xdr:from>
    <xdr:to>
      <xdr:col>1</xdr:col>
      <xdr:colOff>506520</xdr:colOff>
      <xdr:row>60</xdr:row>
      <xdr:rowOff>157320</xdr:rowOff>
    </xdr:to>
    <xdr:sp>
      <xdr:nvSpPr>
        <xdr:cNvPr id="2312" name="CustomShape 1"/>
        <xdr:cNvSpPr/>
      </xdr:nvSpPr>
      <xdr:spPr>
        <a:xfrm>
          <a:off x="1165680" y="123822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157320</xdr:rowOff>
    </xdr:to>
    <xdr:sp>
      <xdr:nvSpPr>
        <xdr:cNvPr id="2313" name="CustomShape 1"/>
        <xdr:cNvSpPr/>
      </xdr:nvSpPr>
      <xdr:spPr>
        <a:xfrm>
          <a:off x="1175040" y="68482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157320</xdr:rowOff>
    </xdr:to>
    <xdr:sp>
      <xdr:nvSpPr>
        <xdr:cNvPr id="2314" name="CustomShape 1"/>
        <xdr:cNvSpPr/>
      </xdr:nvSpPr>
      <xdr:spPr>
        <a:xfrm>
          <a:off x="1175040" y="68482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157320</xdr:rowOff>
    </xdr:to>
    <xdr:sp>
      <xdr:nvSpPr>
        <xdr:cNvPr id="2315" name="CustomShape 1"/>
        <xdr:cNvSpPr/>
      </xdr:nvSpPr>
      <xdr:spPr>
        <a:xfrm>
          <a:off x="1175040" y="68482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157320</xdr:rowOff>
    </xdr:to>
    <xdr:sp>
      <xdr:nvSpPr>
        <xdr:cNvPr id="2316" name="CustomShape 1"/>
        <xdr:cNvSpPr/>
      </xdr:nvSpPr>
      <xdr:spPr>
        <a:xfrm>
          <a:off x="1175040" y="68482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157320</xdr:rowOff>
    </xdr:to>
    <xdr:sp>
      <xdr:nvSpPr>
        <xdr:cNvPr id="2317" name="CustomShape 1"/>
        <xdr:cNvSpPr/>
      </xdr:nvSpPr>
      <xdr:spPr>
        <a:xfrm>
          <a:off x="1175040" y="68482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157320</xdr:rowOff>
    </xdr:to>
    <xdr:sp>
      <xdr:nvSpPr>
        <xdr:cNvPr id="2318" name="CustomShape 1"/>
        <xdr:cNvSpPr/>
      </xdr:nvSpPr>
      <xdr:spPr>
        <a:xfrm>
          <a:off x="1175040" y="68482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157320</xdr:rowOff>
    </xdr:to>
    <xdr:sp>
      <xdr:nvSpPr>
        <xdr:cNvPr id="2319" name="CustomShape 1"/>
        <xdr:cNvSpPr/>
      </xdr:nvSpPr>
      <xdr:spPr>
        <a:xfrm>
          <a:off x="1175040" y="68482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157320</xdr:rowOff>
    </xdr:to>
    <xdr:sp>
      <xdr:nvSpPr>
        <xdr:cNvPr id="2320" name="CustomShape 1"/>
        <xdr:cNvSpPr/>
      </xdr:nvSpPr>
      <xdr:spPr>
        <a:xfrm>
          <a:off x="1175040" y="68482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157320</xdr:rowOff>
    </xdr:to>
    <xdr:sp>
      <xdr:nvSpPr>
        <xdr:cNvPr id="2321" name="CustomShape 1"/>
        <xdr:cNvSpPr/>
      </xdr:nvSpPr>
      <xdr:spPr>
        <a:xfrm>
          <a:off x="1175040" y="68482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157320</xdr:rowOff>
    </xdr:to>
    <xdr:sp>
      <xdr:nvSpPr>
        <xdr:cNvPr id="2322" name="CustomShape 1"/>
        <xdr:cNvSpPr/>
      </xdr:nvSpPr>
      <xdr:spPr>
        <a:xfrm>
          <a:off x="1175040" y="68482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157320</xdr:rowOff>
    </xdr:to>
    <xdr:sp>
      <xdr:nvSpPr>
        <xdr:cNvPr id="2323" name="CustomShape 1"/>
        <xdr:cNvSpPr/>
      </xdr:nvSpPr>
      <xdr:spPr>
        <a:xfrm>
          <a:off x="1175040" y="68482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157320</xdr:rowOff>
    </xdr:to>
    <xdr:sp>
      <xdr:nvSpPr>
        <xdr:cNvPr id="2324" name="CustomShape 1"/>
        <xdr:cNvSpPr/>
      </xdr:nvSpPr>
      <xdr:spPr>
        <a:xfrm>
          <a:off x="1175040" y="68482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157320</xdr:rowOff>
    </xdr:to>
    <xdr:sp>
      <xdr:nvSpPr>
        <xdr:cNvPr id="2325" name="CustomShape 1"/>
        <xdr:cNvSpPr/>
      </xdr:nvSpPr>
      <xdr:spPr>
        <a:xfrm>
          <a:off x="1175040" y="68482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157320</xdr:rowOff>
    </xdr:to>
    <xdr:sp>
      <xdr:nvSpPr>
        <xdr:cNvPr id="2326" name="CustomShape 1"/>
        <xdr:cNvSpPr/>
      </xdr:nvSpPr>
      <xdr:spPr>
        <a:xfrm>
          <a:off x="1175040" y="68482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157320</xdr:rowOff>
    </xdr:to>
    <xdr:sp>
      <xdr:nvSpPr>
        <xdr:cNvPr id="2327" name="CustomShape 1"/>
        <xdr:cNvSpPr/>
      </xdr:nvSpPr>
      <xdr:spPr>
        <a:xfrm>
          <a:off x="1175040" y="68482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157320</xdr:rowOff>
    </xdr:to>
    <xdr:sp>
      <xdr:nvSpPr>
        <xdr:cNvPr id="2328" name="CustomShape 1"/>
        <xdr:cNvSpPr/>
      </xdr:nvSpPr>
      <xdr:spPr>
        <a:xfrm>
          <a:off x="1175040" y="68482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157320</xdr:rowOff>
    </xdr:to>
    <xdr:sp>
      <xdr:nvSpPr>
        <xdr:cNvPr id="2329" name="CustomShape 1"/>
        <xdr:cNvSpPr/>
      </xdr:nvSpPr>
      <xdr:spPr>
        <a:xfrm>
          <a:off x="1175040" y="68482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157320</xdr:rowOff>
    </xdr:to>
    <xdr:sp>
      <xdr:nvSpPr>
        <xdr:cNvPr id="2330" name="CustomShape 1"/>
        <xdr:cNvSpPr/>
      </xdr:nvSpPr>
      <xdr:spPr>
        <a:xfrm>
          <a:off x="1175040" y="68482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157320</xdr:rowOff>
    </xdr:to>
    <xdr:sp>
      <xdr:nvSpPr>
        <xdr:cNvPr id="2331" name="CustomShape 1"/>
        <xdr:cNvSpPr/>
      </xdr:nvSpPr>
      <xdr:spPr>
        <a:xfrm>
          <a:off x="1175040" y="68482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157320</xdr:rowOff>
    </xdr:to>
    <xdr:sp>
      <xdr:nvSpPr>
        <xdr:cNvPr id="2332" name="CustomShape 1"/>
        <xdr:cNvSpPr/>
      </xdr:nvSpPr>
      <xdr:spPr>
        <a:xfrm>
          <a:off x="1175040" y="68482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157320</xdr:rowOff>
    </xdr:to>
    <xdr:sp>
      <xdr:nvSpPr>
        <xdr:cNvPr id="2333" name="CustomShape 1"/>
        <xdr:cNvSpPr/>
      </xdr:nvSpPr>
      <xdr:spPr>
        <a:xfrm>
          <a:off x="1175040" y="68482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76</xdr:row>
      <xdr:rowOff>0</xdr:rowOff>
    </xdr:from>
    <xdr:to>
      <xdr:col>1</xdr:col>
      <xdr:colOff>513000</xdr:colOff>
      <xdr:row>76</xdr:row>
      <xdr:rowOff>160560</xdr:rowOff>
    </xdr:to>
    <xdr:sp>
      <xdr:nvSpPr>
        <xdr:cNvPr id="2334" name="CustomShape 1"/>
        <xdr:cNvSpPr/>
      </xdr:nvSpPr>
      <xdr:spPr>
        <a:xfrm>
          <a:off x="1175040" y="1543032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76</xdr:row>
      <xdr:rowOff>0</xdr:rowOff>
    </xdr:from>
    <xdr:to>
      <xdr:col>1</xdr:col>
      <xdr:colOff>513000</xdr:colOff>
      <xdr:row>76</xdr:row>
      <xdr:rowOff>160560</xdr:rowOff>
    </xdr:to>
    <xdr:sp>
      <xdr:nvSpPr>
        <xdr:cNvPr id="2335" name="CustomShape 1"/>
        <xdr:cNvSpPr/>
      </xdr:nvSpPr>
      <xdr:spPr>
        <a:xfrm>
          <a:off x="1175040" y="1543032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76</xdr:row>
      <xdr:rowOff>0</xdr:rowOff>
    </xdr:from>
    <xdr:to>
      <xdr:col>1</xdr:col>
      <xdr:colOff>513000</xdr:colOff>
      <xdr:row>76</xdr:row>
      <xdr:rowOff>160560</xdr:rowOff>
    </xdr:to>
    <xdr:sp>
      <xdr:nvSpPr>
        <xdr:cNvPr id="2336" name="CustomShape 1"/>
        <xdr:cNvSpPr/>
      </xdr:nvSpPr>
      <xdr:spPr>
        <a:xfrm>
          <a:off x="1175040" y="1543032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76</xdr:row>
      <xdr:rowOff>0</xdr:rowOff>
    </xdr:from>
    <xdr:to>
      <xdr:col>1</xdr:col>
      <xdr:colOff>513000</xdr:colOff>
      <xdr:row>76</xdr:row>
      <xdr:rowOff>160560</xdr:rowOff>
    </xdr:to>
    <xdr:sp>
      <xdr:nvSpPr>
        <xdr:cNvPr id="2337" name="CustomShape 1"/>
        <xdr:cNvSpPr/>
      </xdr:nvSpPr>
      <xdr:spPr>
        <a:xfrm>
          <a:off x="1175040" y="1543032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76</xdr:row>
      <xdr:rowOff>0</xdr:rowOff>
    </xdr:from>
    <xdr:to>
      <xdr:col>1</xdr:col>
      <xdr:colOff>513000</xdr:colOff>
      <xdr:row>76</xdr:row>
      <xdr:rowOff>160560</xdr:rowOff>
    </xdr:to>
    <xdr:sp>
      <xdr:nvSpPr>
        <xdr:cNvPr id="2338" name="CustomShape 1"/>
        <xdr:cNvSpPr/>
      </xdr:nvSpPr>
      <xdr:spPr>
        <a:xfrm>
          <a:off x="1175040" y="1543032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76</xdr:row>
      <xdr:rowOff>0</xdr:rowOff>
    </xdr:from>
    <xdr:to>
      <xdr:col>1</xdr:col>
      <xdr:colOff>513000</xdr:colOff>
      <xdr:row>76</xdr:row>
      <xdr:rowOff>160560</xdr:rowOff>
    </xdr:to>
    <xdr:sp>
      <xdr:nvSpPr>
        <xdr:cNvPr id="2339" name="CustomShape 1"/>
        <xdr:cNvSpPr/>
      </xdr:nvSpPr>
      <xdr:spPr>
        <a:xfrm>
          <a:off x="1175040" y="1543032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76</xdr:row>
      <xdr:rowOff>0</xdr:rowOff>
    </xdr:from>
    <xdr:to>
      <xdr:col>1</xdr:col>
      <xdr:colOff>513000</xdr:colOff>
      <xdr:row>76</xdr:row>
      <xdr:rowOff>160560</xdr:rowOff>
    </xdr:to>
    <xdr:sp>
      <xdr:nvSpPr>
        <xdr:cNvPr id="2340" name="CustomShape 1"/>
        <xdr:cNvSpPr/>
      </xdr:nvSpPr>
      <xdr:spPr>
        <a:xfrm>
          <a:off x="1175040" y="1543032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76</xdr:row>
      <xdr:rowOff>0</xdr:rowOff>
    </xdr:from>
    <xdr:to>
      <xdr:col>1</xdr:col>
      <xdr:colOff>513000</xdr:colOff>
      <xdr:row>76</xdr:row>
      <xdr:rowOff>160560</xdr:rowOff>
    </xdr:to>
    <xdr:sp>
      <xdr:nvSpPr>
        <xdr:cNvPr id="2341" name="CustomShape 1"/>
        <xdr:cNvSpPr/>
      </xdr:nvSpPr>
      <xdr:spPr>
        <a:xfrm>
          <a:off x="1175040" y="1543032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76</xdr:row>
      <xdr:rowOff>0</xdr:rowOff>
    </xdr:from>
    <xdr:to>
      <xdr:col>1</xdr:col>
      <xdr:colOff>513000</xdr:colOff>
      <xdr:row>76</xdr:row>
      <xdr:rowOff>160560</xdr:rowOff>
    </xdr:to>
    <xdr:sp>
      <xdr:nvSpPr>
        <xdr:cNvPr id="2342" name="CustomShape 1"/>
        <xdr:cNvSpPr/>
      </xdr:nvSpPr>
      <xdr:spPr>
        <a:xfrm>
          <a:off x="1175040" y="1543032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76</xdr:row>
      <xdr:rowOff>0</xdr:rowOff>
    </xdr:from>
    <xdr:to>
      <xdr:col>1</xdr:col>
      <xdr:colOff>513000</xdr:colOff>
      <xdr:row>76</xdr:row>
      <xdr:rowOff>160560</xdr:rowOff>
    </xdr:to>
    <xdr:sp>
      <xdr:nvSpPr>
        <xdr:cNvPr id="2343" name="CustomShape 1"/>
        <xdr:cNvSpPr/>
      </xdr:nvSpPr>
      <xdr:spPr>
        <a:xfrm>
          <a:off x="1175040" y="1543032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76</xdr:row>
      <xdr:rowOff>0</xdr:rowOff>
    </xdr:from>
    <xdr:to>
      <xdr:col>1</xdr:col>
      <xdr:colOff>513000</xdr:colOff>
      <xdr:row>76</xdr:row>
      <xdr:rowOff>160560</xdr:rowOff>
    </xdr:to>
    <xdr:sp>
      <xdr:nvSpPr>
        <xdr:cNvPr id="2344" name="CustomShape 1"/>
        <xdr:cNvSpPr/>
      </xdr:nvSpPr>
      <xdr:spPr>
        <a:xfrm>
          <a:off x="1175040" y="1543032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76</xdr:row>
      <xdr:rowOff>0</xdr:rowOff>
    </xdr:from>
    <xdr:to>
      <xdr:col>1</xdr:col>
      <xdr:colOff>513000</xdr:colOff>
      <xdr:row>76</xdr:row>
      <xdr:rowOff>160560</xdr:rowOff>
    </xdr:to>
    <xdr:sp>
      <xdr:nvSpPr>
        <xdr:cNvPr id="2345" name="CustomShape 1"/>
        <xdr:cNvSpPr/>
      </xdr:nvSpPr>
      <xdr:spPr>
        <a:xfrm>
          <a:off x="1175040" y="1543032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76</xdr:row>
      <xdr:rowOff>0</xdr:rowOff>
    </xdr:from>
    <xdr:to>
      <xdr:col>1</xdr:col>
      <xdr:colOff>513000</xdr:colOff>
      <xdr:row>76</xdr:row>
      <xdr:rowOff>160560</xdr:rowOff>
    </xdr:to>
    <xdr:sp>
      <xdr:nvSpPr>
        <xdr:cNvPr id="2346" name="CustomShape 1"/>
        <xdr:cNvSpPr/>
      </xdr:nvSpPr>
      <xdr:spPr>
        <a:xfrm>
          <a:off x="1175040" y="1543032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76</xdr:row>
      <xdr:rowOff>0</xdr:rowOff>
    </xdr:from>
    <xdr:to>
      <xdr:col>1</xdr:col>
      <xdr:colOff>513000</xdr:colOff>
      <xdr:row>76</xdr:row>
      <xdr:rowOff>160560</xdr:rowOff>
    </xdr:to>
    <xdr:sp>
      <xdr:nvSpPr>
        <xdr:cNvPr id="2347" name="CustomShape 1"/>
        <xdr:cNvSpPr/>
      </xdr:nvSpPr>
      <xdr:spPr>
        <a:xfrm>
          <a:off x="1175040" y="1543032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76</xdr:row>
      <xdr:rowOff>0</xdr:rowOff>
    </xdr:from>
    <xdr:to>
      <xdr:col>1</xdr:col>
      <xdr:colOff>513000</xdr:colOff>
      <xdr:row>76</xdr:row>
      <xdr:rowOff>160560</xdr:rowOff>
    </xdr:to>
    <xdr:sp>
      <xdr:nvSpPr>
        <xdr:cNvPr id="2348" name="CustomShape 1"/>
        <xdr:cNvSpPr/>
      </xdr:nvSpPr>
      <xdr:spPr>
        <a:xfrm>
          <a:off x="1175040" y="1543032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76</xdr:row>
      <xdr:rowOff>0</xdr:rowOff>
    </xdr:from>
    <xdr:to>
      <xdr:col>1</xdr:col>
      <xdr:colOff>513000</xdr:colOff>
      <xdr:row>76</xdr:row>
      <xdr:rowOff>160560</xdr:rowOff>
    </xdr:to>
    <xdr:sp>
      <xdr:nvSpPr>
        <xdr:cNvPr id="2349" name="CustomShape 1"/>
        <xdr:cNvSpPr/>
      </xdr:nvSpPr>
      <xdr:spPr>
        <a:xfrm>
          <a:off x="1175040" y="1543032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76</xdr:row>
      <xdr:rowOff>0</xdr:rowOff>
    </xdr:from>
    <xdr:to>
      <xdr:col>1</xdr:col>
      <xdr:colOff>513000</xdr:colOff>
      <xdr:row>76</xdr:row>
      <xdr:rowOff>160560</xdr:rowOff>
    </xdr:to>
    <xdr:sp>
      <xdr:nvSpPr>
        <xdr:cNvPr id="2350" name="CustomShape 1"/>
        <xdr:cNvSpPr/>
      </xdr:nvSpPr>
      <xdr:spPr>
        <a:xfrm>
          <a:off x="1175040" y="1543032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76</xdr:row>
      <xdr:rowOff>0</xdr:rowOff>
    </xdr:from>
    <xdr:to>
      <xdr:col>1</xdr:col>
      <xdr:colOff>513000</xdr:colOff>
      <xdr:row>76</xdr:row>
      <xdr:rowOff>160560</xdr:rowOff>
    </xdr:to>
    <xdr:sp>
      <xdr:nvSpPr>
        <xdr:cNvPr id="2351" name="CustomShape 1"/>
        <xdr:cNvSpPr/>
      </xdr:nvSpPr>
      <xdr:spPr>
        <a:xfrm>
          <a:off x="1175040" y="1543032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76</xdr:row>
      <xdr:rowOff>0</xdr:rowOff>
    </xdr:from>
    <xdr:to>
      <xdr:col>1</xdr:col>
      <xdr:colOff>513000</xdr:colOff>
      <xdr:row>76</xdr:row>
      <xdr:rowOff>160560</xdr:rowOff>
    </xdr:to>
    <xdr:sp>
      <xdr:nvSpPr>
        <xdr:cNvPr id="2352" name="CustomShape 1"/>
        <xdr:cNvSpPr/>
      </xdr:nvSpPr>
      <xdr:spPr>
        <a:xfrm>
          <a:off x="1175040" y="1543032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76</xdr:row>
      <xdr:rowOff>0</xdr:rowOff>
    </xdr:from>
    <xdr:to>
      <xdr:col>1</xdr:col>
      <xdr:colOff>513000</xdr:colOff>
      <xdr:row>76</xdr:row>
      <xdr:rowOff>160560</xdr:rowOff>
    </xdr:to>
    <xdr:sp>
      <xdr:nvSpPr>
        <xdr:cNvPr id="2353" name="CustomShape 1"/>
        <xdr:cNvSpPr/>
      </xdr:nvSpPr>
      <xdr:spPr>
        <a:xfrm>
          <a:off x="1175040" y="1543032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76</xdr:row>
      <xdr:rowOff>0</xdr:rowOff>
    </xdr:from>
    <xdr:to>
      <xdr:col>1</xdr:col>
      <xdr:colOff>513000</xdr:colOff>
      <xdr:row>76</xdr:row>
      <xdr:rowOff>160560</xdr:rowOff>
    </xdr:to>
    <xdr:sp>
      <xdr:nvSpPr>
        <xdr:cNvPr id="2354" name="CustomShape 1"/>
        <xdr:cNvSpPr/>
      </xdr:nvSpPr>
      <xdr:spPr>
        <a:xfrm>
          <a:off x="1175040" y="1543032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2355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2356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2357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2358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2359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2360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2361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2362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2363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2364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2365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2366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2367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2368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2369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2370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2371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2372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2373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2374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2375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2376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2377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2378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2379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2380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2381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2382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2383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2384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2385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2386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2387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2388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2389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2390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2391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2392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2393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2394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2395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2396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25</xdr:row>
      <xdr:rowOff>0</xdr:rowOff>
    </xdr:from>
    <xdr:to>
      <xdr:col>1</xdr:col>
      <xdr:colOff>513000</xdr:colOff>
      <xdr:row>26</xdr:row>
      <xdr:rowOff>5040</xdr:rowOff>
    </xdr:to>
    <xdr:sp>
      <xdr:nvSpPr>
        <xdr:cNvPr id="2397" name="CustomShape 1"/>
        <xdr:cNvSpPr/>
      </xdr:nvSpPr>
      <xdr:spPr>
        <a:xfrm>
          <a:off x="1175040" y="5705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25</xdr:row>
      <xdr:rowOff>0</xdr:rowOff>
    </xdr:from>
    <xdr:to>
      <xdr:col>1</xdr:col>
      <xdr:colOff>513000</xdr:colOff>
      <xdr:row>26</xdr:row>
      <xdr:rowOff>5040</xdr:rowOff>
    </xdr:to>
    <xdr:sp>
      <xdr:nvSpPr>
        <xdr:cNvPr id="2398" name="CustomShape 1"/>
        <xdr:cNvSpPr/>
      </xdr:nvSpPr>
      <xdr:spPr>
        <a:xfrm>
          <a:off x="1175040" y="5705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25</xdr:row>
      <xdr:rowOff>0</xdr:rowOff>
    </xdr:from>
    <xdr:to>
      <xdr:col>1</xdr:col>
      <xdr:colOff>513000</xdr:colOff>
      <xdr:row>26</xdr:row>
      <xdr:rowOff>5040</xdr:rowOff>
    </xdr:to>
    <xdr:sp>
      <xdr:nvSpPr>
        <xdr:cNvPr id="2399" name="CustomShape 1"/>
        <xdr:cNvSpPr/>
      </xdr:nvSpPr>
      <xdr:spPr>
        <a:xfrm>
          <a:off x="1175040" y="5705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25</xdr:row>
      <xdr:rowOff>0</xdr:rowOff>
    </xdr:from>
    <xdr:to>
      <xdr:col>1</xdr:col>
      <xdr:colOff>513000</xdr:colOff>
      <xdr:row>26</xdr:row>
      <xdr:rowOff>5040</xdr:rowOff>
    </xdr:to>
    <xdr:sp>
      <xdr:nvSpPr>
        <xdr:cNvPr id="2400" name="CustomShape 1"/>
        <xdr:cNvSpPr/>
      </xdr:nvSpPr>
      <xdr:spPr>
        <a:xfrm>
          <a:off x="1175040" y="5705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25</xdr:row>
      <xdr:rowOff>0</xdr:rowOff>
    </xdr:from>
    <xdr:to>
      <xdr:col>1</xdr:col>
      <xdr:colOff>513000</xdr:colOff>
      <xdr:row>26</xdr:row>
      <xdr:rowOff>5040</xdr:rowOff>
    </xdr:to>
    <xdr:sp>
      <xdr:nvSpPr>
        <xdr:cNvPr id="2401" name="CustomShape 1"/>
        <xdr:cNvSpPr/>
      </xdr:nvSpPr>
      <xdr:spPr>
        <a:xfrm>
          <a:off x="1175040" y="5705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25</xdr:row>
      <xdr:rowOff>0</xdr:rowOff>
    </xdr:from>
    <xdr:to>
      <xdr:col>1</xdr:col>
      <xdr:colOff>513000</xdr:colOff>
      <xdr:row>26</xdr:row>
      <xdr:rowOff>5040</xdr:rowOff>
    </xdr:to>
    <xdr:sp>
      <xdr:nvSpPr>
        <xdr:cNvPr id="2402" name="CustomShape 1"/>
        <xdr:cNvSpPr/>
      </xdr:nvSpPr>
      <xdr:spPr>
        <a:xfrm>
          <a:off x="1175040" y="5705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25</xdr:row>
      <xdr:rowOff>0</xdr:rowOff>
    </xdr:from>
    <xdr:to>
      <xdr:col>1</xdr:col>
      <xdr:colOff>513000</xdr:colOff>
      <xdr:row>26</xdr:row>
      <xdr:rowOff>5040</xdr:rowOff>
    </xdr:to>
    <xdr:sp>
      <xdr:nvSpPr>
        <xdr:cNvPr id="2403" name="CustomShape 1"/>
        <xdr:cNvSpPr/>
      </xdr:nvSpPr>
      <xdr:spPr>
        <a:xfrm>
          <a:off x="1175040" y="5705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25</xdr:row>
      <xdr:rowOff>0</xdr:rowOff>
    </xdr:from>
    <xdr:to>
      <xdr:col>1</xdr:col>
      <xdr:colOff>513000</xdr:colOff>
      <xdr:row>26</xdr:row>
      <xdr:rowOff>5040</xdr:rowOff>
    </xdr:to>
    <xdr:sp>
      <xdr:nvSpPr>
        <xdr:cNvPr id="2404" name="CustomShape 1"/>
        <xdr:cNvSpPr/>
      </xdr:nvSpPr>
      <xdr:spPr>
        <a:xfrm>
          <a:off x="1175040" y="5705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25</xdr:row>
      <xdr:rowOff>0</xdr:rowOff>
    </xdr:from>
    <xdr:to>
      <xdr:col>1</xdr:col>
      <xdr:colOff>513000</xdr:colOff>
      <xdr:row>26</xdr:row>
      <xdr:rowOff>5040</xdr:rowOff>
    </xdr:to>
    <xdr:sp>
      <xdr:nvSpPr>
        <xdr:cNvPr id="2405" name="CustomShape 1"/>
        <xdr:cNvSpPr/>
      </xdr:nvSpPr>
      <xdr:spPr>
        <a:xfrm>
          <a:off x="1175040" y="5705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25</xdr:row>
      <xdr:rowOff>0</xdr:rowOff>
    </xdr:from>
    <xdr:to>
      <xdr:col>1</xdr:col>
      <xdr:colOff>513000</xdr:colOff>
      <xdr:row>26</xdr:row>
      <xdr:rowOff>5040</xdr:rowOff>
    </xdr:to>
    <xdr:sp>
      <xdr:nvSpPr>
        <xdr:cNvPr id="2406" name="CustomShape 1"/>
        <xdr:cNvSpPr/>
      </xdr:nvSpPr>
      <xdr:spPr>
        <a:xfrm>
          <a:off x="1175040" y="5705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25</xdr:row>
      <xdr:rowOff>0</xdr:rowOff>
    </xdr:from>
    <xdr:to>
      <xdr:col>1</xdr:col>
      <xdr:colOff>513000</xdr:colOff>
      <xdr:row>26</xdr:row>
      <xdr:rowOff>5040</xdr:rowOff>
    </xdr:to>
    <xdr:sp>
      <xdr:nvSpPr>
        <xdr:cNvPr id="2407" name="CustomShape 1"/>
        <xdr:cNvSpPr/>
      </xdr:nvSpPr>
      <xdr:spPr>
        <a:xfrm>
          <a:off x="1175040" y="5705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25</xdr:row>
      <xdr:rowOff>0</xdr:rowOff>
    </xdr:from>
    <xdr:to>
      <xdr:col>1</xdr:col>
      <xdr:colOff>513000</xdr:colOff>
      <xdr:row>26</xdr:row>
      <xdr:rowOff>5040</xdr:rowOff>
    </xdr:to>
    <xdr:sp>
      <xdr:nvSpPr>
        <xdr:cNvPr id="2408" name="CustomShape 1"/>
        <xdr:cNvSpPr/>
      </xdr:nvSpPr>
      <xdr:spPr>
        <a:xfrm>
          <a:off x="1175040" y="5705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25</xdr:row>
      <xdr:rowOff>0</xdr:rowOff>
    </xdr:from>
    <xdr:to>
      <xdr:col>1</xdr:col>
      <xdr:colOff>513000</xdr:colOff>
      <xdr:row>26</xdr:row>
      <xdr:rowOff>5040</xdr:rowOff>
    </xdr:to>
    <xdr:sp>
      <xdr:nvSpPr>
        <xdr:cNvPr id="2409" name="CustomShape 1"/>
        <xdr:cNvSpPr/>
      </xdr:nvSpPr>
      <xdr:spPr>
        <a:xfrm>
          <a:off x="1175040" y="5705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25</xdr:row>
      <xdr:rowOff>0</xdr:rowOff>
    </xdr:from>
    <xdr:to>
      <xdr:col>1</xdr:col>
      <xdr:colOff>513000</xdr:colOff>
      <xdr:row>26</xdr:row>
      <xdr:rowOff>5040</xdr:rowOff>
    </xdr:to>
    <xdr:sp>
      <xdr:nvSpPr>
        <xdr:cNvPr id="2410" name="CustomShape 1"/>
        <xdr:cNvSpPr/>
      </xdr:nvSpPr>
      <xdr:spPr>
        <a:xfrm>
          <a:off x="1175040" y="5705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25</xdr:row>
      <xdr:rowOff>0</xdr:rowOff>
    </xdr:from>
    <xdr:to>
      <xdr:col>1</xdr:col>
      <xdr:colOff>513000</xdr:colOff>
      <xdr:row>26</xdr:row>
      <xdr:rowOff>5040</xdr:rowOff>
    </xdr:to>
    <xdr:sp>
      <xdr:nvSpPr>
        <xdr:cNvPr id="2411" name="CustomShape 1"/>
        <xdr:cNvSpPr/>
      </xdr:nvSpPr>
      <xdr:spPr>
        <a:xfrm>
          <a:off x="1175040" y="5705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25</xdr:row>
      <xdr:rowOff>0</xdr:rowOff>
    </xdr:from>
    <xdr:to>
      <xdr:col>1</xdr:col>
      <xdr:colOff>513000</xdr:colOff>
      <xdr:row>26</xdr:row>
      <xdr:rowOff>5040</xdr:rowOff>
    </xdr:to>
    <xdr:sp>
      <xdr:nvSpPr>
        <xdr:cNvPr id="2412" name="CustomShape 1"/>
        <xdr:cNvSpPr/>
      </xdr:nvSpPr>
      <xdr:spPr>
        <a:xfrm>
          <a:off x="1175040" y="5705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25</xdr:row>
      <xdr:rowOff>0</xdr:rowOff>
    </xdr:from>
    <xdr:to>
      <xdr:col>1</xdr:col>
      <xdr:colOff>513000</xdr:colOff>
      <xdr:row>26</xdr:row>
      <xdr:rowOff>5040</xdr:rowOff>
    </xdr:to>
    <xdr:sp>
      <xdr:nvSpPr>
        <xdr:cNvPr id="2413" name="CustomShape 1"/>
        <xdr:cNvSpPr/>
      </xdr:nvSpPr>
      <xdr:spPr>
        <a:xfrm>
          <a:off x="1175040" y="5705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25</xdr:row>
      <xdr:rowOff>0</xdr:rowOff>
    </xdr:from>
    <xdr:to>
      <xdr:col>1</xdr:col>
      <xdr:colOff>513000</xdr:colOff>
      <xdr:row>26</xdr:row>
      <xdr:rowOff>5040</xdr:rowOff>
    </xdr:to>
    <xdr:sp>
      <xdr:nvSpPr>
        <xdr:cNvPr id="2414" name="CustomShape 1"/>
        <xdr:cNvSpPr/>
      </xdr:nvSpPr>
      <xdr:spPr>
        <a:xfrm>
          <a:off x="1175040" y="5705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25</xdr:row>
      <xdr:rowOff>0</xdr:rowOff>
    </xdr:from>
    <xdr:to>
      <xdr:col>1</xdr:col>
      <xdr:colOff>513000</xdr:colOff>
      <xdr:row>26</xdr:row>
      <xdr:rowOff>5040</xdr:rowOff>
    </xdr:to>
    <xdr:sp>
      <xdr:nvSpPr>
        <xdr:cNvPr id="2415" name="CustomShape 1"/>
        <xdr:cNvSpPr/>
      </xdr:nvSpPr>
      <xdr:spPr>
        <a:xfrm>
          <a:off x="1175040" y="5705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25</xdr:row>
      <xdr:rowOff>0</xdr:rowOff>
    </xdr:from>
    <xdr:to>
      <xdr:col>1</xdr:col>
      <xdr:colOff>513000</xdr:colOff>
      <xdr:row>26</xdr:row>
      <xdr:rowOff>5040</xdr:rowOff>
    </xdr:to>
    <xdr:sp>
      <xdr:nvSpPr>
        <xdr:cNvPr id="2416" name="CustomShape 1"/>
        <xdr:cNvSpPr/>
      </xdr:nvSpPr>
      <xdr:spPr>
        <a:xfrm>
          <a:off x="1175040" y="5705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25</xdr:row>
      <xdr:rowOff>0</xdr:rowOff>
    </xdr:from>
    <xdr:to>
      <xdr:col>1</xdr:col>
      <xdr:colOff>513000</xdr:colOff>
      <xdr:row>26</xdr:row>
      <xdr:rowOff>5040</xdr:rowOff>
    </xdr:to>
    <xdr:sp>
      <xdr:nvSpPr>
        <xdr:cNvPr id="2417" name="CustomShape 1"/>
        <xdr:cNvSpPr/>
      </xdr:nvSpPr>
      <xdr:spPr>
        <a:xfrm>
          <a:off x="1175040" y="5705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25</xdr:row>
      <xdr:rowOff>5040</xdr:rowOff>
    </xdr:to>
    <xdr:sp>
      <xdr:nvSpPr>
        <xdr:cNvPr id="2418" name="CustomShape 1"/>
        <xdr:cNvSpPr/>
      </xdr:nvSpPr>
      <xdr:spPr>
        <a:xfrm>
          <a:off x="1175040" y="5514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25</xdr:row>
      <xdr:rowOff>5040</xdr:rowOff>
    </xdr:to>
    <xdr:sp>
      <xdr:nvSpPr>
        <xdr:cNvPr id="2419" name="CustomShape 1"/>
        <xdr:cNvSpPr/>
      </xdr:nvSpPr>
      <xdr:spPr>
        <a:xfrm>
          <a:off x="1175040" y="5514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25</xdr:row>
      <xdr:rowOff>5040</xdr:rowOff>
    </xdr:to>
    <xdr:sp>
      <xdr:nvSpPr>
        <xdr:cNvPr id="2420" name="CustomShape 1"/>
        <xdr:cNvSpPr/>
      </xdr:nvSpPr>
      <xdr:spPr>
        <a:xfrm>
          <a:off x="1175040" y="5514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25</xdr:row>
      <xdr:rowOff>5040</xdr:rowOff>
    </xdr:to>
    <xdr:sp>
      <xdr:nvSpPr>
        <xdr:cNvPr id="2421" name="CustomShape 1"/>
        <xdr:cNvSpPr/>
      </xdr:nvSpPr>
      <xdr:spPr>
        <a:xfrm>
          <a:off x="1175040" y="5514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25</xdr:row>
      <xdr:rowOff>5040</xdr:rowOff>
    </xdr:to>
    <xdr:sp>
      <xdr:nvSpPr>
        <xdr:cNvPr id="2422" name="CustomShape 1"/>
        <xdr:cNvSpPr/>
      </xdr:nvSpPr>
      <xdr:spPr>
        <a:xfrm>
          <a:off x="1175040" y="5514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25</xdr:row>
      <xdr:rowOff>5040</xdr:rowOff>
    </xdr:to>
    <xdr:sp>
      <xdr:nvSpPr>
        <xdr:cNvPr id="2423" name="CustomShape 1"/>
        <xdr:cNvSpPr/>
      </xdr:nvSpPr>
      <xdr:spPr>
        <a:xfrm>
          <a:off x="1175040" y="5514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25</xdr:row>
      <xdr:rowOff>5040</xdr:rowOff>
    </xdr:to>
    <xdr:sp>
      <xdr:nvSpPr>
        <xdr:cNvPr id="2424" name="CustomShape 1"/>
        <xdr:cNvSpPr/>
      </xdr:nvSpPr>
      <xdr:spPr>
        <a:xfrm>
          <a:off x="1175040" y="5514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25</xdr:row>
      <xdr:rowOff>5040</xdr:rowOff>
    </xdr:to>
    <xdr:sp>
      <xdr:nvSpPr>
        <xdr:cNvPr id="2425" name="CustomShape 1"/>
        <xdr:cNvSpPr/>
      </xdr:nvSpPr>
      <xdr:spPr>
        <a:xfrm>
          <a:off x="1175040" y="5514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25</xdr:row>
      <xdr:rowOff>5040</xdr:rowOff>
    </xdr:to>
    <xdr:sp>
      <xdr:nvSpPr>
        <xdr:cNvPr id="2426" name="CustomShape 1"/>
        <xdr:cNvSpPr/>
      </xdr:nvSpPr>
      <xdr:spPr>
        <a:xfrm>
          <a:off x="1175040" y="5514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25</xdr:row>
      <xdr:rowOff>5040</xdr:rowOff>
    </xdr:to>
    <xdr:sp>
      <xdr:nvSpPr>
        <xdr:cNvPr id="2427" name="CustomShape 1"/>
        <xdr:cNvSpPr/>
      </xdr:nvSpPr>
      <xdr:spPr>
        <a:xfrm>
          <a:off x="1175040" y="5514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25</xdr:row>
      <xdr:rowOff>5040</xdr:rowOff>
    </xdr:to>
    <xdr:sp>
      <xdr:nvSpPr>
        <xdr:cNvPr id="2428" name="CustomShape 1"/>
        <xdr:cNvSpPr/>
      </xdr:nvSpPr>
      <xdr:spPr>
        <a:xfrm>
          <a:off x="1175040" y="5514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25</xdr:row>
      <xdr:rowOff>5040</xdr:rowOff>
    </xdr:to>
    <xdr:sp>
      <xdr:nvSpPr>
        <xdr:cNvPr id="2429" name="CustomShape 1"/>
        <xdr:cNvSpPr/>
      </xdr:nvSpPr>
      <xdr:spPr>
        <a:xfrm>
          <a:off x="1175040" y="5514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25</xdr:row>
      <xdr:rowOff>5040</xdr:rowOff>
    </xdr:to>
    <xdr:sp>
      <xdr:nvSpPr>
        <xdr:cNvPr id="2430" name="CustomShape 1"/>
        <xdr:cNvSpPr/>
      </xdr:nvSpPr>
      <xdr:spPr>
        <a:xfrm>
          <a:off x="1175040" y="5514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25</xdr:row>
      <xdr:rowOff>5040</xdr:rowOff>
    </xdr:to>
    <xdr:sp>
      <xdr:nvSpPr>
        <xdr:cNvPr id="2431" name="CustomShape 1"/>
        <xdr:cNvSpPr/>
      </xdr:nvSpPr>
      <xdr:spPr>
        <a:xfrm>
          <a:off x="1175040" y="5514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25</xdr:row>
      <xdr:rowOff>5040</xdr:rowOff>
    </xdr:to>
    <xdr:sp>
      <xdr:nvSpPr>
        <xdr:cNvPr id="2432" name="CustomShape 1"/>
        <xdr:cNvSpPr/>
      </xdr:nvSpPr>
      <xdr:spPr>
        <a:xfrm>
          <a:off x="1175040" y="5514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25</xdr:row>
      <xdr:rowOff>5040</xdr:rowOff>
    </xdr:to>
    <xdr:sp>
      <xdr:nvSpPr>
        <xdr:cNvPr id="2433" name="CustomShape 1"/>
        <xdr:cNvSpPr/>
      </xdr:nvSpPr>
      <xdr:spPr>
        <a:xfrm>
          <a:off x="1175040" y="5514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25</xdr:row>
      <xdr:rowOff>5040</xdr:rowOff>
    </xdr:to>
    <xdr:sp>
      <xdr:nvSpPr>
        <xdr:cNvPr id="2434" name="CustomShape 1"/>
        <xdr:cNvSpPr/>
      </xdr:nvSpPr>
      <xdr:spPr>
        <a:xfrm>
          <a:off x="1175040" y="5514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25</xdr:row>
      <xdr:rowOff>5040</xdr:rowOff>
    </xdr:to>
    <xdr:sp>
      <xdr:nvSpPr>
        <xdr:cNvPr id="2435" name="CustomShape 1"/>
        <xdr:cNvSpPr/>
      </xdr:nvSpPr>
      <xdr:spPr>
        <a:xfrm>
          <a:off x="1175040" y="5514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25</xdr:row>
      <xdr:rowOff>5040</xdr:rowOff>
    </xdr:to>
    <xdr:sp>
      <xdr:nvSpPr>
        <xdr:cNvPr id="2436" name="CustomShape 1"/>
        <xdr:cNvSpPr/>
      </xdr:nvSpPr>
      <xdr:spPr>
        <a:xfrm>
          <a:off x="1175040" y="5514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25</xdr:row>
      <xdr:rowOff>5040</xdr:rowOff>
    </xdr:to>
    <xdr:sp>
      <xdr:nvSpPr>
        <xdr:cNvPr id="2437" name="CustomShape 1"/>
        <xdr:cNvSpPr/>
      </xdr:nvSpPr>
      <xdr:spPr>
        <a:xfrm>
          <a:off x="1175040" y="5514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25</xdr:row>
      <xdr:rowOff>5040</xdr:rowOff>
    </xdr:to>
    <xdr:sp>
      <xdr:nvSpPr>
        <xdr:cNvPr id="2438" name="CustomShape 1"/>
        <xdr:cNvSpPr/>
      </xdr:nvSpPr>
      <xdr:spPr>
        <a:xfrm>
          <a:off x="1175040" y="5514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1117080</xdr:colOff>
      <xdr:row>22</xdr:row>
      <xdr:rowOff>16920</xdr:rowOff>
    </xdr:from>
    <xdr:to>
      <xdr:col>1</xdr:col>
      <xdr:colOff>1191960</xdr:colOff>
      <xdr:row>22</xdr:row>
      <xdr:rowOff>174240</xdr:rowOff>
    </xdr:to>
    <xdr:sp>
      <xdr:nvSpPr>
        <xdr:cNvPr id="2439" name="CustomShape 1"/>
        <xdr:cNvSpPr/>
      </xdr:nvSpPr>
      <xdr:spPr>
        <a:xfrm>
          <a:off x="1854000" y="515088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157320</xdr:rowOff>
    </xdr:to>
    <xdr:sp>
      <xdr:nvSpPr>
        <xdr:cNvPr id="2440" name="CustomShape 1"/>
        <xdr:cNvSpPr/>
      </xdr:nvSpPr>
      <xdr:spPr>
        <a:xfrm>
          <a:off x="1175040" y="51339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157320</xdr:rowOff>
    </xdr:to>
    <xdr:sp>
      <xdr:nvSpPr>
        <xdr:cNvPr id="2441" name="CustomShape 1"/>
        <xdr:cNvSpPr/>
      </xdr:nvSpPr>
      <xdr:spPr>
        <a:xfrm>
          <a:off x="1175040" y="51339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157320</xdr:rowOff>
    </xdr:to>
    <xdr:sp>
      <xdr:nvSpPr>
        <xdr:cNvPr id="2442" name="CustomShape 1"/>
        <xdr:cNvSpPr/>
      </xdr:nvSpPr>
      <xdr:spPr>
        <a:xfrm>
          <a:off x="1175040" y="51339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157320</xdr:rowOff>
    </xdr:to>
    <xdr:sp>
      <xdr:nvSpPr>
        <xdr:cNvPr id="2443" name="CustomShape 1"/>
        <xdr:cNvSpPr/>
      </xdr:nvSpPr>
      <xdr:spPr>
        <a:xfrm>
          <a:off x="1175040" y="51339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157320</xdr:rowOff>
    </xdr:to>
    <xdr:sp>
      <xdr:nvSpPr>
        <xdr:cNvPr id="2444" name="CustomShape 1"/>
        <xdr:cNvSpPr/>
      </xdr:nvSpPr>
      <xdr:spPr>
        <a:xfrm>
          <a:off x="1175040" y="51339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157320</xdr:rowOff>
    </xdr:to>
    <xdr:sp>
      <xdr:nvSpPr>
        <xdr:cNvPr id="2445" name="CustomShape 1"/>
        <xdr:cNvSpPr/>
      </xdr:nvSpPr>
      <xdr:spPr>
        <a:xfrm>
          <a:off x="1175040" y="51339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157320</xdr:rowOff>
    </xdr:to>
    <xdr:sp>
      <xdr:nvSpPr>
        <xdr:cNvPr id="2446" name="CustomShape 1"/>
        <xdr:cNvSpPr/>
      </xdr:nvSpPr>
      <xdr:spPr>
        <a:xfrm>
          <a:off x="1175040" y="51339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157320</xdr:rowOff>
    </xdr:to>
    <xdr:sp>
      <xdr:nvSpPr>
        <xdr:cNvPr id="2447" name="CustomShape 1"/>
        <xdr:cNvSpPr/>
      </xdr:nvSpPr>
      <xdr:spPr>
        <a:xfrm>
          <a:off x="1175040" y="51339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157320</xdr:rowOff>
    </xdr:to>
    <xdr:sp>
      <xdr:nvSpPr>
        <xdr:cNvPr id="2448" name="CustomShape 1"/>
        <xdr:cNvSpPr/>
      </xdr:nvSpPr>
      <xdr:spPr>
        <a:xfrm>
          <a:off x="1175040" y="51339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157320</xdr:rowOff>
    </xdr:to>
    <xdr:sp>
      <xdr:nvSpPr>
        <xdr:cNvPr id="2449" name="CustomShape 1"/>
        <xdr:cNvSpPr/>
      </xdr:nvSpPr>
      <xdr:spPr>
        <a:xfrm>
          <a:off x="1175040" y="51339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157320</xdr:rowOff>
    </xdr:to>
    <xdr:sp>
      <xdr:nvSpPr>
        <xdr:cNvPr id="2450" name="CustomShape 1"/>
        <xdr:cNvSpPr/>
      </xdr:nvSpPr>
      <xdr:spPr>
        <a:xfrm>
          <a:off x="1175040" y="51339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157320</xdr:rowOff>
    </xdr:to>
    <xdr:sp>
      <xdr:nvSpPr>
        <xdr:cNvPr id="2451" name="CustomShape 1"/>
        <xdr:cNvSpPr/>
      </xdr:nvSpPr>
      <xdr:spPr>
        <a:xfrm>
          <a:off x="1175040" y="51339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157320</xdr:rowOff>
    </xdr:to>
    <xdr:sp>
      <xdr:nvSpPr>
        <xdr:cNvPr id="2452" name="CustomShape 1"/>
        <xdr:cNvSpPr/>
      </xdr:nvSpPr>
      <xdr:spPr>
        <a:xfrm>
          <a:off x="1175040" y="51339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157320</xdr:rowOff>
    </xdr:to>
    <xdr:sp>
      <xdr:nvSpPr>
        <xdr:cNvPr id="2453" name="CustomShape 1"/>
        <xdr:cNvSpPr/>
      </xdr:nvSpPr>
      <xdr:spPr>
        <a:xfrm>
          <a:off x="1175040" y="51339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157320</xdr:rowOff>
    </xdr:to>
    <xdr:sp>
      <xdr:nvSpPr>
        <xdr:cNvPr id="2454" name="CustomShape 1"/>
        <xdr:cNvSpPr/>
      </xdr:nvSpPr>
      <xdr:spPr>
        <a:xfrm>
          <a:off x="1175040" y="51339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157320</xdr:rowOff>
    </xdr:to>
    <xdr:sp>
      <xdr:nvSpPr>
        <xdr:cNvPr id="2455" name="CustomShape 1"/>
        <xdr:cNvSpPr/>
      </xdr:nvSpPr>
      <xdr:spPr>
        <a:xfrm>
          <a:off x="1175040" y="51339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157320</xdr:rowOff>
    </xdr:to>
    <xdr:sp>
      <xdr:nvSpPr>
        <xdr:cNvPr id="2456" name="CustomShape 1"/>
        <xdr:cNvSpPr/>
      </xdr:nvSpPr>
      <xdr:spPr>
        <a:xfrm>
          <a:off x="1175040" y="51339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157320</xdr:rowOff>
    </xdr:to>
    <xdr:sp>
      <xdr:nvSpPr>
        <xdr:cNvPr id="2457" name="CustomShape 1"/>
        <xdr:cNvSpPr/>
      </xdr:nvSpPr>
      <xdr:spPr>
        <a:xfrm>
          <a:off x="1175040" y="51339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157320</xdr:rowOff>
    </xdr:to>
    <xdr:sp>
      <xdr:nvSpPr>
        <xdr:cNvPr id="2458" name="CustomShape 1"/>
        <xdr:cNvSpPr/>
      </xdr:nvSpPr>
      <xdr:spPr>
        <a:xfrm>
          <a:off x="1175040" y="51339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157320</xdr:rowOff>
    </xdr:to>
    <xdr:sp>
      <xdr:nvSpPr>
        <xdr:cNvPr id="2459" name="CustomShape 1"/>
        <xdr:cNvSpPr/>
      </xdr:nvSpPr>
      <xdr:spPr>
        <a:xfrm>
          <a:off x="1175040" y="51339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25</xdr:row>
      <xdr:rowOff>0</xdr:rowOff>
    </xdr:from>
    <xdr:to>
      <xdr:col>1</xdr:col>
      <xdr:colOff>506520</xdr:colOff>
      <xdr:row>25</xdr:row>
      <xdr:rowOff>157320</xdr:rowOff>
    </xdr:to>
    <xdr:sp>
      <xdr:nvSpPr>
        <xdr:cNvPr id="2460" name="CustomShape 1"/>
        <xdr:cNvSpPr/>
      </xdr:nvSpPr>
      <xdr:spPr>
        <a:xfrm>
          <a:off x="1165680" y="570528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25</xdr:row>
      <xdr:rowOff>0</xdr:rowOff>
    </xdr:from>
    <xdr:to>
      <xdr:col>1</xdr:col>
      <xdr:colOff>506520</xdr:colOff>
      <xdr:row>25</xdr:row>
      <xdr:rowOff>157320</xdr:rowOff>
    </xdr:to>
    <xdr:sp>
      <xdr:nvSpPr>
        <xdr:cNvPr id="2461" name="CustomShape 1"/>
        <xdr:cNvSpPr/>
      </xdr:nvSpPr>
      <xdr:spPr>
        <a:xfrm>
          <a:off x="1165680" y="570528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25</xdr:row>
      <xdr:rowOff>0</xdr:rowOff>
    </xdr:from>
    <xdr:to>
      <xdr:col>1</xdr:col>
      <xdr:colOff>506520</xdr:colOff>
      <xdr:row>25</xdr:row>
      <xdr:rowOff>157320</xdr:rowOff>
    </xdr:to>
    <xdr:sp>
      <xdr:nvSpPr>
        <xdr:cNvPr id="2462" name="CustomShape 1"/>
        <xdr:cNvSpPr/>
      </xdr:nvSpPr>
      <xdr:spPr>
        <a:xfrm>
          <a:off x="1165680" y="570528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25</xdr:row>
      <xdr:rowOff>0</xdr:rowOff>
    </xdr:from>
    <xdr:to>
      <xdr:col>1</xdr:col>
      <xdr:colOff>506520</xdr:colOff>
      <xdr:row>25</xdr:row>
      <xdr:rowOff>157320</xdr:rowOff>
    </xdr:to>
    <xdr:sp>
      <xdr:nvSpPr>
        <xdr:cNvPr id="2463" name="CustomShape 1"/>
        <xdr:cNvSpPr/>
      </xdr:nvSpPr>
      <xdr:spPr>
        <a:xfrm>
          <a:off x="1165680" y="570528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25</xdr:row>
      <xdr:rowOff>0</xdr:rowOff>
    </xdr:from>
    <xdr:to>
      <xdr:col>1</xdr:col>
      <xdr:colOff>506520</xdr:colOff>
      <xdr:row>25</xdr:row>
      <xdr:rowOff>157320</xdr:rowOff>
    </xdr:to>
    <xdr:sp>
      <xdr:nvSpPr>
        <xdr:cNvPr id="2464" name="CustomShape 1"/>
        <xdr:cNvSpPr/>
      </xdr:nvSpPr>
      <xdr:spPr>
        <a:xfrm>
          <a:off x="1165680" y="570528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25</xdr:row>
      <xdr:rowOff>0</xdr:rowOff>
    </xdr:from>
    <xdr:to>
      <xdr:col>1</xdr:col>
      <xdr:colOff>506520</xdr:colOff>
      <xdr:row>25</xdr:row>
      <xdr:rowOff>157320</xdr:rowOff>
    </xdr:to>
    <xdr:sp>
      <xdr:nvSpPr>
        <xdr:cNvPr id="2465" name="CustomShape 1"/>
        <xdr:cNvSpPr/>
      </xdr:nvSpPr>
      <xdr:spPr>
        <a:xfrm>
          <a:off x="1165680" y="570528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25</xdr:row>
      <xdr:rowOff>0</xdr:rowOff>
    </xdr:from>
    <xdr:to>
      <xdr:col>1</xdr:col>
      <xdr:colOff>506520</xdr:colOff>
      <xdr:row>25</xdr:row>
      <xdr:rowOff>157320</xdr:rowOff>
    </xdr:to>
    <xdr:sp>
      <xdr:nvSpPr>
        <xdr:cNvPr id="2466" name="CustomShape 1"/>
        <xdr:cNvSpPr/>
      </xdr:nvSpPr>
      <xdr:spPr>
        <a:xfrm>
          <a:off x="1165680" y="570528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25</xdr:row>
      <xdr:rowOff>0</xdr:rowOff>
    </xdr:from>
    <xdr:to>
      <xdr:col>1</xdr:col>
      <xdr:colOff>506520</xdr:colOff>
      <xdr:row>25</xdr:row>
      <xdr:rowOff>157320</xdr:rowOff>
    </xdr:to>
    <xdr:sp>
      <xdr:nvSpPr>
        <xdr:cNvPr id="2467" name="CustomShape 1"/>
        <xdr:cNvSpPr/>
      </xdr:nvSpPr>
      <xdr:spPr>
        <a:xfrm>
          <a:off x="1165680" y="570528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25</xdr:row>
      <xdr:rowOff>0</xdr:rowOff>
    </xdr:from>
    <xdr:to>
      <xdr:col>1</xdr:col>
      <xdr:colOff>506520</xdr:colOff>
      <xdr:row>25</xdr:row>
      <xdr:rowOff>157320</xdr:rowOff>
    </xdr:to>
    <xdr:sp>
      <xdr:nvSpPr>
        <xdr:cNvPr id="2468" name="CustomShape 1"/>
        <xdr:cNvSpPr/>
      </xdr:nvSpPr>
      <xdr:spPr>
        <a:xfrm>
          <a:off x="1165680" y="570528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25</xdr:row>
      <xdr:rowOff>0</xdr:rowOff>
    </xdr:from>
    <xdr:to>
      <xdr:col>1</xdr:col>
      <xdr:colOff>506520</xdr:colOff>
      <xdr:row>25</xdr:row>
      <xdr:rowOff>157320</xdr:rowOff>
    </xdr:to>
    <xdr:sp>
      <xdr:nvSpPr>
        <xdr:cNvPr id="2469" name="CustomShape 1"/>
        <xdr:cNvSpPr/>
      </xdr:nvSpPr>
      <xdr:spPr>
        <a:xfrm>
          <a:off x="1165680" y="570528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25</xdr:row>
      <xdr:rowOff>0</xdr:rowOff>
    </xdr:from>
    <xdr:to>
      <xdr:col>1</xdr:col>
      <xdr:colOff>506520</xdr:colOff>
      <xdr:row>25</xdr:row>
      <xdr:rowOff>157320</xdr:rowOff>
    </xdr:to>
    <xdr:sp>
      <xdr:nvSpPr>
        <xdr:cNvPr id="2470" name="CustomShape 1"/>
        <xdr:cNvSpPr/>
      </xdr:nvSpPr>
      <xdr:spPr>
        <a:xfrm>
          <a:off x="1165680" y="570528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25</xdr:row>
      <xdr:rowOff>0</xdr:rowOff>
    </xdr:from>
    <xdr:to>
      <xdr:col>1</xdr:col>
      <xdr:colOff>506520</xdr:colOff>
      <xdr:row>25</xdr:row>
      <xdr:rowOff>157320</xdr:rowOff>
    </xdr:to>
    <xdr:sp>
      <xdr:nvSpPr>
        <xdr:cNvPr id="2471" name="CustomShape 1"/>
        <xdr:cNvSpPr/>
      </xdr:nvSpPr>
      <xdr:spPr>
        <a:xfrm>
          <a:off x="1165680" y="570528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25</xdr:row>
      <xdr:rowOff>0</xdr:rowOff>
    </xdr:from>
    <xdr:to>
      <xdr:col>1</xdr:col>
      <xdr:colOff>506520</xdr:colOff>
      <xdr:row>25</xdr:row>
      <xdr:rowOff>157320</xdr:rowOff>
    </xdr:to>
    <xdr:sp>
      <xdr:nvSpPr>
        <xdr:cNvPr id="2472" name="CustomShape 1"/>
        <xdr:cNvSpPr/>
      </xdr:nvSpPr>
      <xdr:spPr>
        <a:xfrm>
          <a:off x="1165680" y="570528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25</xdr:row>
      <xdr:rowOff>0</xdr:rowOff>
    </xdr:from>
    <xdr:to>
      <xdr:col>1</xdr:col>
      <xdr:colOff>506520</xdr:colOff>
      <xdr:row>25</xdr:row>
      <xdr:rowOff>157320</xdr:rowOff>
    </xdr:to>
    <xdr:sp>
      <xdr:nvSpPr>
        <xdr:cNvPr id="2473" name="CustomShape 1"/>
        <xdr:cNvSpPr/>
      </xdr:nvSpPr>
      <xdr:spPr>
        <a:xfrm>
          <a:off x="1165680" y="570528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25</xdr:row>
      <xdr:rowOff>0</xdr:rowOff>
    </xdr:from>
    <xdr:to>
      <xdr:col>1</xdr:col>
      <xdr:colOff>506520</xdr:colOff>
      <xdr:row>25</xdr:row>
      <xdr:rowOff>157320</xdr:rowOff>
    </xdr:to>
    <xdr:sp>
      <xdr:nvSpPr>
        <xdr:cNvPr id="2474" name="CustomShape 1"/>
        <xdr:cNvSpPr/>
      </xdr:nvSpPr>
      <xdr:spPr>
        <a:xfrm>
          <a:off x="1165680" y="570528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25</xdr:row>
      <xdr:rowOff>0</xdr:rowOff>
    </xdr:from>
    <xdr:to>
      <xdr:col>1</xdr:col>
      <xdr:colOff>506520</xdr:colOff>
      <xdr:row>25</xdr:row>
      <xdr:rowOff>157320</xdr:rowOff>
    </xdr:to>
    <xdr:sp>
      <xdr:nvSpPr>
        <xdr:cNvPr id="2475" name="CustomShape 1"/>
        <xdr:cNvSpPr/>
      </xdr:nvSpPr>
      <xdr:spPr>
        <a:xfrm>
          <a:off x="1165680" y="570528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25</xdr:row>
      <xdr:rowOff>0</xdr:rowOff>
    </xdr:from>
    <xdr:to>
      <xdr:col>1</xdr:col>
      <xdr:colOff>506520</xdr:colOff>
      <xdr:row>25</xdr:row>
      <xdr:rowOff>157320</xdr:rowOff>
    </xdr:to>
    <xdr:sp>
      <xdr:nvSpPr>
        <xdr:cNvPr id="2476" name="CustomShape 1"/>
        <xdr:cNvSpPr/>
      </xdr:nvSpPr>
      <xdr:spPr>
        <a:xfrm>
          <a:off x="1165680" y="570528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25</xdr:row>
      <xdr:rowOff>0</xdr:rowOff>
    </xdr:from>
    <xdr:to>
      <xdr:col>1</xdr:col>
      <xdr:colOff>506520</xdr:colOff>
      <xdr:row>25</xdr:row>
      <xdr:rowOff>157320</xdr:rowOff>
    </xdr:to>
    <xdr:sp>
      <xdr:nvSpPr>
        <xdr:cNvPr id="2477" name="CustomShape 1"/>
        <xdr:cNvSpPr/>
      </xdr:nvSpPr>
      <xdr:spPr>
        <a:xfrm>
          <a:off x="1165680" y="570528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25</xdr:row>
      <xdr:rowOff>0</xdr:rowOff>
    </xdr:from>
    <xdr:to>
      <xdr:col>1</xdr:col>
      <xdr:colOff>506520</xdr:colOff>
      <xdr:row>25</xdr:row>
      <xdr:rowOff>157320</xdr:rowOff>
    </xdr:to>
    <xdr:sp>
      <xdr:nvSpPr>
        <xdr:cNvPr id="2478" name="CustomShape 1"/>
        <xdr:cNvSpPr/>
      </xdr:nvSpPr>
      <xdr:spPr>
        <a:xfrm>
          <a:off x="1165680" y="570528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25</xdr:row>
      <xdr:rowOff>0</xdr:rowOff>
    </xdr:from>
    <xdr:to>
      <xdr:col>1</xdr:col>
      <xdr:colOff>506520</xdr:colOff>
      <xdr:row>25</xdr:row>
      <xdr:rowOff>157320</xdr:rowOff>
    </xdr:to>
    <xdr:sp>
      <xdr:nvSpPr>
        <xdr:cNvPr id="2479" name="CustomShape 1"/>
        <xdr:cNvSpPr/>
      </xdr:nvSpPr>
      <xdr:spPr>
        <a:xfrm>
          <a:off x="1165680" y="570528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25</xdr:row>
      <xdr:rowOff>0</xdr:rowOff>
    </xdr:from>
    <xdr:to>
      <xdr:col>1</xdr:col>
      <xdr:colOff>506520</xdr:colOff>
      <xdr:row>25</xdr:row>
      <xdr:rowOff>157320</xdr:rowOff>
    </xdr:to>
    <xdr:sp>
      <xdr:nvSpPr>
        <xdr:cNvPr id="2480" name="CustomShape 1"/>
        <xdr:cNvSpPr/>
      </xdr:nvSpPr>
      <xdr:spPr>
        <a:xfrm>
          <a:off x="1165680" y="570528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157320</xdr:rowOff>
    </xdr:to>
    <xdr:sp>
      <xdr:nvSpPr>
        <xdr:cNvPr id="2481" name="CustomShape 1"/>
        <xdr:cNvSpPr/>
      </xdr:nvSpPr>
      <xdr:spPr>
        <a:xfrm>
          <a:off x="1175040" y="51339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157320</xdr:rowOff>
    </xdr:to>
    <xdr:sp>
      <xdr:nvSpPr>
        <xdr:cNvPr id="2482" name="CustomShape 1"/>
        <xdr:cNvSpPr/>
      </xdr:nvSpPr>
      <xdr:spPr>
        <a:xfrm>
          <a:off x="1175040" y="51339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157320</xdr:rowOff>
    </xdr:to>
    <xdr:sp>
      <xdr:nvSpPr>
        <xdr:cNvPr id="2483" name="CustomShape 1"/>
        <xdr:cNvSpPr/>
      </xdr:nvSpPr>
      <xdr:spPr>
        <a:xfrm>
          <a:off x="1175040" y="51339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157320</xdr:rowOff>
    </xdr:to>
    <xdr:sp>
      <xdr:nvSpPr>
        <xdr:cNvPr id="2484" name="CustomShape 1"/>
        <xdr:cNvSpPr/>
      </xdr:nvSpPr>
      <xdr:spPr>
        <a:xfrm>
          <a:off x="1175040" y="51339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157320</xdr:rowOff>
    </xdr:to>
    <xdr:sp>
      <xdr:nvSpPr>
        <xdr:cNvPr id="2485" name="CustomShape 1"/>
        <xdr:cNvSpPr/>
      </xdr:nvSpPr>
      <xdr:spPr>
        <a:xfrm>
          <a:off x="1175040" y="51339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157320</xdr:rowOff>
    </xdr:to>
    <xdr:sp>
      <xdr:nvSpPr>
        <xdr:cNvPr id="2486" name="CustomShape 1"/>
        <xdr:cNvSpPr/>
      </xdr:nvSpPr>
      <xdr:spPr>
        <a:xfrm>
          <a:off x="1175040" y="51339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157320</xdr:rowOff>
    </xdr:to>
    <xdr:sp>
      <xdr:nvSpPr>
        <xdr:cNvPr id="2487" name="CustomShape 1"/>
        <xdr:cNvSpPr/>
      </xdr:nvSpPr>
      <xdr:spPr>
        <a:xfrm>
          <a:off x="1175040" y="51339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157320</xdr:rowOff>
    </xdr:to>
    <xdr:sp>
      <xdr:nvSpPr>
        <xdr:cNvPr id="2488" name="CustomShape 1"/>
        <xdr:cNvSpPr/>
      </xdr:nvSpPr>
      <xdr:spPr>
        <a:xfrm>
          <a:off x="1175040" y="51339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157320</xdr:rowOff>
    </xdr:to>
    <xdr:sp>
      <xdr:nvSpPr>
        <xdr:cNvPr id="2489" name="CustomShape 1"/>
        <xdr:cNvSpPr/>
      </xdr:nvSpPr>
      <xdr:spPr>
        <a:xfrm>
          <a:off x="1175040" y="51339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157320</xdr:rowOff>
    </xdr:to>
    <xdr:sp>
      <xdr:nvSpPr>
        <xdr:cNvPr id="2490" name="CustomShape 1"/>
        <xdr:cNvSpPr/>
      </xdr:nvSpPr>
      <xdr:spPr>
        <a:xfrm>
          <a:off x="1175040" y="51339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157320</xdr:rowOff>
    </xdr:to>
    <xdr:sp>
      <xdr:nvSpPr>
        <xdr:cNvPr id="2491" name="CustomShape 1"/>
        <xdr:cNvSpPr/>
      </xdr:nvSpPr>
      <xdr:spPr>
        <a:xfrm>
          <a:off x="1175040" y="51339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157320</xdr:rowOff>
    </xdr:to>
    <xdr:sp>
      <xdr:nvSpPr>
        <xdr:cNvPr id="2492" name="CustomShape 1"/>
        <xdr:cNvSpPr/>
      </xdr:nvSpPr>
      <xdr:spPr>
        <a:xfrm>
          <a:off x="1175040" y="51339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157320</xdr:rowOff>
    </xdr:to>
    <xdr:sp>
      <xdr:nvSpPr>
        <xdr:cNvPr id="2493" name="CustomShape 1"/>
        <xdr:cNvSpPr/>
      </xdr:nvSpPr>
      <xdr:spPr>
        <a:xfrm>
          <a:off x="1175040" y="51339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157320</xdr:rowOff>
    </xdr:to>
    <xdr:sp>
      <xdr:nvSpPr>
        <xdr:cNvPr id="2494" name="CustomShape 1"/>
        <xdr:cNvSpPr/>
      </xdr:nvSpPr>
      <xdr:spPr>
        <a:xfrm>
          <a:off x="1175040" y="51339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157320</xdr:rowOff>
    </xdr:to>
    <xdr:sp>
      <xdr:nvSpPr>
        <xdr:cNvPr id="2495" name="CustomShape 1"/>
        <xdr:cNvSpPr/>
      </xdr:nvSpPr>
      <xdr:spPr>
        <a:xfrm>
          <a:off x="1175040" y="51339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157320</xdr:rowOff>
    </xdr:to>
    <xdr:sp>
      <xdr:nvSpPr>
        <xdr:cNvPr id="2496" name="CustomShape 1"/>
        <xdr:cNvSpPr/>
      </xdr:nvSpPr>
      <xdr:spPr>
        <a:xfrm>
          <a:off x="1175040" y="51339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157320</xdr:rowOff>
    </xdr:to>
    <xdr:sp>
      <xdr:nvSpPr>
        <xdr:cNvPr id="2497" name="CustomShape 1"/>
        <xdr:cNvSpPr/>
      </xdr:nvSpPr>
      <xdr:spPr>
        <a:xfrm>
          <a:off x="1175040" y="51339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157320</xdr:rowOff>
    </xdr:to>
    <xdr:sp>
      <xdr:nvSpPr>
        <xdr:cNvPr id="2498" name="CustomShape 1"/>
        <xdr:cNvSpPr/>
      </xdr:nvSpPr>
      <xdr:spPr>
        <a:xfrm>
          <a:off x="1175040" y="51339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157320</xdr:rowOff>
    </xdr:to>
    <xdr:sp>
      <xdr:nvSpPr>
        <xdr:cNvPr id="2499" name="CustomShape 1"/>
        <xdr:cNvSpPr/>
      </xdr:nvSpPr>
      <xdr:spPr>
        <a:xfrm>
          <a:off x="1175040" y="51339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157320</xdr:rowOff>
    </xdr:to>
    <xdr:sp>
      <xdr:nvSpPr>
        <xdr:cNvPr id="2500" name="CustomShape 1"/>
        <xdr:cNvSpPr/>
      </xdr:nvSpPr>
      <xdr:spPr>
        <a:xfrm>
          <a:off x="1175040" y="51339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157320</xdr:rowOff>
    </xdr:to>
    <xdr:sp>
      <xdr:nvSpPr>
        <xdr:cNvPr id="2501" name="CustomShape 1"/>
        <xdr:cNvSpPr/>
      </xdr:nvSpPr>
      <xdr:spPr>
        <a:xfrm>
          <a:off x="1175040" y="51339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24</xdr:row>
      <xdr:rowOff>160560</xdr:rowOff>
    </xdr:to>
    <xdr:sp>
      <xdr:nvSpPr>
        <xdr:cNvPr id="2502" name="CustomShape 1"/>
        <xdr:cNvSpPr/>
      </xdr:nvSpPr>
      <xdr:spPr>
        <a:xfrm>
          <a:off x="1175040" y="5514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24</xdr:row>
      <xdr:rowOff>160560</xdr:rowOff>
    </xdr:to>
    <xdr:sp>
      <xdr:nvSpPr>
        <xdr:cNvPr id="2503" name="CustomShape 1"/>
        <xdr:cNvSpPr/>
      </xdr:nvSpPr>
      <xdr:spPr>
        <a:xfrm>
          <a:off x="1175040" y="5514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24</xdr:row>
      <xdr:rowOff>160560</xdr:rowOff>
    </xdr:to>
    <xdr:sp>
      <xdr:nvSpPr>
        <xdr:cNvPr id="2504" name="CustomShape 1"/>
        <xdr:cNvSpPr/>
      </xdr:nvSpPr>
      <xdr:spPr>
        <a:xfrm>
          <a:off x="1175040" y="5514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24</xdr:row>
      <xdr:rowOff>160560</xdr:rowOff>
    </xdr:to>
    <xdr:sp>
      <xdr:nvSpPr>
        <xdr:cNvPr id="2505" name="CustomShape 1"/>
        <xdr:cNvSpPr/>
      </xdr:nvSpPr>
      <xdr:spPr>
        <a:xfrm>
          <a:off x="1175040" y="5514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24</xdr:row>
      <xdr:rowOff>160560</xdr:rowOff>
    </xdr:to>
    <xdr:sp>
      <xdr:nvSpPr>
        <xdr:cNvPr id="2506" name="CustomShape 1"/>
        <xdr:cNvSpPr/>
      </xdr:nvSpPr>
      <xdr:spPr>
        <a:xfrm>
          <a:off x="1175040" y="5514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24</xdr:row>
      <xdr:rowOff>160560</xdr:rowOff>
    </xdr:to>
    <xdr:sp>
      <xdr:nvSpPr>
        <xdr:cNvPr id="2507" name="CustomShape 1"/>
        <xdr:cNvSpPr/>
      </xdr:nvSpPr>
      <xdr:spPr>
        <a:xfrm>
          <a:off x="1175040" y="5514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24</xdr:row>
      <xdr:rowOff>160560</xdr:rowOff>
    </xdr:to>
    <xdr:sp>
      <xdr:nvSpPr>
        <xdr:cNvPr id="2508" name="CustomShape 1"/>
        <xdr:cNvSpPr/>
      </xdr:nvSpPr>
      <xdr:spPr>
        <a:xfrm>
          <a:off x="1175040" y="5514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24</xdr:row>
      <xdr:rowOff>160560</xdr:rowOff>
    </xdr:to>
    <xdr:sp>
      <xdr:nvSpPr>
        <xdr:cNvPr id="2509" name="CustomShape 1"/>
        <xdr:cNvSpPr/>
      </xdr:nvSpPr>
      <xdr:spPr>
        <a:xfrm>
          <a:off x="1175040" y="5514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24</xdr:row>
      <xdr:rowOff>160560</xdr:rowOff>
    </xdr:to>
    <xdr:sp>
      <xdr:nvSpPr>
        <xdr:cNvPr id="2510" name="CustomShape 1"/>
        <xdr:cNvSpPr/>
      </xdr:nvSpPr>
      <xdr:spPr>
        <a:xfrm>
          <a:off x="1175040" y="5514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24</xdr:row>
      <xdr:rowOff>160560</xdr:rowOff>
    </xdr:to>
    <xdr:sp>
      <xdr:nvSpPr>
        <xdr:cNvPr id="2511" name="CustomShape 1"/>
        <xdr:cNvSpPr/>
      </xdr:nvSpPr>
      <xdr:spPr>
        <a:xfrm>
          <a:off x="1175040" y="5514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24</xdr:row>
      <xdr:rowOff>160560</xdr:rowOff>
    </xdr:to>
    <xdr:sp>
      <xdr:nvSpPr>
        <xdr:cNvPr id="2512" name="CustomShape 1"/>
        <xdr:cNvSpPr/>
      </xdr:nvSpPr>
      <xdr:spPr>
        <a:xfrm>
          <a:off x="1175040" y="5514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24</xdr:row>
      <xdr:rowOff>160560</xdr:rowOff>
    </xdr:to>
    <xdr:sp>
      <xdr:nvSpPr>
        <xdr:cNvPr id="2513" name="CustomShape 1"/>
        <xdr:cNvSpPr/>
      </xdr:nvSpPr>
      <xdr:spPr>
        <a:xfrm>
          <a:off x="1175040" y="5514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24</xdr:row>
      <xdr:rowOff>160560</xdr:rowOff>
    </xdr:to>
    <xdr:sp>
      <xdr:nvSpPr>
        <xdr:cNvPr id="2514" name="CustomShape 1"/>
        <xdr:cNvSpPr/>
      </xdr:nvSpPr>
      <xdr:spPr>
        <a:xfrm>
          <a:off x="1175040" y="5514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24</xdr:row>
      <xdr:rowOff>160560</xdr:rowOff>
    </xdr:to>
    <xdr:sp>
      <xdr:nvSpPr>
        <xdr:cNvPr id="2515" name="CustomShape 1"/>
        <xdr:cNvSpPr/>
      </xdr:nvSpPr>
      <xdr:spPr>
        <a:xfrm>
          <a:off x="1175040" y="5514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24</xdr:row>
      <xdr:rowOff>160560</xdr:rowOff>
    </xdr:to>
    <xdr:sp>
      <xdr:nvSpPr>
        <xdr:cNvPr id="2516" name="CustomShape 1"/>
        <xdr:cNvSpPr/>
      </xdr:nvSpPr>
      <xdr:spPr>
        <a:xfrm>
          <a:off x="1175040" y="5514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24</xdr:row>
      <xdr:rowOff>160560</xdr:rowOff>
    </xdr:to>
    <xdr:sp>
      <xdr:nvSpPr>
        <xdr:cNvPr id="2517" name="CustomShape 1"/>
        <xdr:cNvSpPr/>
      </xdr:nvSpPr>
      <xdr:spPr>
        <a:xfrm>
          <a:off x="1175040" y="5514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24</xdr:row>
      <xdr:rowOff>160560</xdr:rowOff>
    </xdr:to>
    <xdr:sp>
      <xdr:nvSpPr>
        <xdr:cNvPr id="2518" name="CustomShape 1"/>
        <xdr:cNvSpPr/>
      </xdr:nvSpPr>
      <xdr:spPr>
        <a:xfrm>
          <a:off x="1175040" y="5514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24</xdr:row>
      <xdr:rowOff>160560</xdr:rowOff>
    </xdr:to>
    <xdr:sp>
      <xdr:nvSpPr>
        <xdr:cNvPr id="2519" name="CustomShape 1"/>
        <xdr:cNvSpPr/>
      </xdr:nvSpPr>
      <xdr:spPr>
        <a:xfrm>
          <a:off x="1175040" y="5514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24</xdr:row>
      <xdr:rowOff>160560</xdr:rowOff>
    </xdr:to>
    <xdr:sp>
      <xdr:nvSpPr>
        <xdr:cNvPr id="2520" name="CustomShape 1"/>
        <xdr:cNvSpPr/>
      </xdr:nvSpPr>
      <xdr:spPr>
        <a:xfrm>
          <a:off x="1175040" y="5514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24</xdr:row>
      <xdr:rowOff>160560</xdr:rowOff>
    </xdr:to>
    <xdr:sp>
      <xdr:nvSpPr>
        <xdr:cNvPr id="2521" name="CustomShape 1"/>
        <xdr:cNvSpPr/>
      </xdr:nvSpPr>
      <xdr:spPr>
        <a:xfrm>
          <a:off x="1175040" y="5514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24</xdr:row>
      <xdr:rowOff>160560</xdr:rowOff>
    </xdr:to>
    <xdr:sp>
      <xdr:nvSpPr>
        <xdr:cNvPr id="2522" name="CustomShape 1"/>
        <xdr:cNvSpPr/>
      </xdr:nvSpPr>
      <xdr:spPr>
        <a:xfrm>
          <a:off x="1175040" y="5514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160560</xdr:rowOff>
    </xdr:to>
    <xdr:sp>
      <xdr:nvSpPr>
        <xdr:cNvPr id="2523" name="CustomShape 1"/>
        <xdr:cNvSpPr/>
      </xdr:nvSpPr>
      <xdr:spPr>
        <a:xfrm>
          <a:off x="1175040" y="51339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160560</xdr:rowOff>
    </xdr:to>
    <xdr:sp>
      <xdr:nvSpPr>
        <xdr:cNvPr id="2524" name="CustomShape 1"/>
        <xdr:cNvSpPr/>
      </xdr:nvSpPr>
      <xdr:spPr>
        <a:xfrm>
          <a:off x="1175040" y="51339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160560</xdr:rowOff>
    </xdr:to>
    <xdr:sp>
      <xdr:nvSpPr>
        <xdr:cNvPr id="2525" name="CustomShape 1"/>
        <xdr:cNvSpPr/>
      </xdr:nvSpPr>
      <xdr:spPr>
        <a:xfrm>
          <a:off x="1175040" y="51339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160560</xdr:rowOff>
    </xdr:to>
    <xdr:sp>
      <xdr:nvSpPr>
        <xdr:cNvPr id="2526" name="CustomShape 1"/>
        <xdr:cNvSpPr/>
      </xdr:nvSpPr>
      <xdr:spPr>
        <a:xfrm>
          <a:off x="1175040" y="51339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160560</xdr:rowOff>
    </xdr:to>
    <xdr:sp>
      <xdr:nvSpPr>
        <xdr:cNvPr id="2527" name="CustomShape 1"/>
        <xdr:cNvSpPr/>
      </xdr:nvSpPr>
      <xdr:spPr>
        <a:xfrm>
          <a:off x="1175040" y="51339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160560</xdr:rowOff>
    </xdr:to>
    <xdr:sp>
      <xdr:nvSpPr>
        <xdr:cNvPr id="2528" name="CustomShape 1"/>
        <xdr:cNvSpPr/>
      </xdr:nvSpPr>
      <xdr:spPr>
        <a:xfrm>
          <a:off x="1175040" y="51339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160560</xdr:rowOff>
    </xdr:to>
    <xdr:sp>
      <xdr:nvSpPr>
        <xdr:cNvPr id="2529" name="CustomShape 1"/>
        <xdr:cNvSpPr/>
      </xdr:nvSpPr>
      <xdr:spPr>
        <a:xfrm>
          <a:off x="1175040" y="51339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160560</xdr:rowOff>
    </xdr:to>
    <xdr:sp>
      <xdr:nvSpPr>
        <xdr:cNvPr id="2530" name="CustomShape 1"/>
        <xdr:cNvSpPr/>
      </xdr:nvSpPr>
      <xdr:spPr>
        <a:xfrm>
          <a:off x="1175040" y="51339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160560</xdr:rowOff>
    </xdr:to>
    <xdr:sp>
      <xdr:nvSpPr>
        <xdr:cNvPr id="2531" name="CustomShape 1"/>
        <xdr:cNvSpPr/>
      </xdr:nvSpPr>
      <xdr:spPr>
        <a:xfrm>
          <a:off x="1175040" y="51339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160560</xdr:rowOff>
    </xdr:to>
    <xdr:sp>
      <xdr:nvSpPr>
        <xdr:cNvPr id="2532" name="CustomShape 1"/>
        <xdr:cNvSpPr/>
      </xdr:nvSpPr>
      <xdr:spPr>
        <a:xfrm>
          <a:off x="1175040" y="51339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160560</xdr:rowOff>
    </xdr:to>
    <xdr:sp>
      <xdr:nvSpPr>
        <xdr:cNvPr id="2533" name="CustomShape 1"/>
        <xdr:cNvSpPr/>
      </xdr:nvSpPr>
      <xdr:spPr>
        <a:xfrm>
          <a:off x="1175040" y="51339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160560</xdr:rowOff>
    </xdr:to>
    <xdr:sp>
      <xdr:nvSpPr>
        <xdr:cNvPr id="2534" name="CustomShape 1"/>
        <xdr:cNvSpPr/>
      </xdr:nvSpPr>
      <xdr:spPr>
        <a:xfrm>
          <a:off x="1175040" y="51339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160560</xdr:rowOff>
    </xdr:to>
    <xdr:sp>
      <xdr:nvSpPr>
        <xdr:cNvPr id="2535" name="CustomShape 1"/>
        <xdr:cNvSpPr/>
      </xdr:nvSpPr>
      <xdr:spPr>
        <a:xfrm>
          <a:off x="1175040" y="51339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160560</xdr:rowOff>
    </xdr:to>
    <xdr:sp>
      <xdr:nvSpPr>
        <xdr:cNvPr id="2536" name="CustomShape 1"/>
        <xdr:cNvSpPr/>
      </xdr:nvSpPr>
      <xdr:spPr>
        <a:xfrm>
          <a:off x="1175040" y="51339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160560</xdr:rowOff>
    </xdr:to>
    <xdr:sp>
      <xdr:nvSpPr>
        <xdr:cNvPr id="2537" name="CustomShape 1"/>
        <xdr:cNvSpPr/>
      </xdr:nvSpPr>
      <xdr:spPr>
        <a:xfrm>
          <a:off x="1175040" y="51339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160560</xdr:rowOff>
    </xdr:to>
    <xdr:sp>
      <xdr:nvSpPr>
        <xdr:cNvPr id="2538" name="CustomShape 1"/>
        <xdr:cNvSpPr/>
      </xdr:nvSpPr>
      <xdr:spPr>
        <a:xfrm>
          <a:off x="1175040" y="51339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160560</xdr:rowOff>
    </xdr:to>
    <xdr:sp>
      <xdr:nvSpPr>
        <xdr:cNvPr id="2539" name="CustomShape 1"/>
        <xdr:cNvSpPr/>
      </xdr:nvSpPr>
      <xdr:spPr>
        <a:xfrm>
          <a:off x="1175040" y="51339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160560</xdr:rowOff>
    </xdr:to>
    <xdr:sp>
      <xdr:nvSpPr>
        <xdr:cNvPr id="2540" name="CustomShape 1"/>
        <xdr:cNvSpPr/>
      </xdr:nvSpPr>
      <xdr:spPr>
        <a:xfrm>
          <a:off x="1175040" y="51339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160560</xdr:rowOff>
    </xdr:to>
    <xdr:sp>
      <xdr:nvSpPr>
        <xdr:cNvPr id="2541" name="CustomShape 1"/>
        <xdr:cNvSpPr/>
      </xdr:nvSpPr>
      <xdr:spPr>
        <a:xfrm>
          <a:off x="1175040" y="51339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160560</xdr:rowOff>
    </xdr:to>
    <xdr:sp>
      <xdr:nvSpPr>
        <xdr:cNvPr id="2542" name="CustomShape 1"/>
        <xdr:cNvSpPr/>
      </xdr:nvSpPr>
      <xdr:spPr>
        <a:xfrm>
          <a:off x="1175040" y="51339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160560</xdr:rowOff>
    </xdr:to>
    <xdr:sp>
      <xdr:nvSpPr>
        <xdr:cNvPr id="2543" name="CustomShape 1"/>
        <xdr:cNvSpPr/>
      </xdr:nvSpPr>
      <xdr:spPr>
        <a:xfrm>
          <a:off x="1175040" y="51339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23</xdr:row>
      <xdr:rowOff>160560</xdr:rowOff>
    </xdr:to>
    <xdr:sp>
      <xdr:nvSpPr>
        <xdr:cNvPr id="2544" name="CustomShape 1"/>
        <xdr:cNvSpPr/>
      </xdr:nvSpPr>
      <xdr:spPr>
        <a:xfrm>
          <a:off x="1175040" y="532440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23</xdr:row>
      <xdr:rowOff>160560</xdr:rowOff>
    </xdr:to>
    <xdr:sp>
      <xdr:nvSpPr>
        <xdr:cNvPr id="2545" name="CustomShape 1"/>
        <xdr:cNvSpPr/>
      </xdr:nvSpPr>
      <xdr:spPr>
        <a:xfrm>
          <a:off x="1175040" y="532440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23</xdr:row>
      <xdr:rowOff>160560</xdr:rowOff>
    </xdr:to>
    <xdr:sp>
      <xdr:nvSpPr>
        <xdr:cNvPr id="2546" name="CustomShape 1"/>
        <xdr:cNvSpPr/>
      </xdr:nvSpPr>
      <xdr:spPr>
        <a:xfrm>
          <a:off x="1175040" y="532440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23</xdr:row>
      <xdr:rowOff>160560</xdr:rowOff>
    </xdr:to>
    <xdr:sp>
      <xdr:nvSpPr>
        <xdr:cNvPr id="2547" name="CustomShape 1"/>
        <xdr:cNvSpPr/>
      </xdr:nvSpPr>
      <xdr:spPr>
        <a:xfrm>
          <a:off x="1175040" y="532440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23</xdr:row>
      <xdr:rowOff>160560</xdr:rowOff>
    </xdr:to>
    <xdr:sp>
      <xdr:nvSpPr>
        <xdr:cNvPr id="2548" name="CustomShape 1"/>
        <xdr:cNvSpPr/>
      </xdr:nvSpPr>
      <xdr:spPr>
        <a:xfrm>
          <a:off x="1175040" y="532440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23</xdr:row>
      <xdr:rowOff>160560</xdr:rowOff>
    </xdr:to>
    <xdr:sp>
      <xdr:nvSpPr>
        <xdr:cNvPr id="2549" name="CustomShape 1"/>
        <xdr:cNvSpPr/>
      </xdr:nvSpPr>
      <xdr:spPr>
        <a:xfrm>
          <a:off x="1175040" y="532440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23</xdr:row>
      <xdr:rowOff>160560</xdr:rowOff>
    </xdr:to>
    <xdr:sp>
      <xdr:nvSpPr>
        <xdr:cNvPr id="2550" name="CustomShape 1"/>
        <xdr:cNvSpPr/>
      </xdr:nvSpPr>
      <xdr:spPr>
        <a:xfrm>
          <a:off x="1175040" y="532440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23</xdr:row>
      <xdr:rowOff>160560</xdr:rowOff>
    </xdr:to>
    <xdr:sp>
      <xdr:nvSpPr>
        <xdr:cNvPr id="2551" name="CustomShape 1"/>
        <xdr:cNvSpPr/>
      </xdr:nvSpPr>
      <xdr:spPr>
        <a:xfrm>
          <a:off x="1175040" y="532440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23</xdr:row>
      <xdr:rowOff>160560</xdr:rowOff>
    </xdr:to>
    <xdr:sp>
      <xdr:nvSpPr>
        <xdr:cNvPr id="2552" name="CustomShape 1"/>
        <xdr:cNvSpPr/>
      </xdr:nvSpPr>
      <xdr:spPr>
        <a:xfrm>
          <a:off x="1175040" y="532440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23</xdr:row>
      <xdr:rowOff>160560</xdr:rowOff>
    </xdr:to>
    <xdr:sp>
      <xdr:nvSpPr>
        <xdr:cNvPr id="2553" name="CustomShape 1"/>
        <xdr:cNvSpPr/>
      </xdr:nvSpPr>
      <xdr:spPr>
        <a:xfrm>
          <a:off x="1175040" y="532440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23</xdr:row>
      <xdr:rowOff>160560</xdr:rowOff>
    </xdr:to>
    <xdr:sp>
      <xdr:nvSpPr>
        <xdr:cNvPr id="2554" name="CustomShape 1"/>
        <xdr:cNvSpPr/>
      </xdr:nvSpPr>
      <xdr:spPr>
        <a:xfrm>
          <a:off x="1175040" y="532440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23</xdr:row>
      <xdr:rowOff>160560</xdr:rowOff>
    </xdr:to>
    <xdr:sp>
      <xdr:nvSpPr>
        <xdr:cNvPr id="2555" name="CustomShape 1"/>
        <xdr:cNvSpPr/>
      </xdr:nvSpPr>
      <xdr:spPr>
        <a:xfrm>
          <a:off x="1175040" y="532440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23</xdr:row>
      <xdr:rowOff>160560</xdr:rowOff>
    </xdr:to>
    <xdr:sp>
      <xdr:nvSpPr>
        <xdr:cNvPr id="2556" name="CustomShape 1"/>
        <xdr:cNvSpPr/>
      </xdr:nvSpPr>
      <xdr:spPr>
        <a:xfrm>
          <a:off x="1175040" y="532440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23</xdr:row>
      <xdr:rowOff>160560</xdr:rowOff>
    </xdr:to>
    <xdr:sp>
      <xdr:nvSpPr>
        <xdr:cNvPr id="2557" name="CustomShape 1"/>
        <xdr:cNvSpPr/>
      </xdr:nvSpPr>
      <xdr:spPr>
        <a:xfrm>
          <a:off x="1175040" y="532440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23</xdr:row>
      <xdr:rowOff>160560</xdr:rowOff>
    </xdr:to>
    <xdr:sp>
      <xdr:nvSpPr>
        <xdr:cNvPr id="2558" name="CustomShape 1"/>
        <xdr:cNvSpPr/>
      </xdr:nvSpPr>
      <xdr:spPr>
        <a:xfrm>
          <a:off x="1175040" y="532440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23</xdr:row>
      <xdr:rowOff>160560</xdr:rowOff>
    </xdr:to>
    <xdr:sp>
      <xdr:nvSpPr>
        <xdr:cNvPr id="2559" name="CustomShape 1"/>
        <xdr:cNvSpPr/>
      </xdr:nvSpPr>
      <xdr:spPr>
        <a:xfrm>
          <a:off x="1175040" y="532440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23</xdr:row>
      <xdr:rowOff>160560</xdr:rowOff>
    </xdr:to>
    <xdr:sp>
      <xdr:nvSpPr>
        <xdr:cNvPr id="2560" name="CustomShape 1"/>
        <xdr:cNvSpPr/>
      </xdr:nvSpPr>
      <xdr:spPr>
        <a:xfrm>
          <a:off x="1175040" y="532440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23</xdr:row>
      <xdr:rowOff>160560</xdr:rowOff>
    </xdr:to>
    <xdr:sp>
      <xdr:nvSpPr>
        <xdr:cNvPr id="2561" name="CustomShape 1"/>
        <xdr:cNvSpPr/>
      </xdr:nvSpPr>
      <xdr:spPr>
        <a:xfrm>
          <a:off x="1175040" y="532440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23</xdr:row>
      <xdr:rowOff>160560</xdr:rowOff>
    </xdr:to>
    <xdr:sp>
      <xdr:nvSpPr>
        <xdr:cNvPr id="2562" name="CustomShape 1"/>
        <xdr:cNvSpPr/>
      </xdr:nvSpPr>
      <xdr:spPr>
        <a:xfrm>
          <a:off x="1175040" y="532440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23</xdr:row>
      <xdr:rowOff>160560</xdr:rowOff>
    </xdr:to>
    <xdr:sp>
      <xdr:nvSpPr>
        <xdr:cNvPr id="2563" name="CustomShape 1"/>
        <xdr:cNvSpPr/>
      </xdr:nvSpPr>
      <xdr:spPr>
        <a:xfrm>
          <a:off x="1175040" y="532440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23</xdr:row>
      <xdr:rowOff>160560</xdr:rowOff>
    </xdr:to>
    <xdr:sp>
      <xdr:nvSpPr>
        <xdr:cNvPr id="2564" name="CustomShape 1"/>
        <xdr:cNvSpPr/>
      </xdr:nvSpPr>
      <xdr:spPr>
        <a:xfrm>
          <a:off x="1175040" y="532440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565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566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567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568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569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570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571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572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573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574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575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576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577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578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579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580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581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582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583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584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585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586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587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588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589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590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591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592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593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594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595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596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597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598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599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00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01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02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03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04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05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06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07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08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09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10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11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12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13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14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15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16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17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18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19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20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21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22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23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24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25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26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27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28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29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30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31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32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33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34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35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36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37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38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39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40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41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42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43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44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45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46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47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48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49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50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51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52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53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54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55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56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57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58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59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60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61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62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63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64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65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66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67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68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69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70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71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72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73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74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75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76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77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78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79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80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81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82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83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84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85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86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87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88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89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21</xdr:row>
      <xdr:rowOff>0</xdr:rowOff>
    </xdr:from>
    <xdr:to>
      <xdr:col>1</xdr:col>
      <xdr:colOff>513000</xdr:colOff>
      <xdr:row>22</xdr:row>
      <xdr:rowOff>36720</xdr:rowOff>
    </xdr:to>
    <xdr:sp>
      <xdr:nvSpPr>
        <xdr:cNvPr id="2690" name="CustomShape 1"/>
        <xdr:cNvSpPr/>
      </xdr:nvSpPr>
      <xdr:spPr>
        <a:xfrm>
          <a:off x="1175040" y="4943160"/>
          <a:ext cx="74880" cy="227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23</xdr:row>
      <xdr:rowOff>0</xdr:rowOff>
    </xdr:from>
    <xdr:to>
      <xdr:col>1</xdr:col>
      <xdr:colOff>513000</xdr:colOff>
      <xdr:row>24</xdr:row>
      <xdr:rowOff>36720</xdr:rowOff>
    </xdr:to>
    <xdr:sp>
      <xdr:nvSpPr>
        <xdr:cNvPr id="2691" name="CustomShape 1"/>
        <xdr:cNvSpPr/>
      </xdr:nvSpPr>
      <xdr:spPr>
        <a:xfrm>
          <a:off x="1175040" y="532440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23</xdr:row>
      <xdr:rowOff>0</xdr:rowOff>
    </xdr:from>
    <xdr:to>
      <xdr:col>1</xdr:col>
      <xdr:colOff>513000</xdr:colOff>
      <xdr:row>24</xdr:row>
      <xdr:rowOff>36720</xdr:rowOff>
    </xdr:to>
    <xdr:sp>
      <xdr:nvSpPr>
        <xdr:cNvPr id="2692" name="CustomShape 1"/>
        <xdr:cNvSpPr/>
      </xdr:nvSpPr>
      <xdr:spPr>
        <a:xfrm>
          <a:off x="1175040" y="532440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23</xdr:row>
      <xdr:rowOff>0</xdr:rowOff>
    </xdr:from>
    <xdr:to>
      <xdr:col>1</xdr:col>
      <xdr:colOff>513000</xdr:colOff>
      <xdr:row>24</xdr:row>
      <xdr:rowOff>36720</xdr:rowOff>
    </xdr:to>
    <xdr:sp>
      <xdr:nvSpPr>
        <xdr:cNvPr id="2693" name="CustomShape 1"/>
        <xdr:cNvSpPr/>
      </xdr:nvSpPr>
      <xdr:spPr>
        <a:xfrm>
          <a:off x="1175040" y="532440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23</xdr:row>
      <xdr:rowOff>0</xdr:rowOff>
    </xdr:from>
    <xdr:to>
      <xdr:col>1</xdr:col>
      <xdr:colOff>513000</xdr:colOff>
      <xdr:row>24</xdr:row>
      <xdr:rowOff>36720</xdr:rowOff>
    </xdr:to>
    <xdr:sp>
      <xdr:nvSpPr>
        <xdr:cNvPr id="2694" name="CustomShape 1"/>
        <xdr:cNvSpPr/>
      </xdr:nvSpPr>
      <xdr:spPr>
        <a:xfrm>
          <a:off x="1175040" y="532440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23</xdr:row>
      <xdr:rowOff>0</xdr:rowOff>
    </xdr:from>
    <xdr:to>
      <xdr:col>1</xdr:col>
      <xdr:colOff>513000</xdr:colOff>
      <xdr:row>24</xdr:row>
      <xdr:rowOff>36720</xdr:rowOff>
    </xdr:to>
    <xdr:sp>
      <xdr:nvSpPr>
        <xdr:cNvPr id="2695" name="CustomShape 1"/>
        <xdr:cNvSpPr/>
      </xdr:nvSpPr>
      <xdr:spPr>
        <a:xfrm>
          <a:off x="1175040" y="532440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23</xdr:row>
      <xdr:rowOff>0</xdr:rowOff>
    </xdr:from>
    <xdr:to>
      <xdr:col>1</xdr:col>
      <xdr:colOff>513000</xdr:colOff>
      <xdr:row>24</xdr:row>
      <xdr:rowOff>36720</xdr:rowOff>
    </xdr:to>
    <xdr:sp>
      <xdr:nvSpPr>
        <xdr:cNvPr id="2696" name="CustomShape 1"/>
        <xdr:cNvSpPr/>
      </xdr:nvSpPr>
      <xdr:spPr>
        <a:xfrm>
          <a:off x="1175040" y="532440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23</xdr:row>
      <xdr:rowOff>0</xdr:rowOff>
    </xdr:from>
    <xdr:to>
      <xdr:col>1</xdr:col>
      <xdr:colOff>513000</xdr:colOff>
      <xdr:row>24</xdr:row>
      <xdr:rowOff>36720</xdr:rowOff>
    </xdr:to>
    <xdr:sp>
      <xdr:nvSpPr>
        <xdr:cNvPr id="2697" name="CustomShape 1"/>
        <xdr:cNvSpPr/>
      </xdr:nvSpPr>
      <xdr:spPr>
        <a:xfrm>
          <a:off x="1175040" y="532440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23</xdr:row>
      <xdr:rowOff>0</xdr:rowOff>
    </xdr:from>
    <xdr:to>
      <xdr:col>1</xdr:col>
      <xdr:colOff>513000</xdr:colOff>
      <xdr:row>24</xdr:row>
      <xdr:rowOff>36720</xdr:rowOff>
    </xdr:to>
    <xdr:sp>
      <xdr:nvSpPr>
        <xdr:cNvPr id="2698" name="CustomShape 1"/>
        <xdr:cNvSpPr/>
      </xdr:nvSpPr>
      <xdr:spPr>
        <a:xfrm>
          <a:off x="1175040" y="532440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23</xdr:row>
      <xdr:rowOff>0</xdr:rowOff>
    </xdr:from>
    <xdr:to>
      <xdr:col>1</xdr:col>
      <xdr:colOff>513000</xdr:colOff>
      <xdr:row>24</xdr:row>
      <xdr:rowOff>36720</xdr:rowOff>
    </xdr:to>
    <xdr:sp>
      <xdr:nvSpPr>
        <xdr:cNvPr id="2699" name="CustomShape 1"/>
        <xdr:cNvSpPr/>
      </xdr:nvSpPr>
      <xdr:spPr>
        <a:xfrm>
          <a:off x="1175040" y="532440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23</xdr:row>
      <xdr:rowOff>0</xdr:rowOff>
    </xdr:from>
    <xdr:to>
      <xdr:col>1</xdr:col>
      <xdr:colOff>513000</xdr:colOff>
      <xdr:row>24</xdr:row>
      <xdr:rowOff>36720</xdr:rowOff>
    </xdr:to>
    <xdr:sp>
      <xdr:nvSpPr>
        <xdr:cNvPr id="2700" name="CustomShape 1"/>
        <xdr:cNvSpPr/>
      </xdr:nvSpPr>
      <xdr:spPr>
        <a:xfrm>
          <a:off x="1175040" y="532440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23</xdr:row>
      <xdr:rowOff>0</xdr:rowOff>
    </xdr:from>
    <xdr:to>
      <xdr:col>1</xdr:col>
      <xdr:colOff>513000</xdr:colOff>
      <xdr:row>24</xdr:row>
      <xdr:rowOff>36720</xdr:rowOff>
    </xdr:to>
    <xdr:sp>
      <xdr:nvSpPr>
        <xdr:cNvPr id="2701" name="CustomShape 1"/>
        <xdr:cNvSpPr/>
      </xdr:nvSpPr>
      <xdr:spPr>
        <a:xfrm>
          <a:off x="1175040" y="532440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23</xdr:row>
      <xdr:rowOff>0</xdr:rowOff>
    </xdr:from>
    <xdr:to>
      <xdr:col>1</xdr:col>
      <xdr:colOff>513000</xdr:colOff>
      <xdr:row>24</xdr:row>
      <xdr:rowOff>36720</xdr:rowOff>
    </xdr:to>
    <xdr:sp>
      <xdr:nvSpPr>
        <xdr:cNvPr id="2702" name="CustomShape 1"/>
        <xdr:cNvSpPr/>
      </xdr:nvSpPr>
      <xdr:spPr>
        <a:xfrm>
          <a:off x="1175040" y="532440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23</xdr:row>
      <xdr:rowOff>0</xdr:rowOff>
    </xdr:from>
    <xdr:to>
      <xdr:col>1</xdr:col>
      <xdr:colOff>513000</xdr:colOff>
      <xdr:row>24</xdr:row>
      <xdr:rowOff>36720</xdr:rowOff>
    </xdr:to>
    <xdr:sp>
      <xdr:nvSpPr>
        <xdr:cNvPr id="2703" name="CustomShape 1"/>
        <xdr:cNvSpPr/>
      </xdr:nvSpPr>
      <xdr:spPr>
        <a:xfrm>
          <a:off x="1175040" y="532440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23</xdr:row>
      <xdr:rowOff>0</xdr:rowOff>
    </xdr:from>
    <xdr:to>
      <xdr:col>1</xdr:col>
      <xdr:colOff>513000</xdr:colOff>
      <xdr:row>24</xdr:row>
      <xdr:rowOff>36720</xdr:rowOff>
    </xdr:to>
    <xdr:sp>
      <xdr:nvSpPr>
        <xdr:cNvPr id="2704" name="CustomShape 1"/>
        <xdr:cNvSpPr/>
      </xdr:nvSpPr>
      <xdr:spPr>
        <a:xfrm>
          <a:off x="1175040" y="532440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23</xdr:row>
      <xdr:rowOff>0</xdr:rowOff>
    </xdr:from>
    <xdr:to>
      <xdr:col>1</xdr:col>
      <xdr:colOff>513000</xdr:colOff>
      <xdr:row>24</xdr:row>
      <xdr:rowOff>36720</xdr:rowOff>
    </xdr:to>
    <xdr:sp>
      <xdr:nvSpPr>
        <xdr:cNvPr id="2705" name="CustomShape 1"/>
        <xdr:cNvSpPr/>
      </xdr:nvSpPr>
      <xdr:spPr>
        <a:xfrm>
          <a:off x="1175040" y="532440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23</xdr:row>
      <xdr:rowOff>0</xdr:rowOff>
    </xdr:from>
    <xdr:to>
      <xdr:col>1</xdr:col>
      <xdr:colOff>513000</xdr:colOff>
      <xdr:row>24</xdr:row>
      <xdr:rowOff>36720</xdr:rowOff>
    </xdr:to>
    <xdr:sp>
      <xdr:nvSpPr>
        <xdr:cNvPr id="2706" name="CustomShape 1"/>
        <xdr:cNvSpPr/>
      </xdr:nvSpPr>
      <xdr:spPr>
        <a:xfrm>
          <a:off x="1175040" y="532440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23</xdr:row>
      <xdr:rowOff>0</xdr:rowOff>
    </xdr:from>
    <xdr:to>
      <xdr:col>1</xdr:col>
      <xdr:colOff>513000</xdr:colOff>
      <xdr:row>24</xdr:row>
      <xdr:rowOff>36720</xdr:rowOff>
    </xdr:to>
    <xdr:sp>
      <xdr:nvSpPr>
        <xdr:cNvPr id="2707" name="CustomShape 1"/>
        <xdr:cNvSpPr/>
      </xdr:nvSpPr>
      <xdr:spPr>
        <a:xfrm>
          <a:off x="1175040" y="532440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23</xdr:row>
      <xdr:rowOff>0</xdr:rowOff>
    </xdr:from>
    <xdr:to>
      <xdr:col>1</xdr:col>
      <xdr:colOff>513000</xdr:colOff>
      <xdr:row>24</xdr:row>
      <xdr:rowOff>36720</xdr:rowOff>
    </xdr:to>
    <xdr:sp>
      <xdr:nvSpPr>
        <xdr:cNvPr id="2708" name="CustomShape 1"/>
        <xdr:cNvSpPr/>
      </xdr:nvSpPr>
      <xdr:spPr>
        <a:xfrm>
          <a:off x="1175040" y="532440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23</xdr:row>
      <xdr:rowOff>0</xdr:rowOff>
    </xdr:from>
    <xdr:to>
      <xdr:col>1</xdr:col>
      <xdr:colOff>513000</xdr:colOff>
      <xdr:row>24</xdr:row>
      <xdr:rowOff>36720</xdr:rowOff>
    </xdr:to>
    <xdr:sp>
      <xdr:nvSpPr>
        <xdr:cNvPr id="2709" name="CustomShape 1"/>
        <xdr:cNvSpPr/>
      </xdr:nvSpPr>
      <xdr:spPr>
        <a:xfrm>
          <a:off x="1175040" y="532440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23</xdr:row>
      <xdr:rowOff>0</xdr:rowOff>
    </xdr:from>
    <xdr:to>
      <xdr:col>1</xdr:col>
      <xdr:colOff>513000</xdr:colOff>
      <xdr:row>24</xdr:row>
      <xdr:rowOff>36720</xdr:rowOff>
    </xdr:to>
    <xdr:sp>
      <xdr:nvSpPr>
        <xdr:cNvPr id="2710" name="CustomShape 1"/>
        <xdr:cNvSpPr/>
      </xdr:nvSpPr>
      <xdr:spPr>
        <a:xfrm>
          <a:off x="1175040" y="532440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23</xdr:row>
      <xdr:rowOff>0</xdr:rowOff>
    </xdr:from>
    <xdr:to>
      <xdr:col>1</xdr:col>
      <xdr:colOff>513000</xdr:colOff>
      <xdr:row>24</xdr:row>
      <xdr:rowOff>36720</xdr:rowOff>
    </xdr:to>
    <xdr:sp>
      <xdr:nvSpPr>
        <xdr:cNvPr id="2711" name="CustomShape 1"/>
        <xdr:cNvSpPr/>
      </xdr:nvSpPr>
      <xdr:spPr>
        <a:xfrm>
          <a:off x="1175040" y="532440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17</xdr:row>
      <xdr:rowOff>0</xdr:rowOff>
    </xdr:from>
    <xdr:to>
      <xdr:col>1</xdr:col>
      <xdr:colOff>513000</xdr:colOff>
      <xdr:row>18</xdr:row>
      <xdr:rowOff>36720</xdr:rowOff>
    </xdr:to>
    <xdr:sp>
      <xdr:nvSpPr>
        <xdr:cNvPr id="2712" name="CustomShape 1"/>
        <xdr:cNvSpPr/>
      </xdr:nvSpPr>
      <xdr:spPr>
        <a:xfrm>
          <a:off x="1175040" y="418140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17</xdr:row>
      <xdr:rowOff>0</xdr:rowOff>
    </xdr:from>
    <xdr:to>
      <xdr:col>1</xdr:col>
      <xdr:colOff>513000</xdr:colOff>
      <xdr:row>18</xdr:row>
      <xdr:rowOff>36720</xdr:rowOff>
    </xdr:to>
    <xdr:sp>
      <xdr:nvSpPr>
        <xdr:cNvPr id="2713" name="CustomShape 1"/>
        <xdr:cNvSpPr/>
      </xdr:nvSpPr>
      <xdr:spPr>
        <a:xfrm>
          <a:off x="1175040" y="418140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17</xdr:row>
      <xdr:rowOff>0</xdr:rowOff>
    </xdr:from>
    <xdr:to>
      <xdr:col>1</xdr:col>
      <xdr:colOff>513000</xdr:colOff>
      <xdr:row>18</xdr:row>
      <xdr:rowOff>36720</xdr:rowOff>
    </xdr:to>
    <xdr:sp>
      <xdr:nvSpPr>
        <xdr:cNvPr id="2714" name="CustomShape 1"/>
        <xdr:cNvSpPr/>
      </xdr:nvSpPr>
      <xdr:spPr>
        <a:xfrm>
          <a:off x="1175040" y="418140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17</xdr:row>
      <xdr:rowOff>0</xdr:rowOff>
    </xdr:from>
    <xdr:to>
      <xdr:col>1</xdr:col>
      <xdr:colOff>513000</xdr:colOff>
      <xdr:row>18</xdr:row>
      <xdr:rowOff>36720</xdr:rowOff>
    </xdr:to>
    <xdr:sp>
      <xdr:nvSpPr>
        <xdr:cNvPr id="2715" name="CustomShape 1"/>
        <xdr:cNvSpPr/>
      </xdr:nvSpPr>
      <xdr:spPr>
        <a:xfrm>
          <a:off x="1175040" y="418140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17</xdr:row>
      <xdr:rowOff>0</xdr:rowOff>
    </xdr:from>
    <xdr:to>
      <xdr:col>1</xdr:col>
      <xdr:colOff>513000</xdr:colOff>
      <xdr:row>18</xdr:row>
      <xdr:rowOff>36720</xdr:rowOff>
    </xdr:to>
    <xdr:sp>
      <xdr:nvSpPr>
        <xdr:cNvPr id="2716" name="CustomShape 1"/>
        <xdr:cNvSpPr/>
      </xdr:nvSpPr>
      <xdr:spPr>
        <a:xfrm>
          <a:off x="1175040" y="418140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17</xdr:row>
      <xdr:rowOff>0</xdr:rowOff>
    </xdr:from>
    <xdr:to>
      <xdr:col>1</xdr:col>
      <xdr:colOff>513000</xdr:colOff>
      <xdr:row>18</xdr:row>
      <xdr:rowOff>36720</xdr:rowOff>
    </xdr:to>
    <xdr:sp>
      <xdr:nvSpPr>
        <xdr:cNvPr id="2717" name="CustomShape 1"/>
        <xdr:cNvSpPr/>
      </xdr:nvSpPr>
      <xdr:spPr>
        <a:xfrm>
          <a:off x="1175040" y="418140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17</xdr:row>
      <xdr:rowOff>0</xdr:rowOff>
    </xdr:from>
    <xdr:to>
      <xdr:col>1</xdr:col>
      <xdr:colOff>513000</xdr:colOff>
      <xdr:row>18</xdr:row>
      <xdr:rowOff>36720</xdr:rowOff>
    </xdr:to>
    <xdr:sp>
      <xdr:nvSpPr>
        <xdr:cNvPr id="2718" name="CustomShape 1"/>
        <xdr:cNvSpPr/>
      </xdr:nvSpPr>
      <xdr:spPr>
        <a:xfrm>
          <a:off x="1175040" y="418140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17</xdr:row>
      <xdr:rowOff>0</xdr:rowOff>
    </xdr:from>
    <xdr:to>
      <xdr:col>1</xdr:col>
      <xdr:colOff>513000</xdr:colOff>
      <xdr:row>18</xdr:row>
      <xdr:rowOff>36720</xdr:rowOff>
    </xdr:to>
    <xdr:sp>
      <xdr:nvSpPr>
        <xdr:cNvPr id="2719" name="CustomShape 1"/>
        <xdr:cNvSpPr/>
      </xdr:nvSpPr>
      <xdr:spPr>
        <a:xfrm>
          <a:off x="1175040" y="418140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17</xdr:row>
      <xdr:rowOff>0</xdr:rowOff>
    </xdr:from>
    <xdr:to>
      <xdr:col>1</xdr:col>
      <xdr:colOff>513000</xdr:colOff>
      <xdr:row>18</xdr:row>
      <xdr:rowOff>36720</xdr:rowOff>
    </xdr:to>
    <xdr:sp>
      <xdr:nvSpPr>
        <xdr:cNvPr id="2720" name="CustomShape 1"/>
        <xdr:cNvSpPr/>
      </xdr:nvSpPr>
      <xdr:spPr>
        <a:xfrm>
          <a:off x="1175040" y="418140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17</xdr:row>
      <xdr:rowOff>0</xdr:rowOff>
    </xdr:from>
    <xdr:to>
      <xdr:col>1</xdr:col>
      <xdr:colOff>513000</xdr:colOff>
      <xdr:row>18</xdr:row>
      <xdr:rowOff>36720</xdr:rowOff>
    </xdr:to>
    <xdr:sp>
      <xdr:nvSpPr>
        <xdr:cNvPr id="2721" name="CustomShape 1"/>
        <xdr:cNvSpPr/>
      </xdr:nvSpPr>
      <xdr:spPr>
        <a:xfrm>
          <a:off x="1175040" y="418140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17</xdr:row>
      <xdr:rowOff>0</xdr:rowOff>
    </xdr:from>
    <xdr:to>
      <xdr:col>1</xdr:col>
      <xdr:colOff>513000</xdr:colOff>
      <xdr:row>18</xdr:row>
      <xdr:rowOff>36720</xdr:rowOff>
    </xdr:to>
    <xdr:sp>
      <xdr:nvSpPr>
        <xdr:cNvPr id="2722" name="CustomShape 1"/>
        <xdr:cNvSpPr/>
      </xdr:nvSpPr>
      <xdr:spPr>
        <a:xfrm>
          <a:off x="1175040" y="418140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17</xdr:row>
      <xdr:rowOff>0</xdr:rowOff>
    </xdr:from>
    <xdr:to>
      <xdr:col>1</xdr:col>
      <xdr:colOff>513000</xdr:colOff>
      <xdr:row>18</xdr:row>
      <xdr:rowOff>36720</xdr:rowOff>
    </xdr:to>
    <xdr:sp>
      <xdr:nvSpPr>
        <xdr:cNvPr id="2723" name="CustomShape 1"/>
        <xdr:cNvSpPr/>
      </xdr:nvSpPr>
      <xdr:spPr>
        <a:xfrm>
          <a:off x="1175040" y="418140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17</xdr:row>
      <xdr:rowOff>0</xdr:rowOff>
    </xdr:from>
    <xdr:to>
      <xdr:col>1</xdr:col>
      <xdr:colOff>513000</xdr:colOff>
      <xdr:row>18</xdr:row>
      <xdr:rowOff>36720</xdr:rowOff>
    </xdr:to>
    <xdr:sp>
      <xdr:nvSpPr>
        <xdr:cNvPr id="2724" name="CustomShape 1"/>
        <xdr:cNvSpPr/>
      </xdr:nvSpPr>
      <xdr:spPr>
        <a:xfrm>
          <a:off x="1175040" y="418140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17</xdr:row>
      <xdr:rowOff>0</xdr:rowOff>
    </xdr:from>
    <xdr:to>
      <xdr:col>1</xdr:col>
      <xdr:colOff>513000</xdr:colOff>
      <xdr:row>18</xdr:row>
      <xdr:rowOff>36720</xdr:rowOff>
    </xdr:to>
    <xdr:sp>
      <xdr:nvSpPr>
        <xdr:cNvPr id="2725" name="CustomShape 1"/>
        <xdr:cNvSpPr/>
      </xdr:nvSpPr>
      <xdr:spPr>
        <a:xfrm>
          <a:off x="1175040" y="418140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17</xdr:row>
      <xdr:rowOff>0</xdr:rowOff>
    </xdr:from>
    <xdr:to>
      <xdr:col>1</xdr:col>
      <xdr:colOff>513000</xdr:colOff>
      <xdr:row>18</xdr:row>
      <xdr:rowOff>36720</xdr:rowOff>
    </xdr:to>
    <xdr:sp>
      <xdr:nvSpPr>
        <xdr:cNvPr id="2726" name="CustomShape 1"/>
        <xdr:cNvSpPr/>
      </xdr:nvSpPr>
      <xdr:spPr>
        <a:xfrm>
          <a:off x="1175040" y="418140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17</xdr:row>
      <xdr:rowOff>0</xdr:rowOff>
    </xdr:from>
    <xdr:to>
      <xdr:col>1</xdr:col>
      <xdr:colOff>513000</xdr:colOff>
      <xdr:row>18</xdr:row>
      <xdr:rowOff>36720</xdr:rowOff>
    </xdr:to>
    <xdr:sp>
      <xdr:nvSpPr>
        <xdr:cNvPr id="2727" name="CustomShape 1"/>
        <xdr:cNvSpPr/>
      </xdr:nvSpPr>
      <xdr:spPr>
        <a:xfrm>
          <a:off x="1175040" y="418140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17</xdr:row>
      <xdr:rowOff>0</xdr:rowOff>
    </xdr:from>
    <xdr:to>
      <xdr:col>1</xdr:col>
      <xdr:colOff>513000</xdr:colOff>
      <xdr:row>18</xdr:row>
      <xdr:rowOff>36720</xdr:rowOff>
    </xdr:to>
    <xdr:sp>
      <xdr:nvSpPr>
        <xdr:cNvPr id="2728" name="CustomShape 1"/>
        <xdr:cNvSpPr/>
      </xdr:nvSpPr>
      <xdr:spPr>
        <a:xfrm>
          <a:off x="1175040" y="418140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17</xdr:row>
      <xdr:rowOff>0</xdr:rowOff>
    </xdr:from>
    <xdr:to>
      <xdr:col>1</xdr:col>
      <xdr:colOff>513000</xdr:colOff>
      <xdr:row>18</xdr:row>
      <xdr:rowOff>36720</xdr:rowOff>
    </xdr:to>
    <xdr:sp>
      <xdr:nvSpPr>
        <xdr:cNvPr id="2729" name="CustomShape 1"/>
        <xdr:cNvSpPr/>
      </xdr:nvSpPr>
      <xdr:spPr>
        <a:xfrm>
          <a:off x="1175040" y="418140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17</xdr:row>
      <xdr:rowOff>0</xdr:rowOff>
    </xdr:from>
    <xdr:to>
      <xdr:col>1</xdr:col>
      <xdr:colOff>513000</xdr:colOff>
      <xdr:row>18</xdr:row>
      <xdr:rowOff>36720</xdr:rowOff>
    </xdr:to>
    <xdr:sp>
      <xdr:nvSpPr>
        <xdr:cNvPr id="2730" name="CustomShape 1"/>
        <xdr:cNvSpPr/>
      </xdr:nvSpPr>
      <xdr:spPr>
        <a:xfrm>
          <a:off x="1175040" y="418140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17</xdr:row>
      <xdr:rowOff>0</xdr:rowOff>
    </xdr:from>
    <xdr:to>
      <xdr:col>1</xdr:col>
      <xdr:colOff>513000</xdr:colOff>
      <xdr:row>18</xdr:row>
      <xdr:rowOff>36720</xdr:rowOff>
    </xdr:to>
    <xdr:sp>
      <xdr:nvSpPr>
        <xdr:cNvPr id="2731" name="CustomShape 1"/>
        <xdr:cNvSpPr/>
      </xdr:nvSpPr>
      <xdr:spPr>
        <a:xfrm>
          <a:off x="1175040" y="418140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17</xdr:row>
      <xdr:rowOff>0</xdr:rowOff>
    </xdr:from>
    <xdr:to>
      <xdr:col>1</xdr:col>
      <xdr:colOff>513000</xdr:colOff>
      <xdr:row>18</xdr:row>
      <xdr:rowOff>36720</xdr:rowOff>
    </xdr:to>
    <xdr:sp>
      <xdr:nvSpPr>
        <xdr:cNvPr id="2732" name="CustomShape 1"/>
        <xdr:cNvSpPr/>
      </xdr:nvSpPr>
      <xdr:spPr>
        <a:xfrm>
          <a:off x="1175040" y="418140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17</xdr:row>
      <xdr:rowOff>0</xdr:rowOff>
    </xdr:from>
    <xdr:to>
      <xdr:col>1</xdr:col>
      <xdr:colOff>513000</xdr:colOff>
      <xdr:row>19</xdr:row>
      <xdr:rowOff>13680</xdr:rowOff>
    </xdr:to>
    <xdr:sp>
      <xdr:nvSpPr>
        <xdr:cNvPr id="2733" name="CustomShape 1"/>
        <xdr:cNvSpPr/>
      </xdr:nvSpPr>
      <xdr:spPr>
        <a:xfrm>
          <a:off x="1175040" y="4181400"/>
          <a:ext cx="74880" cy="394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17</xdr:row>
      <xdr:rowOff>0</xdr:rowOff>
    </xdr:from>
    <xdr:to>
      <xdr:col>1</xdr:col>
      <xdr:colOff>513000</xdr:colOff>
      <xdr:row>19</xdr:row>
      <xdr:rowOff>13680</xdr:rowOff>
    </xdr:to>
    <xdr:sp>
      <xdr:nvSpPr>
        <xdr:cNvPr id="2734" name="CustomShape 1"/>
        <xdr:cNvSpPr/>
      </xdr:nvSpPr>
      <xdr:spPr>
        <a:xfrm>
          <a:off x="1175040" y="4181400"/>
          <a:ext cx="74880" cy="394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17</xdr:row>
      <xdr:rowOff>0</xdr:rowOff>
    </xdr:from>
    <xdr:to>
      <xdr:col>1</xdr:col>
      <xdr:colOff>513000</xdr:colOff>
      <xdr:row>19</xdr:row>
      <xdr:rowOff>13680</xdr:rowOff>
    </xdr:to>
    <xdr:sp>
      <xdr:nvSpPr>
        <xdr:cNvPr id="2735" name="CustomShape 1"/>
        <xdr:cNvSpPr/>
      </xdr:nvSpPr>
      <xdr:spPr>
        <a:xfrm>
          <a:off x="1175040" y="4181400"/>
          <a:ext cx="74880" cy="394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17</xdr:row>
      <xdr:rowOff>0</xdr:rowOff>
    </xdr:from>
    <xdr:to>
      <xdr:col>1</xdr:col>
      <xdr:colOff>513000</xdr:colOff>
      <xdr:row>19</xdr:row>
      <xdr:rowOff>13680</xdr:rowOff>
    </xdr:to>
    <xdr:sp>
      <xdr:nvSpPr>
        <xdr:cNvPr id="2736" name="CustomShape 1"/>
        <xdr:cNvSpPr/>
      </xdr:nvSpPr>
      <xdr:spPr>
        <a:xfrm>
          <a:off x="1175040" y="4181400"/>
          <a:ext cx="74880" cy="394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17</xdr:row>
      <xdr:rowOff>0</xdr:rowOff>
    </xdr:from>
    <xdr:to>
      <xdr:col>1</xdr:col>
      <xdr:colOff>513000</xdr:colOff>
      <xdr:row>19</xdr:row>
      <xdr:rowOff>13680</xdr:rowOff>
    </xdr:to>
    <xdr:sp>
      <xdr:nvSpPr>
        <xdr:cNvPr id="2737" name="CustomShape 1"/>
        <xdr:cNvSpPr/>
      </xdr:nvSpPr>
      <xdr:spPr>
        <a:xfrm>
          <a:off x="1175040" y="4181400"/>
          <a:ext cx="74880" cy="394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17</xdr:row>
      <xdr:rowOff>0</xdr:rowOff>
    </xdr:from>
    <xdr:to>
      <xdr:col>1</xdr:col>
      <xdr:colOff>513000</xdr:colOff>
      <xdr:row>19</xdr:row>
      <xdr:rowOff>13680</xdr:rowOff>
    </xdr:to>
    <xdr:sp>
      <xdr:nvSpPr>
        <xdr:cNvPr id="2738" name="CustomShape 1"/>
        <xdr:cNvSpPr/>
      </xdr:nvSpPr>
      <xdr:spPr>
        <a:xfrm>
          <a:off x="1175040" y="4181400"/>
          <a:ext cx="74880" cy="394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17</xdr:row>
      <xdr:rowOff>0</xdr:rowOff>
    </xdr:from>
    <xdr:to>
      <xdr:col>1</xdr:col>
      <xdr:colOff>513000</xdr:colOff>
      <xdr:row>19</xdr:row>
      <xdr:rowOff>13680</xdr:rowOff>
    </xdr:to>
    <xdr:sp>
      <xdr:nvSpPr>
        <xdr:cNvPr id="2739" name="CustomShape 1"/>
        <xdr:cNvSpPr/>
      </xdr:nvSpPr>
      <xdr:spPr>
        <a:xfrm>
          <a:off x="1175040" y="4181400"/>
          <a:ext cx="74880" cy="394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17</xdr:row>
      <xdr:rowOff>0</xdr:rowOff>
    </xdr:from>
    <xdr:to>
      <xdr:col>1</xdr:col>
      <xdr:colOff>513000</xdr:colOff>
      <xdr:row>19</xdr:row>
      <xdr:rowOff>13680</xdr:rowOff>
    </xdr:to>
    <xdr:sp>
      <xdr:nvSpPr>
        <xdr:cNvPr id="2740" name="CustomShape 1"/>
        <xdr:cNvSpPr/>
      </xdr:nvSpPr>
      <xdr:spPr>
        <a:xfrm>
          <a:off x="1175040" y="4181400"/>
          <a:ext cx="74880" cy="394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17</xdr:row>
      <xdr:rowOff>0</xdr:rowOff>
    </xdr:from>
    <xdr:to>
      <xdr:col>1</xdr:col>
      <xdr:colOff>513000</xdr:colOff>
      <xdr:row>19</xdr:row>
      <xdr:rowOff>13680</xdr:rowOff>
    </xdr:to>
    <xdr:sp>
      <xdr:nvSpPr>
        <xdr:cNvPr id="2741" name="CustomShape 1"/>
        <xdr:cNvSpPr/>
      </xdr:nvSpPr>
      <xdr:spPr>
        <a:xfrm>
          <a:off x="1175040" y="4181400"/>
          <a:ext cx="74880" cy="394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17</xdr:row>
      <xdr:rowOff>0</xdr:rowOff>
    </xdr:from>
    <xdr:to>
      <xdr:col>1</xdr:col>
      <xdr:colOff>513000</xdr:colOff>
      <xdr:row>19</xdr:row>
      <xdr:rowOff>13680</xdr:rowOff>
    </xdr:to>
    <xdr:sp>
      <xdr:nvSpPr>
        <xdr:cNvPr id="2742" name="CustomShape 1"/>
        <xdr:cNvSpPr/>
      </xdr:nvSpPr>
      <xdr:spPr>
        <a:xfrm>
          <a:off x="1175040" y="4181400"/>
          <a:ext cx="74880" cy="394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17</xdr:row>
      <xdr:rowOff>0</xdr:rowOff>
    </xdr:from>
    <xdr:to>
      <xdr:col>1</xdr:col>
      <xdr:colOff>513000</xdr:colOff>
      <xdr:row>19</xdr:row>
      <xdr:rowOff>13680</xdr:rowOff>
    </xdr:to>
    <xdr:sp>
      <xdr:nvSpPr>
        <xdr:cNvPr id="2743" name="CustomShape 1"/>
        <xdr:cNvSpPr/>
      </xdr:nvSpPr>
      <xdr:spPr>
        <a:xfrm>
          <a:off x="1175040" y="4181400"/>
          <a:ext cx="74880" cy="394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17</xdr:row>
      <xdr:rowOff>0</xdr:rowOff>
    </xdr:from>
    <xdr:to>
      <xdr:col>1</xdr:col>
      <xdr:colOff>513000</xdr:colOff>
      <xdr:row>19</xdr:row>
      <xdr:rowOff>13680</xdr:rowOff>
    </xdr:to>
    <xdr:sp>
      <xdr:nvSpPr>
        <xdr:cNvPr id="2744" name="CustomShape 1"/>
        <xdr:cNvSpPr/>
      </xdr:nvSpPr>
      <xdr:spPr>
        <a:xfrm>
          <a:off x="1175040" y="4181400"/>
          <a:ext cx="74880" cy="394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17</xdr:row>
      <xdr:rowOff>0</xdr:rowOff>
    </xdr:from>
    <xdr:to>
      <xdr:col>1</xdr:col>
      <xdr:colOff>513000</xdr:colOff>
      <xdr:row>19</xdr:row>
      <xdr:rowOff>13680</xdr:rowOff>
    </xdr:to>
    <xdr:sp>
      <xdr:nvSpPr>
        <xdr:cNvPr id="2745" name="CustomShape 1"/>
        <xdr:cNvSpPr/>
      </xdr:nvSpPr>
      <xdr:spPr>
        <a:xfrm>
          <a:off x="1175040" y="4181400"/>
          <a:ext cx="74880" cy="394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17</xdr:row>
      <xdr:rowOff>0</xdr:rowOff>
    </xdr:from>
    <xdr:to>
      <xdr:col>1</xdr:col>
      <xdr:colOff>513000</xdr:colOff>
      <xdr:row>19</xdr:row>
      <xdr:rowOff>13680</xdr:rowOff>
    </xdr:to>
    <xdr:sp>
      <xdr:nvSpPr>
        <xdr:cNvPr id="2746" name="CustomShape 1"/>
        <xdr:cNvSpPr/>
      </xdr:nvSpPr>
      <xdr:spPr>
        <a:xfrm>
          <a:off x="1175040" y="4181400"/>
          <a:ext cx="74880" cy="394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17</xdr:row>
      <xdr:rowOff>0</xdr:rowOff>
    </xdr:from>
    <xdr:to>
      <xdr:col>1</xdr:col>
      <xdr:colOff>513000</xdr:colOff>
      <xdr:row>19</xdr:row>
      <xdr:rowOff>13680</xdr:rowOff>
    </xdr:to>
    <xdr:sp>
      <xdr:nvSpPr>
        <xdr:cNvPr id="2747" name="CustomShape 1"/>
        <xdr:cNvSpPr/>
      </xdr:nvSpPr>
      <xdr:spPr>
        <a:xfrm>
          <a:off x="1175040" y="4181400"/>
          <a:ext cx="74880" cy="394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17</xdr:row>
      <xdr:rowOff>0</xdr:rowOff>
    </xdr:from>
    <xdr:to>
      <xdr:col>1</xdr:col>
      <xdr:colOff>513000</xdr:colOff>
      <xdr:row>19</xdr:row>
      <xdr:rowOff>13680</xdr:rowOff>
    </xdr:to>
    <xdr:sp>
      <xdr:nvSpPr>
        <xdr:cNvPr id="2748" name="CustomShape 1"/>
        <xdr:cNvSpPr/>
      </xdr:nvSpPr>
      <xdr:spPr>
        <a:xfrm>
          <a:off x="1175040" y="4181400"/>
          <a:ext cx="74880" cy="394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17</xdr:row>
      <xdr:rowOff>0</xdr:rowOff>
    </xdr:from>
    <xdr:to>
      <xdr:col>1</xdr:col>
      <xdr:colOff>513000</xdr:colOff>
      <xdr:row>19</xdr:row>
      <xdr:rowOff>13680</xdr:rowOff>
    </xdr:to>
    <xdr:sp>
      <xdr:nvSpPr>
        <xdr:cNvPr id="2749" name="CustomShape 1"/>
        <xdr:cNvSpPr/>
      </xdr:nvSpPr>
      <xdr:spPr>
        <a:xfrm>
          <a:off x="1175040" y="4181400"/>
          <a:ext cx="74880" cy="394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17</xdr:row>
      <xdr:rowOff>0</xdr:rowOff>
    </xdr:from>
    <xdr:to>
      <xdr:col>1</xdr:col>
      <xdr:colOff>513000</xdr:colOff>
      <xdr:row>19</xdr:row>
      <xdr:rowOff>13680</xdr:rowOff>
    </xdr:to>
    <xdr:sp>
      <xdr:nvSpPr>
        <xdr:cNvPr id="2750" name="CustomShape 1"/>
        <xdr:cNvSpPr/>
      </xdr:nvSpPr>
      <xdr:spPr>
        <a:xfrm>
          <a:off x="1175040" y="4181400"/>
          <a:ext cx="74880" cy="394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17</xdr:row>
      <xdr:rowOff>0</xdr:rowOff>
    </xdr:from>
    <xdr:to>
      <xdr:col>1</xdr:col>
      <xdr:colOff>513000</xdr:colOff>
      <xdr:row>19</xdr:row>
      <xdr:rowOff>13680</xdr:rowOff>
    </xdr:to>
    <xdr:sp>
      <xdr:nvSpPr>
        <xdr:cNvPr id="2751" name="CustomShape 1"/>
        <xdr:cNvSpPr/>
      </xdr:nvSpPr>
      <xdr:spPr>
        <a:xfrm>
          <a:off x="1175040" y="4181400"/>
          <a:ext cx="74880" cy="394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17</xdr:row>
      <xdr:rowOff>0</xdr:rowOff>
    </xdr:from>
    <xdr:to>
      <xdr:col>1</xdr:col>
      <xdr:colOff>513000</xdr:colOff>
      <xdr:row>19</xdr:row>
      <xdr:rowOff>13680</xdr:rowOff>
    </xdr:to>
    <xdr:sp>
      <xdr:nvSpPr>
        <xdr:cNvPr id="2752" name="CustomShape 1"/>
        <xdr:cNvSpPr/>
      </xdr:nvSpPr>
      <xdr:spPr>
        <a:xfrm>
          <a:off x="1175040" y="4181400"/>
          <a:ext cx="74880" cy="394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17</xdr:row>
      <xdr:rowOff>0</xdr:rowOff>
    </xdr:from>
    <xdr:to>
      <xdr:col>1</xdr:col>
      <xdr:colOff>513000</xdr:colOff>
      <xdr:row>19</xdr:row>
      <xdr:rowOff>13680</xdr:rowOff>
    </xdr:to>
    <xdr:sp>
      <xdr:nvSpPr>
        <xdr:cNvPr id="2753" name="CustomShape 1"/>
        <xdr:cNvSpPr/>
      </xdr:nvSpPr>
      <xdr:spPr>
        <a:xfrm>
          <a:off x="1175040" y="4181400"/>
          <a:ext cx="74880" cy="394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12</xdr:row>
      <xdr:rowOff>0</xdr:rowOff>
    </xdr:from>
    <xdr:to>
      <xdr:col>1</xdr:col>
      <xdr:colOff>513000</xdr:colOff>
      <xdr:row>13</xdr:row>
      <xdr:rowOff>36720</xdr:rowOff>
    </xdr:to>
    <xdr:sp>
      <xdr:nvSpPr>
        <xdr:cNvPr id="2754" name="CustomShape 1"/>
        <xdr:cNvSpPr/>
      </xdr:nvSpPr>
      <xdr:spPr>
        <a:xfrm>
          <a:off x="1175040" y="322884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12</xdr:row>
      <xdr:rowOff>0</xdr:rowOff>
    </xdr:from>
    <xdr:to>
      <xdr:col>1</xdr:col>
      <xdr:colOff>513000</xdr:colOff>
      <xdr:row>13</xdr:row>
      <xdr:rowOff>36720</xdr:rowOff>
    </xdr:to>
    <xdr:sp>
      <xdr:nvSpPr>
        <xdr:cNvPr id="2755" name="CustomShape 1"/>
        <xdr:cNvSpPr/>
      </xdr:nvSpPr>
      <xdr:spPr>
        <a:xfrm>
          <a:off x="1175040" y="322884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12</xdr:row>
      <xdr:rowOff>0</xdr:rowOff>
    </xdr:from>
    <xdr:to>
      <xdr:col>1</xdr:col>
      <xdr:colOff>513000</xdr:colOff>
      <xdr:row>13</xdr:row>
      <xdr:rowOff>36720</xdr:rowOff>
    </xdr:to>
    <xdr:sp>
      <xdr:nvSpPr>
        <xdr:cNvPr id="2756" name="CustomShape 1"/>
        <xdr:cNvSpPr/>
      </xdr:nvSpPr>
      <xdr:spPr>
        <a:xfrm>
          <a:off x="1175040" y="322884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12</xdr:row>
      <xdr:rowOff>0</xdr:rowOff>
    </xdr:from>
    <xdr:to>
      <xdr:col>1</xdr:col>
      <xdr:colOff>513000</xdr:colOff>
      <xdr:row>13</xdr:row>
      <xdr:rowOff>36720</xdr:rowOff>
    </xdr:to>
    <xdr:sp>
      <xdr:nvSpPr>
        <xdr:cNvPr id="2757" name="CustomShape 1"/>
        <xdr:cNvSpPr/>
      </xdr:nvSpPr>
      <xdr:spPr>
        <a:xfrm>
          <a:off x="1175040" y="322884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12</xdr:row>
      <xdr:rowOff>0</xdr:rowOff>
    </xdr:from>
    <xdr:to>
      <xdr:col>1</xdr:col>
      <xdr:colOff>513000</xdr:colOff>
      <xdr:row>13</xdr:row>
      <xdr:rowOff>36720</xdr:rowOff>
    </xdr:to>
    <xdr:sp>
      <xdr:nvSpPr>
        <xdr:cNvPr id="2758" name="CustomShape 1"/>
        <xdr:cNvSpPr/>
      </xdr:nvSpPr>
      <xdr:spPr>
        <a:xfrm>
          <a:off x="1175040" y="322884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12</xdr:row>
      <xdr:rowOff>0</xdr:rowOff>
    </xdr:from>
    <xdr:to>
      <xdr:col>1</xdr:col>
      <xdr:colOff>513000</xdr:colOff>
      <xdr:row>13</xdr:row>
      <xdr:rowOff>36720</xdr:rowOff>
    </xdr:to>
    <xdr:sp>
      <xdr:nvSpPr>
        <xdr:cNvPr id="2759" name="CustomShape 1"/>
        <xdr:cNvSpPr/>
      </xdr:nvSpPr>
      <xdr:spPr>
        <a:xfrm>
          <a:off x="1175040" y="322884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12</xdr:row>
      <xdr:rowOff>0</xdr:rowOff>
    </xdr:from>
    <xdr:to>
      <xdr:col>1</xdr:col>
      <xdr:colOff>513000</xdr:colOff>
      <xdr:row>13</xdr:row>
      <xdr:rowOff>36720</xdr:rowOff>
    </xdr:to>
    <xdr:sp>
      <xdr:nvSpPr>
        <xdr:cNvPr id="2760" name="CustomShape 1"/>
        <xdr:cNvSpPr/>
      </xdr:nvSpPr>
      <xdr:spPr>
        <a:xfrm>
          <a:off x="1175040" y="322884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12</xdr:row>
      <xdr:rowOff>0</xdr:rowOff>
    </xdr:from>
    <xdr:to>
      <xdr:col>1</xdr:col>
      <xdr:colOff>513000</xdr:colOff>
      <xdr:row>13</xdr:row>
      <xdr:rowOff>36720</xdr:rowOff>
    </xdr:to>
    <xdr:sp>
      <xdr:nvSpPr>
        <xdr:cNvPr id="2761" name="CustomShape 1"/>
        <xdr:cNvSpPr/>
      </xdr:nvSpPr>
      <xdr:spPr>
        <a:xfrm>
          <a:off x="1175040" y="322884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12</xdr:row>
      <xdr:rowOff>0</xdr:rowOff>
    </xdr:from>
    <xdr:to>
      <xdr:col>1</xdr:col>
      <xdr:colOff>513000</xdr:colOff>
      <xdr:row>13</xdr:row>
      <xdr:rowOff>36720</xdr:rowOff>
    </xdr:to>
    <xdr:sp>
      <xdr:nvSpPr>
        <xdr:cNvPr id="2762" name="CustomShape 1"/>
        <xdr:cNvSpPr/>
      </xdr:nvSpPr>
      <xdr:spPr>
        <a:xfrm>
          <a:off x="1175040" y="322884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12</xdr:row>
      <xdr:rowOff>0</xdr:rowOff>
    </xdr:from>
    <xdr:to>
      <xdr:col>1</xdr:col>
      <xdr:colOff>513000</xdr:colOff>
      <xdr:row>13</xdr:row>
      <xdr:rowOff>36720</xdr:rowOff>
    </xdr:to>
    <xdr:sp>
      <xdr:nvSpPr>
        <xdr:cNvPr id="2763" name="CustomShape 1"/>
        <xdr:cNvSpPr/>
      </xdr:nvSpPr>
      <xdr:spPr>
        <a:xfrm>
          <a:off x="1175040" y="322884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12</xdr:row>
      <xdr:rowOff>0</xdr:rowOff>
    </xdr:from>
    <xdr:to>
      <xdr:col>1</xdr:col>
      <xdr:colOff>513000</xdr:colOff>
      <xdr:row>13</xdr:row>
      <xdr:rowOff>36720</xdr:rowOff>
    </xdr:to>
    <xdr:sp>
      <xdr:nvSpPr>
        <xdr:cNvPr id="2764" name="CustomShape 1"/>
        <xdr:cNvSpPr/>
      </xdr:nvSpPr>
      <xdr:spPr>
        <a:xfrm>
          <a:off x="1175040" y="322884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12</xdr:row>
      <xdr:rowOff>0</xdr:rowOff>
    </xdr:from>
    <xdr:to>
      <xdr:col>1</xdr:col>
      <xdr:colOff>513000</xdr:colOff>
      <xdr:row>13</xdr:row>
      <xdr:rowOff>36720</xdr:rowOff>
    </xdr:to>
    <xdr:sp>
      <xdr:nvSpPr>
        <xdr:cNvPr id="2765" name="CustomShape 1"/>
        <xdr:cNvSpPr/>
      </xdr:nvSpPr>
      <xdr:spPr>
        <a:xfrm>
          <a:off x="1175040" y="322884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12</xdr:row>
      <xdr:rowOff>0</xdr:rowOff>
    </xdr:from>
    <xdr:to>
      <xdr:col>1</xdr:col>
      <xdr:colOff>513000</xdr:colOff>
      <xdr:row>13</xdr:row>
      <xdr:rowOff>36720</xdr:rowOff>
    </xdr:to>
    <xdr:sp>
      <xdr:nvSpPr>
        <xdr:cNvPr id="2766" name="CustomShape 1"/>
        <xdr:cNvSpPr/>
      </xdr:nvSpPr>
      <xdr:spPr>
        <a:xfrm>
          <a:off x="1175040" y="322884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12</xdr:row>
      <xdr:rowOff>0</xdr:rowOff>
    </xdr:from>
    <xdr:to>
      <xdr:col>1</xdr:col>
      <xdr:colOff>513000</xdr:colOff>
      <xdr:row>13</xdr:row>
      <xdr:rowOff>36720</xdr:rowOff>
    </xdr:to>
    <xdr:sp>
      <xdr:nvSpPr>
        <xdr:cNvPr id="2767" name="CustomShape 1"/>
        <xdr:cNvSpPr/>
      </xdr:nvSpPr>
      <xdr:spPr>
        <a:xfrm>
          <a:off x="1175040" y="322884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12</xdr:row>
      <xdr:rowOff>0</xdr:rowOff>
    </xdr:from>
    <xdr:to>
      <xdr:col>1</xdr:col>
      <xdr:colOff>513000</xdr:colOff>
      <xdr:row>13</xdr:row>
      <xdr:rowOff>36720</xdr:rowOff>
    </xdr:to>
    <xdr:sp>
      <xdr:nvSpPr>
        <xdr:cNvPr id="2768" name="CustomShape 1"/>
        <xdr:cNvSpPr/>
      </xdr:nvSpPr>
      <xdr:spPr>
        <a:xfrm>
          <a:off x="1175040" y="322884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12</xdr:row>
      <xdr:rowOff>0</xdr:rowOff>
    </xdr:from>
    <xdr:to>
      <xdr:col>1</xdr:col>
      <xdr:colOff>513000</xdr:colOff>
      <xdr:row>13</xdr:row>
      <xdr:rowOff>36720</xdr:rowOff>
    </xdr:to>
    <xdr:sp>
      <xdr:nvSpPr>
        <xdr:cNvPr id="2769" name="CustomShape 1"/>
        <xdr:cNvSpPr/>
      </xdr:nvSpPr>
      <xdr:spPr>
        <a:xfrm>
          <a:off x="1175040" y="322884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12</xdr:row>
      <xdr:rowOff>0</xdr:rowOff>
    </xdr:from>
    <xdr:to>
      <xdr:col>1</xdr:col>
      <xdr:colOff>513000</xdr:colOff>
      <xdr:row>13</xdr:row>
      <xdr:rowOff>36720</xdr:rowOff>
    </xdr:to>
    <xdr:sp>
      <xdr:nvSpPr>
        <xdr:cNvPr id="2770" name="CustomShape 1"/>
        <xdr:cNvSpPr/>
      </xdr:nvSpPr>
      <xdr:spPr>
        <a:xfrm>
          <a:off x="1175040" y="322884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12</xdr:row>
      <xdr:rowOff>0</xdr:rowOff>
    </xdr:from>
    <xdr:to>
      <xdr:col>1</xdr:col>
      <xdr:colOff>513000</xdr:colOff>
      <xdr:row>13</xdr:row>
      <xdr:rowOff>36720</xdr:rowOff>
    </xdr:to>
    <xdr:sp>
      <xdr:nvSpPr>
        <xdr:cNvPr id="2771" name="CustomShape 1"/>
        <xdr:cNvSpPr/>
      </xdr:nvSpPr>
      <xdr:spPr>
        <a:xfrm>
          <a:off x="1175040" y="322884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12</xdr:row>
      <xdr:rowOff>0</xdr:rowOff>
    </xdr:from>
    <xdr:to>
      <xdr:col>1</xdr:col>
      <xdr:colOff>513000</xdr:colOff>
      <xdr:row>13</xdr:row>
      <xdr:rowOff>36720</xdr:rowOff>
    </xdr:to>
    <xdr:sp>
      <xdr:nvSpPr>
        <xdr:cNvPr id="2772" name="CustomShape 1"/>
        <xdr:cNvSpPr/>
      </xdr:nvSpPr>
      <xdr:spPr>
        <a:xfrm>
          <a:off x="1175040" y="322884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12</xdr:row>
      <xdr:rowOff>0</xdr:rowOff>
    </xdr:from>
    <xdr:to>
      <xdr:col>1</xdr:col>
      <xdr:colOff>513000</xdr:colOff>
      <xdr:row>13</xdr:row>
      <xdr:rowOff>36720</xdr:rowOff>
    </xdr:to>
    <xdr:sp>
      <xdr:nvSpPr>
        <xdr:cNvPr id="2773" name="CustomShape 1"/>
        <xdr:cNvSpPr/>
      </xdr:nvSpPr>
      <xdr:spPr>
        <a:xfrm>
          <a:off x="1175040" y="322884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12</xdr:row>
      <xdr:rowOff>0</xdr:rowOff>
    </xdr:from>
    <xdr:to>
      <xdr:col>1</xdr:col>
      <xdr:colOff>513000</xdr:colOff>
      <xdr:row>13</xdr:row>
      <xdr:rowOff>36720</xdr:rowOff>
    </xdr:to>
    <xdr:sp>
      <xdr:nvSpPr>
        <xdr:cNvPr id="2774" name="CustomShape 1"/>
        <xdr:cNvSpPr/>
      </xdr:nvSpPr>
      <xdr:spPr>
        <a:xfrm>
          <a:off x="1175040" y="322884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75</xdr:row>
      <xdr:rowOff>0</xdr:rowOff>
    </xdr:from>
    <xdr:to>
      <xdr:col>1</xdr:col>
      <xdr:colOff>513000</xdr:colOff>
      <xdr:row>76</xdr:row>
      <xdr:rowOff>5040</xdr:rowOff>
    </xdr:to>
    <xdr:sp>
      <xdr:nvSpPr>
        <xdr:cNvPr id="2775" name="CustomShape 1"/>
        <xdr:cNvSpPr/>
      </xdr:nvSpPr>
      <xdr:spPr>
        <a:xfrm>
          <a:off x="1175040" y="152398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75</xdr:row>
      <xdr:rowOff>0</xdr:rowOff>
    </xdr:from>
    <xdr:to>
      <xdr:col>1</xdr:col>
      <xdr:colOff>513000</xdr:colOff>
      <xdr:row>76</xdr:row>
      <xdr:rowOff>5040</xdr:rowOff>
    </xdr:to>
    <xdr:sp>
      <xdr:nvSpPr>
        <xdr:cNvPr id="2776" name="CustomShape 1"/>
        <xdr:cNvSpPr/>
      </xdr:nvSpPr>
      <xdr:spPr>
        <a:xfrm>
          <a:off x="1175040" y="152398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75</xdr:row>
      <xdr:rowOff>0</xdr:rowOff>
    </xdr:from>
    <xdr:to>
      <xdr:col>1</xdr:col>
      <xdr:colOff>513000</xdr:colOff>
      <xdr:row>76</xdr:row>
      <xdr:rowOff>5040</xdr:rowOff>
    </xdr:to>
    <xdr:sp>
      <xdr:nvSpPr>
        <xdr:cNvPr id="2777" name="CustomShape 1"/>
        <xdr:cNvSpPr/>
      </xdr:nvSpPr>
      <xdr:spPr>
        <a:xfrm>
          <a:off x="1175040" y="152398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75</xdr:row>
      <xdr:rowOff>0</xdr:rowOff>
    </xdr:from>
    <xdr:to>
      <xdr:col>1</xdr:col>
      <xdr:colOff>513000</xdr:colOff>
      <xdr:row>76</xdr:row>
      <xdr:rowOff>5040</xdr:rowOff>
    </xdr:to>
    <xdr:sp>
      <xdr:nvSpPr>
        <xdr:cNvPr id="2778" name="CustomShape 1"/>
        <xdr:cNvSpPr/>
      </xdr:nvSpPr>
      <xdr:spPr>
        <a:xfrm>
          <a:off x="1175040" y="152398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75</xdr:row>
      <xdr:rowOff>0</xdr:rowOff>
    </xdr:from>
    <xdr:to>
      <xdr:col>1</xdr:col>
      <xdr:colOff>513000</xdr:colOff>
      <xdr:row>76</xdr:row>
      <xdr:rowOff>5040</xdr:rowOff>
    </xdr:to>
    <xdr:sp>
      <xdr:nvSpPr>
        <xdr:cNvPr id="2779" name="CustomShape 1"/>
        <xdr:cNvSpPr/>
      </xdr:nvSpPr>
      <xdr:spPr>
        <a:xfrm>
          <a:off x="1175040" y="152398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75</xdr:row>
      <xdr:rowOff>0</xdr:rowOff>
    </xdr:from>
    <xdr:to>
      <xdr:col>1</xdr:col>
      <xdr:colOff>513000</xdr:colOff>
      <xdr:row>76</xdr:row>
      <xdr:rowOff>5040</xdr:rowOff>
    </xdr:to>
    <xdr:sp>
      <xdr:nvSpPr>
        <xdr:cNvPr id="2780" name="CustomShape 1"/>
        <xdr:cNvSpPr/>
      </xdr:nvSpPr>
      <xdr:spPr>
        <a:xfrm>
          <a:off x="1175040" y="152398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75</xdr:row>
      <xdr:rowOff>0</xdr:rowOff>
    </xdr:from>
    <xdr:to>
      <xdr:col>1</xdr:col>
      <xdr:colOff>513000</xdr:colOff>
      <xdr:row>76</xdr:row>
      <xdr:rowOff>5040</xdr:rowOff>
    </xdr:to>
    <xdr:sp>
      <xdr:nvSpPr>
        <xdr:cNvPr id="2781" name="CustomShape 1"/>
        <xdr:cNvSpPr/>
      </xdr:nvSpPr>
      <xdr:spPr>
        <a:xfrm>
          <a:off x="1175040" y="152398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75</xdr:row>
      <xdr:rowOff>0</xdr:rowOff>
    </xdr:from>
    <xdr:to>
      <xdr:col>1</xdr:col>
      <xdr:colOff>513000</xdr:colOff>
      <xdr:row>76</xdr:row>
      <xdr:rowOff>5040</xdr:rowOff>
    </xdr:to>
    <xdr:sp>
      <xdr:nvSpPr>
        <xdr:cNvPr id="2782" name="CustomShape 1"/>
        <xdr:cNvSpPr/>
      </xdr:nvSpPr>
      <xdr:spPr>
        <a:xfrm>
          <a:off x="1175040" y="152398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75</xdr:row>
      <xdr:rowOff>0</xdr:rowOff>
    </xdr:from>
    <xdr:to>
      <xdr:col>1</xdr:col>
      <xdr:colOff>513000</xdr:colOff>
      <xdr:row>76</xdr:row>
      <xdr:rowOff>5040</xdr:rowOff>
    </xdr:to>
    <xdr:sp>
      <xdr:nvSpPr>
        <xdr:cNvPr id="2783" name="CustomShape 1"/>
        <xdr:cNvSpPr/>
      </xdr:nvSpPr>
      <xdr:spPr>
        <a:xfrm>
          <a:off x="1175040" y="152398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75</xdr:row>
      <xdr:rowOff>0</xdr:rowOff>
    </xdr:from>
    <xdr:to>
      <xdr:col>1</xdr:col>
      <xdr:colOff>513000</xdr:colOff>
      <xdr:row>76</xdr:row>
      <xdr:rowOff>5040</xdr:rowOff>
    </xdr:to>
    <xdr:sp>
      <xdr:nvSpPr>
        <xdr:cNvPr id="2784" name="CustomShape 1"/>
        <xdr:cNvSpPr/>
      </xdr:nvSpPr>
      <xdr:spPr>
        <a:xfrm>
          <a:off x="1175040" y="152398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75</xdr:row>
      <xdr:rowOff>0</xdr:rowOff>
    </xdr:from>
    <xdr:to>
      <xdr:col>1</xdr:col>
      <xdr:colOff>513000</xdr:colOff>
      <xdr:row>76</xdr:row>
      <xdr:rowOff>5040</xdr:rowOff>
    </xdr:to>
    <xdr:sp>
      <xdr:nvSpPr>
        <xdr:cNvPr id="2785" name="CustomShape 1"/>
        <xdr:cNvSpPr/>
      </xdr:nvSpPr>
      <xdr:spPr>
        <a:xfrm>
          <a:off x="1175040" y="152398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75</xdr:row>
      <xdr:rowOff>0</xdr:rowOff>
    </xdr:from>
    <xdr:to>
      <xdr:col>1</xdr:col>
      <xdr:colOff>513000</xdr:colOff>
      <xdr:row>76</xdr:row>
      <xdr:rowOff>5040</xdr:rowOff>
    </xdr:to>
    <xdr:sp>
      <xdr:nvSpPr>
        <xdr:cNvPr id="2786" name="CustomShape 1"/>
        <xdr:cNvSpPr/>
      </xdr:nvSpPr>
      <xdr:spPr>
        <a:xfrm>
          <a:off x="1175040" y="152398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75</xdr:row>
      <xdr:rowOff>0</xdr:rowOff>
    </xdr:from>
    <xdr:to>
      <xdr:col>1</xdr:col>
      <xdr:colOff>513000</xdr:colOff>
      <xdr:row>76</xdr:row>
      <xdr:rowOff>5040</xdr:rowOff>
    </xdr:to>
    <xdr:sp>
      <xdr:nvSpPr>
        <xdr:cNvPr id="2787" name="CustomShape 1"/>
        <xdr:cNvSpPr/>
      </xdr:nvSpPr>
      <xdr:spPr>
        <a:xfrm>
          <a:off x="1175040" y="152398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75</xdr:row>
      <xdr:rowOff>0</xdr:rowOff>
    </xdr:from>
    <xdr:to>
      <xdr:col>1</xdr:col>
      <xdr:colOff>513000</xdr:colOff>
      <xdr:row>76</xdr:row>
      <xdr:rowOff>5040</xdr:rowOff>
    </xdr:to>
    <xdr:sp>
      <xdr:nvSpPr>
        <xdr:cNvPr id="2788" name="CustomShape 1"/>
        <xdr:cNvSpPr/>
      </xdr:nvSpPr>
      <xdr:spPr>
        <a:xfrm>
          <a:off x="1175040" y="152398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75</xdr:row>
      <xdr:rowOff>0</xdr:rowOff>
    </xdr:from>
    <xdr:to>
      <xdr:col>1</xdr:col>
      <xdr:colOff>513000</xdr:colOff>
      <xdr:row>76</xdr:row>
      <xdr:rowOff>5040</xdr:rowOff>
    </xdr:to>
    <xdr:sp>
      <xdr:nvSpPr>
        <xdr:cNvPr id="2789" name="CustomShape 1"/>
        <xdr:cNvSpPr/>
      </xdr:nvSpPr>
      <xdr:spPr>
        <a:xfrm>
          <a:off x="1175040" y="152398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75</xdr:row>
      <xdr:rowOff>0</xdr:rowOff>
    </xdr:from>
    <xdr:to>
      <xdr:col>1</xdr:col>
      <xdr:colOff>513000</xdr:colOff>
      <xdr:row>76</xdr:row>
      <xdr:rowOff>5040</xdr:rowOff>
    </xdr:to>
    <xdr:sp>
      <xdr:nvSpPr>
        <xdr:cNvPr id="2790" name="CustomShape 1"/>
        <xdr:cNvSpPr/>
      </xdr:nvSpPr>
      <xdr:spPr>
        <a:xfrm>
          <a:off x="1175040" y="152398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75</xdr:row>
      <xdr:rowOff>0</xdr:rowOff>
    </xdr:from>
    <xdr:to>
      <xdr:col>1</xdr:col>
      <xdr:colOff>513000</xdr:colOff>
      <xdr:row>76</xdr:row>
      <xdr:rowOff>5040</xdr:rowOff>
    </xdr:to>
    <xdr:sp>
      <xdr:nvSpPr>
        <xdr:cNvPr id="2791" name="CustomShape 1"/>
        <xdr:cNvSpPr/>
      </xdr:nvSpPr>
      <xdr:spPr>
        <a:xfrm>
          <a:off x="1175040" y="152398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75</xdr:row>
      <xdr:rowOff>0</xdr:rowOff>
    </xdr:from>
    <xdr:to>
      <xdr:col>1</xdr:col>
      <xdr:colOff>513000</xdr:colOff>
      <xdr:row>76</xdr:row>
      <xdr:rowOff>5040</xdr:rowOff>
    </xdr:to>
    <xdr:sp>
      <xdr:nvSpPr>
        <xdr:cNvPr id="2792" name="CustomShape 1"/>
        <xdr:cNvSpPr/>
      </xdr:nvSpPr>
      <xdr:spPr>
        <a:xfrm>
          <a:off x="1175040" y="152398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75</xdr:row>
      <xdr:rowOff>0</xdr:rowOff>
    </xdr:from>
    <xdr:to>
      <xdr:col>1</xdr:col>
      <xdr:colOff>513000</xdr:colOff>
      <xdr:row>76</xdr:row>
      <xdr:rowOff>5040</xdr:rowOff>
    </xdr:to>
    <xdr:sp>
      <xdr:nvSpPr>
        <xdr:cNvPr id="2793" name="CustomShape 1"/>
        <xdr:cNvSpPr/>
      </xdr:nvSpPr>
      <xdr:spPr>
        <a:xfrm>
          <a:off x="1175040" y="152398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75</xdr:row>
      <xdr:rowOff>0</xdr:rowOff>
    </xdr:from>
    <xdr:to>
      <xdr:col>1</xdr:col>
      <xdr:colOff>513000</xdr:colOff>
      <xdr:row>76</xdr:row>
      <xdr:rowOff>5040</xdr:rowOff>
    </xdr:to>
    <xdr:sp>
      <xdr:nvSpPr>
        <xdr:cNvPr id="2794" name="CustomShape 1"/>
        <xdr:cNvSpPr/>
      </xdr:nvSpPr>
      <xdr:spPr>
        <a:xfrm>
          <a:off x="1175040" y="152398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75</xdr:row>
      <xdr:rowOff>0</xdr:rowOff>
    </xdr:from>
    <xdr:to>
      <xdr:col>1</xdr:col>
      <xdr:colOff>513000</xdr:colOff>
      <xdr:row>76</xdr:row>
      <xdr:rowOff>5040</xdr:rowOff>
    </xdr:to>
    <xdr:sp>
      <xdr:nvSpPr>
        <xdr:cNvPr id="2795" name="CustomShape 1"/>
        <xdr:cNvSpPr/>
      </xdr:nvSpPr>
      <xdr:spPr>
        <a:xfrm>
          <a:off x="1175040" y="152398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75</xdr:row>
      <xdr:rowOff>0</xdr:rowOff>
    </xdr:from>
    <xdr:to>
      <xdr:col>1</xdr:col>
      <xdr:colOff>513000</xdr:colOff>
      <xdr:row>75</xdr:row>
      <xdr:rowOff>160560</xdr:rowOff>
    </xdr:to>
    <xdr:sp>
      <xdr:nvSpPr>
        <xdr:cNvPr id="2796" name="CustomShape 1"/>
        <xdr:cNvSpPr/>
      </xdr:nvSpPr>
      <xdr:spPr>
        <a:xfrm>
          <a:off x="1175040" y="152398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75</xdr:row>
      <xdr:rowOff>0</xdr:rowOff>
    </xdr:from>
    <xdr:to>
      <xdr:col>1</xdr:col>
      <xdr:colOff>513000</xdr:colOff>
      <xdr:row>75</xdr:row>
      <xdr:rowOff>160560</xdr:rowOff>
    </xdr:to>
    <xdr:sp>
      <xdr:nvSpPr>
        <xdr:cNvPr id="2797" name="CustomShape 1"/>
        <xdr:cNvSpPr/>
      </xdr:nvSpPr>
      <xdr:spPr>
        <a:xfrm>
          <a:off x="1175040" y="152398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75</xdr:row>
      <xdr:rowOff>0</xdr:rowOff>
    </xdr:from>
    <xdr:to>
      <xdr:col>1</xdr:col>
      <xdr:colOff>513000</xdr:colOff>
      <xdr:row>75</xdr:row>
      <xdr:rowOff>160560</xdr:rowOff>
    </xdr:to>
    <xdr:sp>
      <xdr:nvSpPr>
        <xdr:cNvPr id="2798" name="CustomShape 1"/>
        <xdr:cNvSpPr/>
      </xdr:nvSpPr>
      <xdr:spPr>
        <a:xfrm>
          <a:off x="1175040" y="152398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75</xdr:row>
      <xdr:rowOff>0</xdr:rowOff>
    </xdr:from>
    <xdr:to>
      <xdr:col>1</xdr:col>
      <xdr:colOff>513000</xdr:colOff>
      <xdr:row>75</xdr:row>
      <xdr:rowOff>160560</xdr:rowOff>
    </xdr:to>
    <xdr:sp>
      <xdr:nvSpPr>
        <xdr:cNvPr id="2799" name="CustomShape 1"/>
        <xdr:cNvSpPr/>
      </xdr:nvSpPr>
      <xdr:spPr>
        <a:xfrm>
          <a:off x="1175040" y="152398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75</xdr:row>
      <xdr:rowOff>0</xdr:rowOff>
    </xdr:from>
    <xdr:to>
      <xdr:col>1</xdr:col>
      <xdr:colOff>513000</xdr:colOff>
      <xdr:row>75</xdr:row>
      <xdr:rowOff>160560</xdr:rowOff>
    </xdr:to>
    <xdr:sp>
      <xdr:nvSpPr>
        <xdr:cNvPr id="2800" name="CustomShape 1"/>
        <xdr:cNvSpPr/>
      </xdr:nvSpPr>
      <xdr:spPr>
        <a:xfrm>
          <a:off x="1175040" y="152398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75</xdr:row>
      <xdr:rowOff>0</xdr:rowOff>
    </xdr:from>
    <xdr:to>
      <xdr:col>1</xdr:col>
      <xdr:colOff>513000</xdr:colOff>
      <xdr:row>75</xdr:row>
      <xdr:rowOff>160560</xdr:rowOff>
    </xdr:to>
    <xdr:sp>
      <xdr:nvSpPr>
        <xdr:cNvPr id="2801" name="CustomShape 1"/>
        <xdr:cNvSpPr/>
      </xdr:nvSpPr>
      <xdr:spPr>
        <a:xfrm>
          <a:off x="1175040" y="152398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75</xdr:row>
      <xdr:rowOff>0</xdr:rowOff>
    </xdr:from>
    <xdr:to>
      <xdr:col>1</xdr:col>
      <xdr:colOff>513000</xdr:colOff>
      <xdr:row>75</xdr:row>
      <xdr:rowOff>160560</xdr:rowOff>
    </xdr:to>
    <xdr:sp>
      <xdr:nvSpPr>
        <xdr:cNvPr id="2802" name="CustomShape 1"/>
        <xdr:cNvSpPr/>
      </xdr:nvSpPr>
      <xdr:spPr>
        <a:xfrm>
          <a:off x="1175040" y="152398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75</xdr:row>
      <xdr:rowOff>0</xdr:rowOff>
    </xdr:from>
    <xdr:to>
      <xdr:col>1</xdr:col>
      <xdr:colOff>513000</xdr:colOff>
      <xdr:row>75</xdr:row>
      <xdr:rowOff>160560</xdr:rowOff>
    </xdr:to>
    <xdr:sp>
      <xdr:nvSpPr>
        <xdr:cNvPr id="2803" name="CustomShape 1"/>
        <xdr:cNvSpPr/>
      </xdr:nvSpPr>
      <xdr:spPr>
        <a:xfrm>
          <a:off x="1175040" y="152398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75</xdr:row>
      <xdr:rowOff>0</xdr:rowOff>
    </xdr:from>
    <xdr:to>
      <xdr:col>1</xdr:col>
      <xdr:colOff>513000</xdr:colOff>
      <xdr:row>75</xdr:row>
      <xdr:rowOff>160560</xdr:rowOff>
    </xdr:to>
    <xdr:sp>
      <xdr:nvSpPr>
        <xdr:cNvPr id="2804" name="CustomShape 1"/>
        <xdr:cNvSpPr/>
      </xdr:nvSpPr>
      <xdr:spPr>
        <a:xfrm>
          <a:off x="1175040" y="152398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75</xdr:row>
      <xdr:rowOff>0</xdr:rowOff>
    </xdr:from>
    <xdr:to>
      <xdr:col>1</xdr:col>
      <xdr:colOff>513000</xdr:colOff>
      <xdr:row>75</xdr:row>
      <xdr:rowOff>160560</xdr:rowOff>
    </xdr:to>
    <xdr:sp>
      <xdr:nvSpPr>
        <xdr:cNvPr id="2805" name="CustomShape 1"/>
        <xdr:cNvSpPr/>
      </xdr:nvSpPr>
      <xdr:spPr>
        <a:xfrm>
          <a:off x="1175040" y="152398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75</xdr:row>
      <xdr:rowOff>0</xdr:rowOff>
    </xdr:from>
    <xdr:to>
      <xdr:col>1</xdr:col>
      <xdr:colOff>513000</xdr:colOff>
      <xdr:row>75</xdr:row>
      <xdr:rowOff>160560</xdr:rowOff>
    </xdr:to>
    <xdr:sp>
      <xdr:nvSpPr>
        <xdr:cNvPr id="2806" name="CustomShape 1"/>
        <xdr:cNvSpPr/>
      </xdr:nvSpPr>
      <xdr:spPr>
        <a:xfrm>
          <a:off x="1175040" y="152398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75</xdr:row>
      <xdr:rowOff>0</xdr:rowOff>
    </xdr:from>
    <xdr:to>
      <xdr:col>1</xdr:col>
      <xdr:colOff>513000</xdr:colOff>
      <xdr:row>75</xdr:row>
      <xdr:rowOff>160560</xdr:rowOff>
    </xdr:to>
    <xdr:sp>
      <xdr:nvSpPr>
        <xdr:cNvPr id="2807" name="CustomShape 1"/>
        <xdr:cNvSpPr/>
      </xdr:nvSpPr>
      <xdr:spPr>
        <a:xfrm>
          <a:off x="1175040" y="152398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75</xdr:row>
      <xdr:rowOff>0</xdr:rowOff>
    </xdr:from>
    <xdr:to>
      <xdr:col>1</xdr:col>
      <xdr:colOff>513000</xdr:colOff>
      <xdr:row>75</xdr:row>
      <xdr:rowOff>160560</xdr:rowOff>
    </xdr:to>
    <xdr:sp>
      <xdr:nvSpPr>
        <xdr:cNvPr id="2808" name="CustomShape 1"/>
        <xdr:cNvSpPr/>
      </xdr:nvSpPr>
      <xdr:spPr>
        <a:xfrm>
          <a:off x="1175040" y="152398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75</xdr:row>
      <xdr:rowOff>0</xdr:rowOff>
    </xdr:from>
    <xdr:to>
      <xdr:col>1</xdr:col>
      <xdr:colOff>513000</xdr:colOff>
      <xdr:row>75</xdr:row>
      <xdr:rowOff>160560</xdr:rowOff>
    </xdr:to>
    <xdr:sp>
      <xdr:nvSpPr>
        <xdr:cNvPr id="2809" name="CustomShape 1"/>
        <xdr:cNvSpPr/>
      </xdr:nvSpPr>
      <xdr:spPr>
        <a:xfrm>
          <a:off x="1175040" y="152398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75</xdr:row>
      <xdr:rowOff>0</xdr:rowOff>
    </xdr:from>
    <xdr:to>
      <xdr:col>1</xdr:col>
      <xdr:colOff>513000</xdr:colOff>
      <xdr:row>75</xdr:row>
      <xdr:rowOff>160560</xdr:rowOff>
    </xdr:to>
    <xdr:sp>
      <xdr:nvSpPr>
        <xdr:cNvPr id="2810" name="CustomShape 1"/>
        <xdr:cNvSpPr/>
      </xdr:nvSpPr>
      <xdr:spPr>
        <a:xfrm>
          <a:off x="1175040" y="152398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75</xdr:row>
      <xdr:rowOff>0</xdr:rowOff>
    </xdr:from>
    <xdr:to>
      <xdr:col>1</xdr:col>
      <xdr:colOff>513000</xdr:colOff>
      <xdr:row>75</xdr:row>
      <xdr:rowOff>160560</xdr:rowOff>
    </xdr:to>
    <xdr:sp>
      <xdr:nvSpPr>
        <xdr:cNvPr id="2811" name="CustomShape 1"/>
        <xdr:cNvSpPr/>
      </xdr:nvSpPr>
      <xdr:spPr>
        <a:xfrm>
          <a:off x="1175040" y="152398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75</xdr:row>
      <xdr:rowOff>0</xdr:rowOff>
    </xdr:from>
    <xdr:to>
      <xdr:col>1</xdr:col>
      <xdr:colOff>513000</xdr:colOff>
      <xdr:row>75</xdr:row>
      <xdr:rowOff>160560</xdr:rowOff>
    </xdr:to>
    <xdr:sp>
      <xdr:nvSpPr>
        <xdr:cNvPr id="2812" name="CustomShape 1"/>
        <xdr:cNvSpPr/>
      </xdr:nvSpPr>
      <xdr:spPr>
        <a:xfrm>
          <a:off x="1175040" y="152398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75</xdr:row>
      <xdr:rowOff>0</xdr:rowOff>
    </xdr:from>
    <xdr:to>
      <xdr:col>1</xdr:col>
      <xdr:colOff>513000</xdr:colOff>
      <xdr:row>75</xdr:row>
      <xdr:rowOff>160560</xdr:rowOff>
    </xdr:to>
    <xdr:sp>
      <xdr:nvSpPr>
        <xdr:cNvPr id="2813" name="CustomShape 1"/>
        <xdr:cNvSpPr/>
      </xdr:nvSpPr>
      <xdr:spPr>
        <a:xfrm>
          <a:off x="1175040" y="152398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75</xdr:row>
      <xdr:rowOff>0</xdr:rowOff>
    </xdr:from>
    <xdr:to>
      <xdr:col>1</xdr:col>
      <xdr:colOff>513000</xdr:colOff>
      <xdr:row>75</xdr:row>
      <xdr:rowOff>160560</xdr:rowOff>
    </xdr:to>
    <xdr:sp>
      <xdr:nvSpPr>
        <xdr:cNvPr id="2814" name="CustomShape 1"/>
        <xdr:cNvSpPr/>
      </xdr:nvSpPr>
      <xdr:spPr>
        <a:xfrm>
          <a:off x="1175040" y="152398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75</xdr:row>
      <xdr:rowOff>0</xdr:rowOff>
    </xdr:from>
    <xdr:to>
      <xdr:col>1</xdr:col>
      <xdr:colOff>513000</xdr:colOff>
      <xdr:row>75</xdr:row>
      <xdr:rowOff>160560</xdr:rowOff>
    </xdr:to>
    <xdr:sp>
      <xdr:nvSpPr>
        <xdr:cNvPr id="2815" name="CustomShape 1"/>
        <xdr:cNvSpPr/>
      </xdr:nvSpPr>
      <xdr:spPr>
        <a:xfrm>
          <a:off x="1175040" y="152398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75</xdr:row>
      <xdr:rowOff>0</xdr:rowOff>
    </xdr:from>
    <xdr:to>
      <xdr:col>1</xdr:col>
      <xdr:colOff>513000</xdr:colOff>
      <xdr:row>75</xdr:row>
      <xdr:rowOff>160560</xdr:rowOff>
    </xdr:to>
    <xdr:sp>
      <xdr:nvSpPr>
        <xdr:cNvPr id="2816" name="CustomShape 1"/>
        <xdr:cNvSpPr/>
      </xdr:nvSpPr>
      <xdr:spPr>
        <a:xfrm>
          <a:off x="1175040" y="152398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1085760</xdr:colOff>
      <xdr:row>59</xdr:row>
      <xdr:rowOff>60840</xdr:rowOff>
    </xdr:from>
    <xdr:to>
      <xdr:col>1</xdr:col>
      <xdr:colOff>1160640</xdr:colOff>
      <xdr:row>60</xdr:row>
      <xdr:rowOff>65880</xdr:rowOff>
    </xdr:to>
    <xdr:sp>
      <xdr:nvSpPr>
        <xdr:cNvPr id="2817" name="CustomShape 1"/>
        <xdr:cNvSpPr/>
      </xdr:nvSpPr>
      <xdr:spPr>
        <a:xfrm>
          <a:off x="1822680" y="122526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59</xdr:row>
      <xdr:rowOff>0</xdr:rowOff>
    </xdr:from>
    <xdr:to>
      <xdr:col>1</xdr:col>
      <xdr:colOff>513000</xdr:colOff>
      <xdr:row>60</xdr:row>
      <xdr:rowOff>5040</xdr:rowOff>
    </xdr:to>
    <xdr:sp>
      <xdr:nvSpPr>
        <xdr:cNvPr id="2818" name="CustomShape 1"/>
        <xdr:cNvSpPr/>
      </xdr:nvSpPr>
      <xdr:spPr>
        <a:xfrm>
          <a:off x="1175040" y="1219176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59</xdr:row>
      <xdr:rowOff>0</xdr:rowOff>
    </xdr:from>
    <xdr:to>
      <xdr:col>1</xdr:col>
      <xdr:colOff>513000</xdr:colOff>
      <xdr:row>60</xdr:row>
      <xdr:rowOff>5040</xdr:rowOff>
    </xdr:to>
    <xdr:sp>
      <xdr:nvSpPr>
        <xdr:cNvPr id="2819" name="CustomShape 1"/>
        <xdr:cNvSpPr/>
      </xdr:nvSpPr>
      <xdr:spPr>
        <a:xfrm>
          <a:off x="1175040" y="1219176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59</xdr:row>
      <xdr:rowOff>0</xdr:rowOff>
    </xdr:from>
    <xdr:to>
      <xdr:col>1</xdr:col>
      <xdr:colOff>513000</xdr:colOff>
      <xdr:row>60</xdr:row>
      <xdr:rowOff>5040</xdr:rowOff>
    </xdr:to>
    <xdr:sp>
      <xdr:nvSpPr>
        <xdr:cNvPr id="2820" name="CustomShape 1"/>
        <xdr:cNvSpPr/>
      </xdr:nvSpPr>
      <xdr:spPr>
        <a:xfrm>
          <a:off x="1175040" y="1219176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59</xdr:row>
      <xdr:rowOff>0</xdr:rowOff>
    </xdr:from>
    <xdr:to>
      <xdr:col>1</xdr:col>
      <xdr:colOff>513000</xdr:colOff>
      <xdr:row>60</xdr:row>
      <xdr:rowOff>5040</xdr:rowOff>
    </xdr:to>
    <xdr:sp>
      <xdr:nvSpPr>
        <xdr:cNvPr id="2821" name="CustomShape 1"/>
        <xdr:cNvSpPr/>
      </xdr:nvSpPr>
      <xdr:spPr>
        <a:xfrm>
          <a:off x="1175040" y="1219176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59</xdr:row>
      <xdr:rowOff>0</xdr:rowOff>
    </xdr:from>
    <xdr:to>
      <xdr:col>1</xdr:col>
      <xdr:colOff>513000</xdr:colOff>
      <xdr:row>60</xdr:row>
      <xdr:rowOff>5040</xdr:rowOff>
    </xdr:to>
    <xdr:sp>
      <xdr:nvSpPr>
        <xdr:cNvPr id="2822" name="CustomShape 1"/>
        <xdr:cNvSpPr/>
      </xdr:nvSpPr>
      <xdr:spPr>
        <a:xfrm>
          <a:off x="1175040" y="1219176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59</xdr:row>
      <xdr:rowOff>0</xdr:rowOff>
    </xdr:from>
    <xdr:to>
      <xdr:col>1</xdr:col>
      <xdr:colOff>513000</xdr:colOff>
      <xdr:row>60</xdr:row>
      <xdr:rowOff>5040</xdr:rowOff>
    </xdr:to>
    <xdr:sp>
      <xdr:nvSpPr>
        <xdr:cNvPr id="2823" name="CustomShape 1"/>
        <xdr:cNvSpPr/>
      </xdr:nvSpPr>
      <xdr:spPr>
        <a:xfrm>
          <a:off x="1175040" y="1219176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59</xdr:row>
      <xdr:rowOff>0</xdr:rowOff>
    </xdr:from>
    <xdr:to>
      <xdr:col>1</xdr:col>
      <xdr:colOff>513000</xdr:colOff>
      <xdr:row>60</xdr:row>
      <xdr:rowOff>5040</xdr:rowOff>
    </xdr:to>
    <xdr:sp>
      <xdr:nvSpPr>
        <xdr:cNvPr id="2824" name="CustomShape 1"/>
        <xdr:cNvSpPr/>
      </xdr:nvSpPr>
      <xdr:spPr>
        <a:xfrm>
          <a:off x="1175040" y="1219176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59</xdr:row>
      <xdr:rowOff>0</xdr:rowOff>
    </xdr:from>
    <xdr:to>
      <xdr:col>1</xdr:col>
      <xdr:colOff>513000</xdr:colOff>
      <xdr:row>60</xdr:row>
      <xdr:rowOff>5040</xdr:rowOff>
    </xdr:to>
    <xdr:sp>
      <xdr:nvSpPr>
        <xdr:cNvPr id="2825" name="CustomShape 1"/>
        <xdr:cNvSpPr/>
      </xdr:nvSpPr>
      <xdr:spPr>
        <a:xfrm>
          <a:off x="1175040" y="1219176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59</xdr:row>
      <xdr:rowOff>0</xdr:rowOff>
    </xdr:from>
    <xdr:to>
      <xdr:col>1</xdr:col>
      <xdr:colOff>513000</xdr:colOff>
      <xdr:row>60</xdr:row>
      <xdr:rowOff>5040</xdr:rowOff>
    </xdr:to>
    <xdr:sp>
      <xdr:nvSpPr>
        <xdr:cNvPr id="2826" name="CustomShape 1"/>
        <xdr:cNvSpPr/>
      </xdr:nvSpPr>
      <xdr:spPr>
        <a:xfrm>
          <a:off x="1175040" y="1219176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59</xdr:row>
      <xdr:rowOff>0</xdr:rowOff>
    </xdr:from>
    <xdr:to>
      <xdr:col>1</xdr:col>
      <xdr:colOff>513000</xdr:colOff>
      <xdr:row>60</xdr:row>
      <xdr:rowOff>5040</xdr:rowOff>
    </xdr:to>
    <xdr:sp>
      <xdr:nvSpPr>
        <xdr:cNvPr id="2827" name="CustomShape 1"/>
        <xdr:cNvSpPr/>
      </xdr:nvSpPr>
      <xdr:spPr>
        <a:xfrm>
          <a:off x="1175040" y="1219176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59</xdr:row>
      <xdr:rowOff>0</xdr:rowOff>
    </xdr:from>
    <xdr:to>
      <xdr:col>1</xdr:col>
      <xdr:colOff>513000</xdr:colOff>
      <xdr:row>60</xdr:row>
      <xdr:rowOff>5040</xdr:rowOff>
    </xdr:to>
    <xdr:sp>
      <xdr:nvSpPr>
        <xdr:cNvPr id="2828" name="CustomShape 1"/>
        <xdr:cNvSpPr/>
      </xdr:nvSpPr>
      <xdr:spPr>
        <a:xfrm>
          <a:off x="1175040" y="1219176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59</xdr:row>
      <xdr:rowOff>0</xdr:rowOff>
    </xdr:from>
    <xdr:to>
      <xdr:col>1</xdr:col>
      <xdr:colOff>513000</xdr:colOff>
      <xdr:row>60</xdr:row>
      <xdr:rowOff>5040</xdr:rowOff>
    </xdr:to>
    <xdr:sp>
      <xdr:nvSpPr>
        <xdr:cNvPr id="2829" name="CustomShape 1"/>
        <xdr:cNvSpPr/>
      </xdr:nvSpPr>
      <xdr:spPr>
        <a:xfrm>
          <a:off x="1175040" y="1219176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59</xdr:row>
      <xdr:rowOff>0</xdr:rowOff>
    </xdr:from>
    <xdr:to>
      <xdr:col>1</xdr:col>
      <xdr:colOff>513000</xdr:colOff>
      <xdr:row>60</xdr:row>
      <xdr:rowOff>5040</xdr:rowOff>
    </xdr:to>
    <xdr:sp>
      <xdr:nvSpPr>
        <xdr:cNvPr id="2830" name="CustomShape 1"/>
        <xdr:cNvSpPr/>
      </xdr:nvSpPr>
      <xdr:spPr>
        <a:xfrm>
          <a:off x="1175040" y="1219176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59</xdr:row>
      <xdr:rowOff>0</xdr:rowOff>
    </xdr:from>
    <xdr:to>
      <xdr:col>1</xdr:col>
      <xdr:colOff>513000</xdr:colOff>
      <xdr:row>60</xdr:row>
      <xdr:rowOff>5040</xdr:rowOff>
    </xdr:to>
    <xdr:sp>
      <xdr:nvSpPr>
        <xdr:cNvPr id="2831" name="CustomShape 1"/>
        <xdr:cNvSpPr/>
      </xdr:nvSpPr>
      <xdr:spPr>
        <a:xfrm>
          <a:off x="1175040" y="1219176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59</xdr:row>
      <xdr:rowOff>0</xdr:rowOff>
    </xdr:from>
    <xdr:to>
      <xdr:col>1</xdr:col>
      <xdr:colOff>513000</xdr:colOff>
      <xdr:row>60</xdr:row>
      <xdr:rowOff>5040</xdr:rowOff>
    </xdr:to>
    <xdr:sp>
      <xdr:nvSpPr>
        <xdr:cNvPr id="2832" name="CustomShape 1"/>
        <xdr:cNvSpPr/>
      </xdr:nvSpPr>
      <xdr:spPr>
        <a:xfrm>
          <a:off x="1175040" y="1219176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59</xdr:row>
      <xdr:rowOff>0</xdr:rowOff>
    </xdr:from>
    <xdr:to>
      <xdr:col>1</xdr:col>
      <xdr:colOff>513000</xdr:colOff>
      <xdr:row>60</xdr:row>
      <xdr:rowOff>5040</xdr:rowOff>
    </xdr:to>
    <xdr:sp>
      <xdr:nvSpPr>
        <xdr:cNvPr id="2833" name="CustomShape 1"/>
        <xdr:cNvSpPr/>
      </xdr:nvSpPr>
      <xdr:spPr>
        <a:xfrm>
          <a:off x="1175040" y="1219176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59</xdr:row>
      <xdr:rowOff>0</xdr:rowOff>
    </xdr:from>
    <xdr:to>
      <xdr:col>1</xdr:col>
      <xdr:colOff>513000</xdr:colOff>
      <xdr:row>60</xdr:row>
      <xdr:rowOff>5040</xdr:rowOff>
    </xdr:to>
    <xdr:sp>
      <xdr:nvSpPr>
        <xdr:cNvPr id="2834" name="CustomShape 1"/>
        <xdr:cNvSpPr/>
      </xdr:nvSpPr>
      <xdr:spPr>
        <a:xfrm>
          <a:off x="1175040" y="1219176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59</xdr:row>
      <xdr:rowOff>0</xdr:rowOff>
    </xdr:from>
    <xdr:to>
      <xdr:col>1</xdr:col>
      <xdr:colOff>513000</xdr:colOff>
      <xdr:row>60</xdr:row>
      <xdr:rowOff>5040</xdr:rowOff>
    </xdr:to>
    <xdr:sp>
      <xdr:nvSpPr>
        <xdr:cNvPr id="2835" name="CustomShape 1"/>
        <xdr:cNvSpPr/>
      </xdr:nvSpPr>
      <xdr:spPr>
        <a:xfrm>
          <a:off x="1175040" y="1219176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59</xdr:row>
      <xdr:rowOff>0</xdr:rowOff>
    </xdr:from>
    <xdr:to>
      <xdr:col>1</xdr:col>
      <xdr:colOff>513000</xdr:colOff>
      <xdr:row>60</xdr:row>
      <xdr:rowOff>5040</xdr:rowOff>
    </xdr:to>
    <xdr:sp>
      <xdr:nvSpPr>
        <xdr:cNvPr id="2836" name="CustomShape 1"/>
        <xdr:cNvSpPr/>
      </xdr:nvSpPr>
      <xdr:spPr>
        <a:xfrm>
          <a:off x="1175040" y="1219176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59</xdr:row>
      <xdr:rowOff>0</xdr:rowOff>
    </xdr:from>
    <xdr:to>
      <xdr:col>1</xdr:col>
      <xdr:colOff>513000</xdr:colOff>
      <xdr:row>60</xdr:row>
      <xdr:rowOff>5040</xdr:rowOff>
    </xdr:to>
    <xdr:sp>
      <xdr:nvSpPr>
        <xdr:cNvPr id="2837" name="CustomShape 1"/>
        <xdr:cNvSpPr/>
      </xdr:nvSpPr>
      <xdr:spPr>
        <a:xfrm>
          <a:off x="1175040" y="1219176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59</xdr:row>
      <xdr:rowOff>0</xdr:rowOff>
    </xdr:from>
    <xdr:to>
      <xdr:col>1</xdr:col>
      <xdr:colOff>506520</xdr:colOff>
      <xdr:row>59</xdr:row>
      <xdr:rowOff>157320</xdr:rowOff>
    </xdr:to>
    <xdr:sp>
      <xdr:nvSpPr>
        <xdr:cNvPr id="2838" name="CustomShape 1"/>
        <xdr:cNvSpPr/>
      </xdr:nvSpPr>
      <xdr:spPr>
        <a:xfrm>
          <a:off x="1165680" y="1219176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59</xdr:row>
      <xdr:rowOff>0</xdr:rowOff>
    </xdr:from>
    <xdr:to>
      <xdr:col>1</xdr:col>
      <xdr:colOff>506520</xdr:colOff>
      <xdr:row>59</xdr:row>
      <xdr:rowOff>157320</xdr:rowOff>
    </xdr:to>
    <xdr:sp>
      <xdr:nvSpPr>
        <xdr:cNvPr id="2839" name="CustomShape 1"/>
        <xdr:cNvSpPr/>
      </xdr:nvSpPr>
      <xdr:spPr>
        <a:xfrm>
          <a:off x="1165680" y="1219176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59</xdr:row>
      <xdr:rowOff>0</xdr:rowOff>
    </xdr:from>
    <xdr:to>
      <xdr:col>1</xdr:col>
      <xdr:colOff>506520</xdr:colOff>
      <xdr:row>59</xdr:row>
      <xdr:rowOff>157320</xdr:rowOff>
    </xdr:to>
    <xdr:sp>
      <xdr:nvSpPr>
        <xdr:cNvPr id="2840" name="CustomShape 1"/>
        <xdr:cNvSpPr/>
      </xdr:nvSpPr>
      <xdr:spPr>
        <a:xfrm>
          <a:off x="1165680" y="1219176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59</xdr:row>
      <xdr:rowOff>0</xdr:rowOff>
    </xdr:from>
    <xdr:to>
      <xdr:col>1</xdr:col>
      <xdr:colOff>506520</xdr:colOff>
      <xdr:row>59</xdr:row>
      <xdr:rowOff>157320</xdr:rowOff>
    </xdr:to>
    <xdr:sp>
      <xdr:nvSpPr>
        <xdr:cNvPr id="2841" name="CustomShape 1"/>
        <xdr:cNvSpPr/>
      </xdr:nvSpPr>
      <xdr:spPr>
        <a:xfrm>
          <a:off x="1165680" y="1219176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59</xdr:row>
      <xdr:rowOff>0</xdr:rowOff>
    </xdr:from>
    <xdr:to>
      <xdr:col>1</xdr:col>
      <xdr:colOff>506520</xdr:colOff>
      <xdr:row>59</xdr:row>
      <xdr:rowOff>157320</xdr:rowOff>
    </xdr:to>
    <xdr:sp>
      <xdr:nvSpPr>
        <xdr:cNvPr id="2842" name="CustomShape 1"/>
        <xdr:cNvSpPr/>
      </xdr:nvSpPr>
      <xdr:spPr>
        <a:xfrm>
          <a:off x="1165680" y="1219176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59</xdr:row>
      <xdr:rowOff>0</xdr:rowOff>
    </xdr:from>
    <xdr:to>
      <xdr:col>1</xdr:col>
      <xdr:colOff>506520</xdr:colOff>
      <xdr:row>59</xdr:row>
      <xdr:rowOff>157320</xdr:rowOff>
    </xdr:to>
    <xdr:sp>
      <xdr:nvSpPr>
        <xdr:cNvPr id="2843" name="CustomShape 1"/>
        <xdr:cNvSpPr/>
      </xdr:nvSpPr>
      <xdr:spPr>
        <a:xfrm>
          <a:off x="1165680" y="1219176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59</xdr:row>
      <xdr:rowOff>0</xdr:rowOff>
    </xdr:from>
    <xdr:to>
      <xdr:col>1</xdr:col>
      <xdr:colOff>506520</xdr:colOff>
      <xdr:row>59</xdr:row>
      <xdr:rowOff>157320</xdr:rowOff>
    </xdr:to>
    <xdr:sp>
      <xdr:nvSpPr>
        <xdr:cNvPr id="2844" name="CustomShape 1"/>
        <xdr:cNvSpPr/>
      </xdr:nvSpPr>
      <xdr:spPr>
        <a:xfrm>
          <a:off x="1165680" y="1219176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59</xdr:row>
      <xdr:rowOff>0</xdr:rowOff>
    </xdr:from>
    <xdr:to>
      <xdr:col>1</xdr:col>
      <xdr:colOff>506520</xdr:colOff>
      <xdr:row>59</xdr:row>
      <xdr:rowOff>157320</xdr:rowOff>
    </xdr:to>
    <xdr:sp>
      <xdr:nvSpPr>
        <xdr:cNvPr id="2845" name="CustomShape 1"/>
        <xdr:cNvSpPr/>
      </xdr:nvSpPr>
      <xdr:spPr>
        <a:xfrm>
          <a:off x="1165680" y="1219176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59</xdr:row>
      <xdr:rowOff>0</xdr:rowOff>
    </xdr:from>
    <xdr:to>
      <xdr:col>1</xdr:col>
      <xdr:colOff>506520</xdr:colOff>
      <xdr:row>59</xdr:row>
      <xdr:rowOff>157320</xdr:rowOff>
    </xdr:to>
    <xdr:sp>
      <xdr:nvSpPr>
        <xdr:cNvPr id="2846" name="CustomShape 1"/>
        <xdr:cNvSpPr/>
      </xdr:nvSpPr>
      <xdr:spPr>
        <a:xfrm>
          <a:off x="1165680" y="1219176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59</xdr:row>
      <xdr:rowOff>0</xdr:rowOff>
    </xdr:from>
    <xdr:to>
      <xdr:col>1</xdr:col>
      <xdr:colOff>506520</xdr:colOff>
      <xdr:row>59</xdr:row>
      <xdr:rowOff>157320</xdr:rowOff>
    </xdr:to>
    <xdr:sp>
      <xdr:nvSpPr>
        <xdr:cNvPr id="2847" name="CustomShape 1"/>
        <xdr:cNvSpPr/>
      </xdr:nvSpPr>
      <xdr:spPr>
        <a:xfrm>
          <a:off x="1165680" y="1219176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59</xdr:row>
      <xdr:rowOff>0</xdr:rowOff>
    </xdr:from>
    <xdr:to>
      <xdr:col>1</xdr:col>
      <xdr:colOff>506520</xdr:colOff>
      <xdr:row>59</xdr:row>
      <xdr:rowOff>157320</xdr:rowOff>
    </xdr:to>
    <xdr:sp>
      <xdr:nvSpPr>
        <xdr:cNvPr id="2848" name="CustomShape 1"/>
        <xdr:cNvSpPr/>
      </xdr:nvSpPr>
      <xdr:spPr>
        <a:xfrm>
          <a:off x="1165680" y="1219176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59</xdr:row>
      <xdr:rowOff>0</xdr:rowOff>
    </xdr:from>
    <xdr:to>
      <xdr:col>1</xdr:col>
      <xdr:colOff>506520</xdr:colOff>
      <xdr:row>59</xdr:row>
      <xdr:rowOff>157320</xdr:rowOff>
    </xdr:to>
    <xdr:sp>
      <xdr:nvSpPr>
        <xdr:cNvPr id="2849" name="CustomShape 1"/>
        <xdr:cNvSpPr/>
      </xdr:nvSpPr>
      <xdr:spPr>
        <a:xfrm>
          <a:off x="1165680" y="1219176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59</xdr:row>
      <xdr:rowOff>0</xdr:rowOff>
    </xdr:from>
    <xdr:to>
      <xdr:col>1</xdr:col>
      <xdr:colOff>506520</xdr:colOff>
      <xdr:row>59</xdr:row>
      <xdr:rowOff>157320</xdr:rowOff>
    </xdr:to>
    <xdr:sp>
      <xdr:nvSpPr>
        <xdr:cNvPr id="2850" name="CustomShape 1"/>
        <xdr:cNvSpPr/>
      </xdr:nvSpPr>
      <xdr:spPr>
        <a:xfrm>
          <a:off x="1165680" y="1219176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59</xdr:row>
      <xdr:rowOff>0</xdr:rowOff>
    </xdr:from>
    <xdr:to>
      <xdr:col>1</xdr:col>
      <xdr:colOff>506520</xdr:colOff>
      <xdr:row>59</xdr:row>
      <xdr:rowOff>157320</xdr:rowOff>
    </xdr:to>
    <xdr:sp>
      <xdr:nvSpPr>
        <xdr:cNvPr id="2851" name="CustomShape 1"/>
        <xdr:cNvSpPr/>
      </xdr:nvSpPr>
      <xdr:spPr>
        <a:xfrm>
          <a:off x="1165680" y="1219176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59</xdr:row>
      <xdr:rowOff>0</xdr:rowOff>
    </xdr:from>
    <xdr:to>
      <xdr:col>1</xdr:col>
      <xdr:colOff>506520</xdr:colOff>
      <xdr:row>59</xdr:row>
      <xdr:rowOff>157320</xdr:rowOff>
    </xdr:to>
    <xdr:sp>
      <xdr:nvSpPr>
        <xdr:cNvPr id="2852" name="CustomShape 1"/>
        <xdr:cNvSpPr/>
      </xdr:nvSpPr>
      <xdr:spPr>
        <a:xfrm>
          <a:off x="1165680" y="1219176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59</xdr:row>
      <xdr:rowOff>0</xdr:rowOff>
    </xdr:from>
    <xdr:to>
      <xdr:col>1</xdr:col>
      <xdr:colOff>506520</xdr:colOff>
      <xdr:row>59</xdr:row>
      <xdr:rowOff>157320</xdr:rowOff>
    </xdr:to>
    <xdr:sp>
      <xdr:nvSpPr>
        <xdr:cNvPr id="2853" name="CustomShape 1"/>
        <xdr:cNvSpPr/>
      </xdr:nvSpPr>
      <xdr:spPr>
        <a:xfrm>
          <a:off x="1165680" y="1219176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59</xdr:row>
      <xdr:rowOff>0</xdr:rowOff>
    </xdr:from>
    <xdr:to>
      <xdr:col>1</xdr:col>
      <xdr:colOff>506520</xdr:colOff>
      <xdr:row>59</xdr:row>
      <xdr:rowOff>157320</xdr:rowOff>
    </xdr:to>
    <xdr:sp>
      <xdr:nvSpPr>
        <xdr:cNvPr id="2854" name="CustomShape 1"/>
        <xdr:cNvSpPr/>
      </xdr:nvSpPr>
      <xdr:spPr>
        <a:xfrm>
          <a:off x="1165680" y="1219176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59</xdr:row>
      <xdr:rowOff>0</xdr:rowOff>
    </xdr:from>
    <xdr:to>
      <xdr:col>1</xdr:col>
      <xdr:colOff>506520</xdr:colOff>
      <xdr:row>59</xdr:row>
      <xdr:rowOff>157320</xdr:rowOff>
    </xdr:to>
    <xdr:sp>
      <xdr:nvSpPr>
        <xdr:cNvPr id="2855" name="CustomShape 1"/>
        <xdr:cNvSpPr/>
      </xdr:nvSpPr>
      <xdr:spPr>
        <a:xfrm>
          <a:off x="1165680" y="1219176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59</xdr:row>
      <xdr:rowOff>0</xdr:rowOff>
    </xdr:from>
    <xdr:to>
      <xdr:col>1</xdr:col>
      <xdr:colOff>506520</xdr:colOff>
      <xdr:row>59</xdr:row>
      <xdr:rowOff>157320</xdr:rowOff>
    </xdr:to>
    <xdr:sp>
      <xdr:nvSpPr>
        <xdr:cNvPr id="2856" name="CustomShape 1"/>
        <xdr:cNvSpPr/>
      </xdr:nvSpPr>
      <xdr:spPr>
        <a:xfrm>
          <a:off x="1165680" y="1219176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59</xdr:row>
      <xdr:rowOff>0</xdr:rowOff>
    </xdr:from>
    <xdr:to>
      <xdr:col>1</xdr:col>
      <xdr:colOff>506520</xdr:colOff>
      <xdr:row>59</xdr:row>
      <xdr:rowOff>157320</xdr:rowOff>
    </xdr:to>
    <xdr:sp>
      <xdr:nvSpPr>
        <xdr:cNvPr id="2857" name="CustomShape 1"/>
        <xdr:cNvSpPr/>
      </xdr:nvSpPr>
      <xdr:spPr>
        <a:xfrm>
          <a:off x="1165680" y="1219176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59</xdr:row>
      <xdr:rowOff>0</xdr:rowOff>
    </xdr:from>
    <xdr:to>
      <xdr:col>1</xdr:col>
      <xdr:colOff>506520</xdr:colOff>
      <xdr:row>59</xdr:row>
      <xdr:rowOff>157320</xdr:rowOff>
    </xdr:to>
    <xdr:sp>
      <xdr:nvSpPr>
        <xdr:cNvPr id="2858" name="CustomShape 1"/>
        <xdr:cNvSpPr/>
      </xdr:nvSpPr>
      <xdr:spPr>
        <a:xfrm>
          <a:off x="1165680" y="1219176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1085760</xdr:colOff>
      <xdr:row>73</xdr:row>
      <xdr:rowOff>60840</xdr:rowOff>
    </xdr:from>
    <xdr:to>
      <xdr:col>1</xdr:col>
      <xdr:colOff>1160640</xdr:colOff>
      <xdr:row>74</xdr:row>
      <xdr:rowOff>65880</xdr:rowOff>
    </xdr:to>
    <xdr:sp>
      <xdr:nvSpPr>
        <xdr:cNvPr id="2859" name="CustomShape 1"/>
        <xdr:cNvSpPr/>
      </xdr:nvSpPr>
      <xdr:spPr>
        <a:xfrm>
          <a:off x="1822680" y="14919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5040</xdr:rowOff>
    </xdr:to>
    <xdr:sp>
      <xdr:nvSpPr>
        <xdr:cNvPr id="2860" name="CustomShape 1"/>
        <xdr:cNvSpPr/>
      </xdr:nvSpPr>
      <xdr:spPr>
        <a:xfrm>
          <a:off x="1175040" y="148590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5040</xdr:rowOff>
    </xdr:to>
    <xdr:sp>
      <xdr:nvSpPr>
        <xdr:cNvPr id="2861" name="CustomShape 1"/>
        <xdr:cNvSpPr/>
      </xdr:nvSpPr>
      <xdr:spPr>
        <a:xfrm>
          <a:off x="1175040" y="148590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5040</xdr:rowOff>
    </xdr:to>
    <xdr:sp>
      <xdr:nvSpPr>
        <xdr:cNvPr id="2862" name="CustomShape 1"/>
        <xdr:cNvSpPr/>
      </xdr:nvSpPr>
      <xdr:spPr>
        <a:xfrm>
          <a:off x="1175040" y="148590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5040</xdr:rowOff>
    </xdr:to>
    <xdr:sp>
      <xdr:nvSpPr>
        <xdr:cNvPr id="2863" name="CustomShape 1"/>
        <xdr:cNvSpPr/>
      </xdr:nvSpPr>
      <xdr:spPr>
        <a:xfrm>
          <a:off x="1175040" y="148590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5040</xdr:rowOff>
    </xdr:to>
    <xdr:sp>
      <xdr:nvSpPr>
        <xdr:cNvPr id="2864" name="CustomShape 1"/>
        <xdr:cNvSpPr/>
      </xdr:nvSpPr>
      <xdr:spPr>
        <a:xfrm>
          <a:off x="1175040" y="148590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5040</xdr:rowOff>
    </xdr:to>
    <xdr:sp>
      <xdr:nvSpPr>
        <xdr:cNvPr id="2865" name="CustomShape 1"/>
        <xdr:cNvSpPr/>
      </xdr:nvSpPr>
      <xdr:spPr>
        <a:xfrm>
          <a:off x="1175040" y="148590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5040</xdr:rowOff>
    </xdr:to>
    <xdr:sp>
      <xdr:nvSpPr>
        <xdr:cNvPr id="2866" name="CustomShape 1"/>
        <xdr:cNvSpPr/>
      </xdr:nvSpPr>
      <xdr:spPr>
        <a:xfrm>
          <a:off x="1175040" y="148590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5040</xdr:rowOff>
    </xdr:to>
    <xdr:sp>
      <xdr:nvSpPr>
        <xdr:cNvPr id="2867" name="CustomShape 1"/>
        <xdr:cNvSpPr/>
      </xdr:nvSpPr>
      <xdr:spPr>
        <a:xfrm>
          <a:off x="1175040" y="148590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5040</xdr:rowOff>
    </xdr:to>
    <xdr:sp>
      <xdr:nvSpPr>
        <xdr:cNvPr id="2868" name="CustomShape 1"/>
        <xdr:cNvSpPr/>
      </xdr:nvSpPr>
      <xdr:spPr>
        <a:xfrm>
          <a:off x="1175040" y="148590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5040</xdr:rowOff>
    </xdr:to>
    <xdr:sp>
      <xdr:nvSpPr>
        <xdr:cNvPr id="2869" name="CustomShape 1"/>
        <xdr:cNvSpPr/>
      </xdr:nvSpPr>
      <xdr:spPr>
        <a:xfrm>
          <a:off x="1175040" y="148590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5040</xdr:rowOff>
    </xdr:to>
    <xdr:sp>
      <xdr:nvSpPr>
        <xdr:cNvPr id="2870" name="CustomShape 1"/>
        <xdr:cNvSpPr/>
      </xdr:nvSpPr>
      <xdr:spPr>
        <a:xfrm>
          <a:off x="1175040" y="148590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5040</xdr:rowOff>
    </xdr:to>
    <xdr:sp>
      <xdr:nvSpPr>
        <xdr:cNvPr id="2871" name="CustomShape 1"/>
        <xdr:cNvSpPr/>
      </xdr:nvSpPr>
      <xdr:spPr>
        <a:xfrm>
          <a:off x="1175040" y="148590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5040</xdr:rowOff>
    </xdr:to>
    <xdr:sp>
      <xdr:nvSpPr>
        <xdr:cNvPr id="2872" name="CustomShape 1"/>
        <xdr:cNvSpPr/>
      </xdr:nvSpPr>
      <xdr:spPr>
        <a:xfrm>
          <a:off x="1175040" y="148590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5040</xdr:rowOff>
    </xdr:to>
    <xdr:sp>
      <xdr:nvSpPr>
        <xdr:cNvPr id="2873" name="CustomShape 1"/>
        <xdr:cNvSpPr/>
      </xdr:nvSpPr>
      <xdr:spPr>
        <a:xfrm>
          <a:off x="1175040" y="148590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5040</xdr:rowOff>
    </xdr:to>
    <xdr:sp>
      <xdr:nvSpPr>
        <xdr:cNvPr id="2874" name="CustomShape 1"/>
        <xdr:cNvSpPr/>
      </xdr:nvSpPr>
      <xdr:spPr>
        <a:xfrm>
          <a:off x="1175040" y="148590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5040</xdr:rowOff>
    </xdr:to>
    <xdr:sp>
      <xdr:nvSpPr>
        <xdr:cNvPr id="2875" name="CustomShape 1"/>
        <xdr:cNvSpPr/>
      </xdr:nvSpPr>
      <xdr:spPr>
        <a:xfrm>
          <a:off x="1175040" y="148590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5040</xdr:rowOff>
    </xdr:to>
    <xdr:sp>
      <xdr:nvSpPr>
        <xdr:cNvPr id="2876" name="CustomShape 1"/>
        <xdr:cNvSpPr/>
      </xdr:nvSpPr>
      <xdr:spPr>
        <a:xfrm>
          <a:off x="1175040" y="148590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5040</xdr:rowOff>
    </xdr:to>
    <xdr:sp>
      <xdr:nvSpPr>
        <xdr:cNvPr id="2877" name="CustomShape 1"/>
        <xdr:cNvSpPr/>
      </xdr:nvSpPr>
      <xdr:spPr>
        <a:xfrm>
          <a:off x="1175040" y="148590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5040</xdr:rowOff>
    </xdr:to>
    <xdr:sp>
      <xdr:nvSpPr>
        <xdr:cNvPr id="2878" name="CustomShape 1"/>
        <xdr:cNvSpPr/>
      </xdr:nvSpPr>
      <xdr:spPr>
        <a:xfrm>
          <a:off x="1175040" y="148590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73</xdr:row>
      <xdr:rowOff>0</xdr:rowOff>
    </xdr:from>
    <xdr:to>
      <xdr:col>1</xdr:col>
      <xdr:colOff>513000</xdr:colOff>
      <xdr:row>74</xdr:row>
      <xdr:rowOff>5040</xdr:rowOff>
    </xdr:to>
    <xdr:sp>
      <xdr:nvSpPr>
        <xdr:cNvPr id="2879" name="CustomShape 1"/>
        <xdr:cNvSpPr/>
      </xdr:nvSpPr>
      <xdr:spPr>
        <a:xfrm>
          <a:off x="1175040" y="148590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73</xdr:row>
      <xdr:rowOff>0</xdr:rowOff>
    </xdr:from>
    <xdr:to>
      <xdr:col>1</xdr:col>
      <xdr:colOff>506520</xdr:colOff>
      <xdr:row>73</xdr:row>
      <xdr:rowOff>157320</xdr:rowOff>
    </xdr:to>
    <xdr:sp>
      <xdr:nvSpPr>
        <xdr:cNvPr id="2880" name="CustomShape 1"/>
        <xdr:cNvSpPr/>
      </xdr:nvSpPr>
      <xdr:spPr>
        <a:xfrm>
          <a:off x="1165680" y="148590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73</xdr:row>
      <xdr:rowOff>0</xdr:rowOff>
    </xdr:from>
    <xdr:to>
      <xdr:col>1</xdr:col>
      <xdr:colOff>506520</xdr:colOff>
      <xdr:row>73</xdr:row>
      <xdr:rowOff>157320</xdr:rowOff>
    </xdr:to>
    <xdr:sp>
      <xdr:nvSpPr>
        <xdr:cNvPr id="2881" name="CustomShape 1"/>
        <xdr:cNvSpPr/>
      </xdr:nvSpPr>
      <xdr:spPr>
        <a:xfrm>
          <a:off x="1165680" y="148590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73</xdr:row>
      <xdr:rowOff>0</xdr:rowOff>
    </xdr:from>
    <xdr:to>
      <xdr:col>1</xdr:col>
      <xdr:colOff>506520</xdr:colOff>
      <xdr:row>73</xdr:row>
      <xdr:rowOff>157320</xdr:rowOff>
    </xdr:to>
    <xdr:sp>
      <xdr:nvSpPr>
        <xdr:cNvPr id="2882" name="CustomShape 1"/>
        <xdr:cNvSpPr/>
      </xdr:nvSpPr>
      <xdr:spPr>
        <a:xfrm>
          <a:off x="1165680" y="148590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73</xdr:row>
      <xdr:rowOff>0</xdr:rowOff>
    </xdr:from>
    <xdr:to>
      <xdr:col>1</xdr:col>
      <xdr:colOff>506520</xdr:colOff>
      <xdr:row>73</xdr:row>
      <xdr:rowOff>157320</xdr:rowOff>
    </xdr:to>
    <xdr:sp>
      <xdr:nvSpPr>
        <xdr:cNvPr id="2883" name="CustomShape 1"/>
        <xdr:cNvSpPr/>
      </xdr:nvSpPr>
      <xdr:spPr>
        <a:xfrm>
          <a:off x="1165680" y="148590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73</xdr:row>
      <xdr:rowOff>0</xdr:rowOff>
    </xdr:from>
    <xdr:to>
      <xdr:col>1</xdr:col>
      <xdr:colOff>506520</xdr:colOff>
      <xdr:row>73</xdr:row>
      <xdr:rowOff>157320</xdr:rowOff>
    </xdr:to>
    <xdr:sp>
      <xdr:nvSpPr>
        <xdr:cNvPr id="2884" name="CustomShape 1"/>
        <xdr:cNvSpPr/>
      </xdr:nvSpPr>
      <xdr:spPr>
        <a:xfrm>
          <a:off x="1165680" y="148590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73</xdr:row>
      <xdr:rowOff>0</xdr:rowOff>
    </xdr:from>
    <xdr:to>
      <xdr:col>1</xdr:col>
      <xdr:colOff>506520</xdr:colOff>
      <xdr:row>73</xdr:row>
      <xdr:rowOff>157320</xdr:rowOff>
    </xdr:to>
    <xdr:sp>
      <xdr:nvSpPr>
        <xdr:cNvPr id="2885" name="CustomShape 1"/>
        <xdr:cNvSpPr/>
      </xdr:nvSpPr>
      <xdr:spPr>
        <a:xfrm>
          <a:off x="1165680" y="148590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73</xdr:row>
      <xdr:rowOff>0</xdr:rowOff>
    </xdr:from>
    <xdr:to>
      <xdr:col>1</xdr:col>
      <xdr:colOff>506520</xdr:colOff>
      <xdr:row>73</xdr:row>
      <xdr:rowOff>157320</xdr:rowOff>
    </xdr:to>
    <xdr:sp>
      <xdr:nvSpPr>
        <xdr:cNvPr id="2886" name="CustomShape 1"/>
        <xdr:cNvSpPr/>
      </xdr:nvSpPr>
      <xdr:spPr>
        <a:xfrm>
          <a:off x="1165680" y="148590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73</xdr:row>
      <xdr:rowOff>0</xdr:rowOff>
    </xdr:from>
    <xdr:to>
      <xdr:col>1</xdr:col>
      <xdr:colOff>506520</xdr:colOff>
      <xdr:row>73</xdr:row>
      <xdr:rowOff>157320</xdr:rowOff>
    </xdr:to>
    <xdr:sp>
      <xdr:nvSpPr>
        <xdr:cNvPr id="2887" name="CustomShape 1"/>
        <xdr:cNvSpPr/>
      </xdr:nvSpPr>
      <xdr:spPr>
        <a:xfrm>
          <a:off x="1165680" y="148590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73</xdr:row>
      <xdr:rowOff>0</xdr:rowOff>
    </xdr:from>
    <xdr:to>
      <xdr:col>1</xdr:col>
      <xdr:colOff>506520</xdr:colOff>
      <xdr:row>73</xdr:row>
      <xdr:rowOff>157320</xdr:rowOff>
    </xdr:to>
    <xdr:sp>
      <xdr:nvSpPr>
        <xdr:cNvPr id="2888" name="CustomShape 1"/>
        <xdr:cNvSpPr/>
      </xdr:nvSpPr>
      <xdr:spPr>
        <a:xfrm>
          <a:off x="1165680" y="148590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73</xdr:row>
      <xdr:rowOff>0</xdr:rowOff>
    </xdr:from>
    <xdr:to>
      <xdr:col>1</xdr:col>
      <xdr:colOff>506520</xdr:colOff>
      <xdr:row>73</xdr:row>
      <xdr:rowOff>157320</xdr:rowOff>
    </xdr:to>
    <xdr:sp>
      <xdr:nvSpPr>
        <xdr:cNvPr id="2889" name="CustomShape 1"/>
        <xdr:cNvSpPr/>
      </xdr:nvSpPr>
      <xdr:spPr>
        <a:xfrm>
          <a:off x="1165680" y="148590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73</xdr:row>
      <xdr:rowOff>0</xdr:rowOff>
    </xdr:from>
    <xdr:to>
      <xdr:col>1</xdr:col>
      <xdr:colOff>506520</xdr:colOff>
      <xdr:row>73</xdr:row>
      <xdr:rowOff>157320</xdr:rowOff>
    </xdr:to>
    <xdr:sp>
      <xdr:nvSpPr>
        <xdr:cNvPr id="2890" name="CustomShape 1"/>
        <xdr:cNvSpPr/>
      </xdr:nvSpPr>
      <xdr:spPr>
        <a:xfrm>
          <a:off x="1165680" y="148590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73</xdr:row>
      <xdr:rowOff>0</xdr:rowOff>
    </xdr:from>
    <xdr:to>
      <xdr:col>1</xdr:col>
      <xdr:colOff>506520</xdr:colOff>
      <xdr:row>73</xdr:row>
      <xdr:rowOff>157320</xdr:rowOff>
    </xdr:to>
    <xdr:sp>
      <xdr:nvSpPr>
        <xdr:cNvPr id="2891" name="CustomShape 1"/>
        <xdr:cNvSpPr/>
      </xdr:nvSpPr>
      <xdr:spPr>
        <a:xfrm>
          <a:off x="1165680" y="148590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73</xdr:row>
      <xdr:rowOff>0</xdr:rowOff>
    </xdr:from>
    <xdr:to>
      <xdr:col>1</xdr:col>
      <xdr:colOff>506520</xdr:colOff>
      <xdr:row>73</xdr:row>
      <xdr:rowOff>157320</xdr:rowOff>
    </xdr:to>
    <xdr:sp>
      <xdr:nvSpPr>
        <xdr:cNvPr id="2892" name="CustomShape 1"/>
        <xdr:cNvSpPr/>
      </xdr:nvSpPr>
      <xdr:spPr>
        <a:xfrm>
          <a:off x="1165680" y="148590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73</xdr:row>
      <xdr:rowOff>0</xdr:rowOff>
    </xdr:from>
    <xdr:to>
      <xdr:col>1</xdr:col>
      <xdr:colOff>506520</xdr:colOff>
      <xdr:row>73</xdr:row>
      <xdr:rowOff>157320</xdr:rowOff>
    </xdr:to>
    <xdr:sp>
      <xdr:nvSpPr>
        <xdr:cNvPr id="2893" name="CustomShape 1"/>
        <xdr:cNvSpPr/>
      </xdr:nvSpPr>
      <xdr:spPr>
        <a:xfrm>
          <a:off x="1165680" y="148590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73</xdr:row>
      <xdr:rowOff>0</xdr:rowOff>
    </xdr:from>
    <xdr:to>
      <xdr:col>1</xdr:col>
      <xdr:colOff>506520</xdr:colOff>
      <xdr:row>73</xdr:row>
      <xdr:rowOff>157320</xdr:rowOff>
    </xdr:to>
    <xdr:sp>
      <xdr:nvSpPr>
        <xdr:cNvPr id="2894" name="CustomShape 1"/>
        <xdr:cNvSpPr/>
      </xdr:nvSpPr>
      <xdr:spPr>
        <a:xfrm>
          <a:off x="1165680" y="148590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73</xdr:row>
      <xdr:rowOff>0</xdr:rowOff>
    </xdr:from>
    <xdr:to>
      <xdr:col>1</xdr:col>
      <xdr:colOff>506520</xdr:colOff>
      <xdr:row>73</xdr:row>
      <xdr:rowOff>157320</xdr:rowOff>
    </xdr:to>
    <xdr:sp>
      <xdr:nvSpPr>
        <xdr:cNvPr id="2895" name="CustomShape 1"/>
        <xdr:cNvSpPr/>
      </xdr:nvSpPr>
      <xdr:spPr>
        <a:xfrm>
          <a:off x="1165680" y="148590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73</xdr:row>
      <xdr:rowOff>0</xdr:rowOff>
    </xdr:from>
    <xdr:to>
      <xdr:col>1</xdr:col>
      <xdr:colOff>506520</xdr:colOff>
      <xdr:row>73</xdr:row>
      <xdr:rowOff>157320</xdr:rowOff>
    </xdr:to>
    <xdr:sp>
      <xdr:nvSpPr>
        <xdr:cNvPr id="2896" name="CustomShape 1"/>
        <xdr:cNvSpPr/>
      </xdr:nvSpPr>
      <xdr:spPr>
        <a:xfrm>
          <a:off x="1165680" y="148590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73</xdr:row>
      <xdr:rowOff>0</xdr:rowOff>
    </xdr:from>
    <xdr:to>
      <xdr:col>1</xdr:col>
      <xdr:colOff>506520</xdr:colOff>
      <xdr:row>73</xdr:row>
      <xdr:rowOff>157320</xdr:rowOff>
    </xdr:to>
    <xdr:sp>
      <xdr:nvSpPr>
        <xdr:cNvPr id="2897" name="CustomShape 1"/>
        <xdr:cNvSpPr/>
      </xdr:nvSpPr>
      <xdr:spPr>
        <a:xfrm>
          <a:off x="1165680" y="148590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73</xdr:row>
      <xdr:rowOff>0</xdr:rowOff>
    </xdr:from>
    <xdr:to>
      <xdr:col>1</xdr:col>
      <xdr:colOff>506520</xdr:colOff>
      <xdr:row>73</xdr:row>
      <xdr:rowOff>157320</xdr:rowOff>
    </xdr:to>
    <xdr:sp>
      <xdr:nvSpPr>
        <xdr:cNvPr id="2898" name="CustomShape 1"/>
        <xdr:cNvSpPr/>
      </xdr:nvSpPr>
      <xdr:spPr>
        <a:xfrm>
          <a:off x="1165680" y="148590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73</xdr:row>
      <xdr:rowOff>0</xdr:rowOff>
    </xdr:from>
    <xdr:to>
      <xdr:col>1</xdr:col>
      <xdr:colOff>506520</xdr:colOff>
      <xdr:row>73</xdr:row>
      <xdr:rowOff>157320</xdr:rowOff>
    </xdr:to>
    <xdr:sp>
      <xdr:nvSpPr>
        <xdr:cNvPr id="2899" name="CustomShape 1"/>
        <xdr:cNvSpPr/>
      </xdr:nvSpPr>
      <xdr:spPr>
        <a:xfrm>
          <a:off x="1165680" y="148590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73</xdr:row>
      <xdr:rowOff>0</xdr:rowOff>
    </xdr:from>
    <xdr:to>
      <xdr:col>1</xdr:col>
      <xdr:colOff>506520</xdr:colOff>
      <xdr:row>73</xdr:row>
      <xdr:rowOff>157320</xdr:rowOff>
    </xdr:to>
    <xdr:sp>
      <xdr:nvSpPr>
        <xdr:cNvPr id="2900" name="CustomShape 1"/>
        <xdr:cNvSpPr/>
      </xdr:nvSpPr>
      <xdr:spPr>
        <a:xfrm>
          <a:off x="1165680" y="148590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1085760</xdr:colOff>
      <xdr:row>60</xdr:row>
      <xdr:rowOff>60840</xdr:rowOff>
    </xdr:from>
    <xdr:to>
      <xdr:col>1</xdr:col>
      <xdr:colOff>1160640</xdr:colOff>
      <xdr:row>61</xdr:row>
      <xdr:rowOff>65520</xdr:rowOff>
    </xdr:to>
    <xdr:sp>
      <xdr:nvSpPr>
        <xdr:cNvPr id="2901" name="CustomShape 1"/>
        <xdr:cNvSpPr/>
      </xdr:nvSpPr>
      <xdr:spPr>
        <a:xfrm>
          <a:off x="1822680" y="124430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1085760</xdr:colOff>
      <xdr:row>61</xdr:row>
      <xdr:rowOff>60840</xdr:rowOff>
    </xdr:from>
    <xdr:to>
      <xdr:col>1</xdr:col>
      <xdr:colOff>1160640</xdr:colOff>
      <xdr:row>62</xdr:row>
      <xdr:rowOff>65880</xdr:rowOff>
    </xdr:to>
    <xdr:sp>
      <xdr:nvSpPr>
        <xdr:cNvPr id="2902" name="CustomShape 1"/>
        <xdr:cNvSpPr/>
      </xdr:nvSpPr>
      <xdr:spPr>
        <a:xfrm>
          <a:off x="1822680" y="12633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62</xdr:row>
      <xdr:rowOff>5040</xdr:rowOff>
    </xdr:to>
    <xdr:sp>
      <xdr:nvSpPr>
        <xdr:cNvPr id="2903" name="CustomShape 1"/>
        <xdr:cNvSpPr/>
      </xdr:nvSpPr>
      <xdr:spPr>
        <a:xfrm>
          <a:off x="1175040" y="125730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62</xdr:row>
      <xdr:rowOff>5040</xdr:rowOff>
    </xdr:to>
    <xdr:sp>
      <xdr:nvSpPr>
        <xdr:cNvPr id="2904" name="CustomShape 1"/>
        <xdr:cNvSpPr/>
      </xdr:nvSpPr>
      <xdr:spPr>
        <a:xfrm>
          <a:off x="1175040" y="125730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62</xdr:row>
      <xdr:rowOff>5040</xdr:rowOff>
    </xdr:to>
    <xdr:sp>
      <xdr:nvSpPr>
        <xdr:cNvPr id="2905" name="CustomShape 1"/>
        <xdr:cNvSpPr/>
      </xdr:nvSpPr>
      <xdr:spPr>
        <a:xfrm>
          <a:off x="1175040" y="125730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62</xdr:row>
      <xdr:rowOff>5040</xdr:rowOff>
    </xdr:to>
    <xdr:sp>
      <xdr:nvSpPr>
        <xdr:cNvPr id="2906" name="CustomShape 1"/>
        <xdr:cNvSpPr/>
      </xdr:nvSpPr>
      <xdr:spPr>
        <a:xfrm>
          <a:off x="1175040" y="125730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62</xdr:row>
      <xdr:rowOff>5040</xdr:rowOff>
    </xdr:to>
    <xdr:sp>
      <xdr:nvSpPr>
        <xdr:cNvPr id="2907" name="CustomShape 1"/>
        <xdr:cNvSpPr/>
      </xdr:nvSpPr>
      <xdr:spPr>
        <a:xfrm>
          <a:off x="1175040" y="125730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62</xdr:row>
      <xdr:rowOff>5040</xdr:rowOff>
    </xdr:to>
    <xdr:sp>
      <xdr:nvSpPr>
        <xdr:cNvPr id="2908" name="CustomShape 1"/>
        <xdr:cNvSpPr/>
      </xdr:nvSpPr>
      <xdr:spPr>
        <a:xfrm>
          <a:off x="1175040" y="125730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62</xdr:row>
      <xdr:rowOff>5040</xdr:rowOff>
    </xdr:to>
    <xdr:sp>
      <xdr:nvSpPr>
        <xdr:cNvPr id="2909" name="CustomShape 1"/>
        <xdr:cNvSpPr/>
      </xdr:nvSpPr>
      <xdr:spPr>
        <a:xfrm>
          <a:off x="1175040" y="125730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62</xdr:row>
      <xdr:rowOff>5040</xdr:rowOff>
    </xdr:to>
    <xdr:sp>
      <xdr:nvSpPr>
        <xdr:cNvPr id="2910" name="CustomShape 1"/>
        <xdr:cNvSpPr/>
      </xdr:nvSpPr>
      <xdr:spPr>
        <a:xfrm>
          <a:off x="1175040" y="125730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62</xdr:row>
      <xdr:rowOff>5040</xdr:rowOff>
    </xdr:to>
    <xdr:sp>
      <xdr:nvSpPr>
        <xdr:cNvPr id="2911" name="CustomShape 1"/>
        <xdr:cNvSpPr/>
      </xdr:nvSpPr>
      <xdr:spPr>
        <a:xfrm>
          <a:off x="1175040" y="125730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62</xdr:row>
      <xdr:rowOff>5040</xdr:rowOff>
    </xdr:to>
    <xdr:sp>
      <xdr:nvSpPr>
        <xdr:cNvPr id="2912" name="CustomShape 1"/>
        <xdr:cNvSpPr/>
      </xdr:nvSpPr>
      <xdr:spPr>
        <a:xfrm>
          <a:off x="1175040" y="125730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62</xdr:row>
      <xdr:rowOff>5040</xdr:rowOff>
    </xdr:to>
    <xdr:sp>
      <xdr:nvSpPr>
        <xdr:cNvPr id="2913" name="CustomShape 1"/>
        <xdr:cNvSpPr/>
      </xdr:nvSpPr>
      <xdr:spPr>
        <a:xfrm>
          <a:off x="1175040" y="125730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62</xdr:row>
      <xdr:rowOff>5040</xdr:rowOff>
    </xdr:to>
    <xdr:sp>
      <xdr:nvSpPr>
        <xdr:cNvPr id="2914" name="CustomShape 1"/>
        <xdr:cNvSpPr/>
      </xdr:nvSpPr>
      <xdr:spPr>
        <a:xfrm>
          <a:off x="1175040" y="125730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62</xdr:row>
      <xdr:rowOff>5040</xdr:rowOff>
    </xdr:to>
    <xdr:sp>
      <xdr:nvSpPr>
        <xdr:cNvPr id="2915" name="CustomShape 1"/>
        <xdr:cNvSpPr/>
      </xdr:nvSpPr>
      <xdr:spPr>
        <a:xfrm>
          <a:off x="1175040" y="125730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62</xdr:row>
      <xdr:rowOff>5040</xdr:rowOff>
    </xdr:to>
    <xdr:sp>
      <xdr:nvSpPr>
        <xdr:cNvPr id="2916" name="CustomShape 1"/>
        <xdr:cNvSpPr/>
      </xdr:nvSpPr>
      <xdr:spPr>
        <a:xfrm>
          <a:off x="1175040" y="125730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62</xdr:row>
      <xdr:rowOff>5040</xdr:rowOff>
    </xdr:to>
    <xdr:sp>
      <xdr:nvSpPr>
        <xdr:cNvPr id="2917" name="CustomShape 1"/>
        <xdr:cNvSpPr/>
      </xdr:nvSpPr>
      <xdr:spPr>
        <a:xfrm>
          <a:off x="1175040" y="125730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62</xdr:row>
      <xdr:rowOff>5040</xdr:rowOff>
    </xdr:to>
    <xdr:sp>
      <xdr:nvSpPr>
        <xdr:cNvPr id="2918" name="CustomShape 1"/>
        <xdr:cNvSpPr/>
      </xdr:nvSpPr>
      <xdr:spPr>
        <a:xfrm>
          <a:off x="1175040" y="125730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62</xdr:row>
      <xdr:rowOff>5040</xdr:rowOff>
    </xdr:to>
    <xdr:sp>
      <xdr:nvSpPr>
        <xdr:cNvPr id="2919" name="CustomShape 1"/>
        <xdr:cNvSpPr/>
      </xdr:nvSpPr>
      <xdr:spPr>
        <a:xfrm>
          <a:off x="1175040" y="125730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62</xdr:row>
      <xdr:rowOff>5040</xdr:rowOff>
    </xdr:to>
    <xdr:sp>
      <xdr:nvSpPr>
        <xdr:cNvPr id="2920" name="CustomShape 1"/>
        <xdr:cNvSpPr/>
      </xdr:nvSpPr>
      <xdr:spPr>
        <a:xfrm>
          <a:off x="1175040" y="125730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62</xdr:row>
      <xdr:rowOff>5040</xdr:rowOff>
    </xdr:to>
    <xdr:sp>
      <xdr:nvSpPr>
        <xdr:cNvPr id="2921" name="CustomShape 1"/>
        <xdr:cNvSpPr/>
      </xdr:nvSpPr>
      <xdr:spPr>
        <a:xfrm>
          <a:off x="1175040" y="125730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61</xdr:row>
      <xdr:rowOff>0</xdr:rowOff>
    </xdr:from>
    <xdr:to>
      <xdr:col>1</xdr:col>
      <xdr:colOff>513000</xdr:colOff>
      <xdr:row>62</xdr:row>
      <xdr:rowOff>5040</xdr:rowOff>
    </xdr:to>
    <xdr:sp>
      <xdr:nvSpPr>
        <xdr:cNvPr id="2922" name="CustomShape 1"/>
        <xdr:cNvSpPr/>
      </xdr:nvSpPr>
      <xdr:spPr>
        <a:xfrm>
          <a:off x="1175040" y="125730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61</xdr:row>
      <xdr:rowOff>0</xdr:rowOff>
    </xdr:from>
    <xdr:to>
      <xdr:col>1</xdr:col>
      <xdr:colOff>506520</xdr:colOff>
      <xdr:row>61</xdr:row>
      <xdr:rowOff>157320</xdr:rowOff>
    </xdr:to>
    <xdr:sp>
      <xdr:nvSpPr>
        <xdr:cNvPr id="2923" name="CustomShape 1"/>
        <xdr:cNvSpPr/>
      </xdr:nvSpPr>
      <xdr:spPr>
        <a:xfrm>
          <a:off x="1165680" y="125730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61</xdr:row>
      <xdr:rowOff>0</xdr:rowOff>
    </xdr:from>
    <xdr:to>
      <xdr:col>1</xdr:col>
      <xdr:colOff>506520</xdr:colOff>
      <xdr:row>61</xdr:row>
      <xdr:rowOff>157320</xdr:rowOff>
    </xdr:to>
    <xdr:sp>
      <xdr:nvSpPr>
        <xdr:cNvPr id="2924" name="CustomShape 1"/>
        <xdr:cNvSpPr/>
      </xdr:nvSpPr>
      <xdr:spPr>
        <a:xfrm>
          <a:off x="1165680" y="125730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61</xdr:row>
      <xdr:rowOff>0</xdr:rowOff>
    </xdr:from>
    <xdr:to>
      <xdr:col>1</xdr:col>
      <xdr:colOff>506520</xdr:colOff>
      <xdr:row>61</xdr:row>
      <xdr:rowOff>157320</xdr:rowOff>
    </xdr:to>
    <xdr:sp>
      <xdr:nvSpPr>
        <xdr:cNvPr id="2925" name="CustomShape 1"/>
        <xdr:cNvSpPr/>
      </xdr:nvSpPr>
      <xdr:spPr>
        <a:xfrm>
          <a:off x="1165680" y="125730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61</xdr:row>
      <xdr:rowOff>0</xdr:rowOff>
    </xdr:from>
    <xdr:to>
      <xdr:col>1</xdr:col>
      <xdr:colOff>506520</xdr:colOff>
      <xdr:row>61</xdr:row>
      <xdr:rowOff>157320</xdr:rowOff>
    </xdr:to>
    <xdr:sp>
      <xdr:nvSpPr>
        <xdr:cNvPr id="2926" name="CustomShape 1"/>
        <xdr:cNvSpPr/>
      </xdr:nvSpPr>
      <xdr:spPr>
        <a:xfrm>
          <a:off x="1165680" y="125730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61</xdr:row>
      <xdr:rowOff>0</xdr:rowOff>
    </xdr:from>
    <xdr:to>
      <xdr:col>1</xdr:col>
      <xdr:colOff>506520</xdr:colOff>
      <xdr:row>61</xdr:row>
      <xdr:rowOff>157320</xdr:rowOff>
    </xdr:to>
    <xdr:sp>
      <xdr:nvSpPr>
        <xdr:cNvPr id="2927" name="CustomShape 1"/>
        <xdr:cNvSpPr/>
      </xdr:nvSpPr>
      <xdr:spPr>
        <a:xfrm>
          <a:off x="1165680" y="125730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61</xdr:row>
      <xdr:rowOff>0</xdr:rowOff>
    </xdr:from>
    <xdr:to>
      <xdr:col>1</xdr:col>
      <xdr:colOff>506520</xdr:colOff>
      <xdr:row>61</xdr:row>
      <xdr:rowOff>157320</xdr:rowOff>
    </xdr:to>
    <xdr:sp>
      <xdr:nvSpPr>
        <xdr:cNvPr id="2928" name="CustomShape 1"/>
        <xdr:cNvSpPr/>
      </xdr:nvSpPr>
      <xdr:spPr>
        <a:xfrm>
          <a:off x="1165680" y="125730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61</xdr:row>
      <xdr:rowOff>0</xdr:rowOff>
    </xdr:from>
    <xdr:to>
      <xdr:col>1</xdr:col>
      <xdr:colOff>506520</xdr:colOff>
      <xdr:row>61</xdr:row>
      <xdr:rowOff>157320</xdr:rowOff>
    </xdr:to>
    <xdr:sp>
      <xdr:nvSpPr>
        <xdr:cNvPr id="2929" name="CustomShape 1"/>
        <xdr:cNvSpPr/>
      </xdr:nvSpPr>
      <xdr:spPr>
        <a:xfrm>
          <a:off x="1165680" y="125730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61</xdr:row>
      <xdr:rowOff>0</xdr:rowOff>
    </xdr:from>
    <xdr:to>
      <xdr:col>1</xdr:col>
      <xdr:colOff>506520</xdr:colOff>
      <xdr:row>61</xdr:row>
      <xdr:rowOff>157320</xdr:rowOff>
    </xdr:to>
    <xdr:sp>
      <xdr:nvSpPr>
        <xdr:cNvPr id="2930" name="CustomShape 1"/>
        <xdr:cNvSpPr/>
      </xdr:nvSpPr>
      <xdr:spPr>
        <a:xfrm>
          <a:off x="1165680" y="125730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61</xdr:row>
      <xdr:rowOff>0</xdr:rowOff>
    </xdr:from>
    <xdr:to>
      <xdr:col>1</xdr:col>
      <xdr:colOff>506520</xdr:colOff>
      <xdr:row>61</xdr:row>
      <xdr:rowOff>157320</xdr:rowOff>
    </xdr:to>
    <xdr:sp>
      <xdr:nvSpPr>
        <xdr:cNvPr id="2931" name="CustomShape 1"/>
        <xdr:cNvSpPr/>
      </xdr:nvSpPr>
      <xdr:spPr>
        <a:xfrm>
          <a:off x="1165680" y="125730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61</xdr:row>
      <xdr:rowOff>0</xdr:rowOff>
    </xdr:from>
    <xdr:to>
      <xdr:col>1</xdr:col>
      <xdr:colOff>506520</xdr:colOff>
      <xdr:row>61</xdr:row>
      <xdr:rowOff>157320</xdr:rowOff>
    </xdr:to>
    <xdr:sp>
      <xdr:nvSpPr>
        <xdr:cNvPr id="2932" name="CustomShape 1"/>
        <xdr:cNvSpPr/>
      </xdr:nvSpPr>
      <xdr:spPr>
        <a:xfrm>
          <a:off x="1165680" y="125730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61</xdr:row>
      <xdr:rowOff>0</xdr:rowOff>
    </xdr:from>
    <xdr:to>
      <xdr:col>1</xdr:col>
      <xdr:colOff>506520</xdr:colOff>
      <xdr:row>61</xdr:row>
      <xdr:rowOff>157320</xdr:rowOff>
    </xdr:to>
    <xdr:sp>
      <xdr:nvSpPr>
        <xdr:cNvPr id="2933" name="CustomShape 1"/>
        <xdr:cNvSpPr/>
      </xdr:nvSpPr>
      <xdr:spPr>
        <a:xfrm>
          <a:off x="1165680" y="125730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61</xdr:row>
      <xdr:rowOff>0</xdr:rowOff>
    </xdr:from>
    <xdr:to>
      <xdr:col>1</xdr:col>
      <xdr:colOff>506520</xdr:colOff>
      <xdr:row>61</xdr:row>
      <xdr:rowOff>157320</xdr:rowOff>
    </xdr:to>
    <xdr:sp>
      <xdr:nvSpPr>
        <xdr:cNvPr id="2934" name="CustomShape 1"/>
        <xdr:cNvSpPr/>
      </xdr:nvSpPr>
      <xdr:spPr>
        <a:xfrm>
          <a:off x="1165680" y="125730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61</xdr:row>
      <xdr:rowOff>0</xdr:rowOff>
    </xdr:from>
    <xdr:to>
      <xdr:col>1</xdr:col>
      <xdr:colOff>506520</xdr:colOff>
      <xdr:row>61</xdr:row>
      <xdr:rowOff>157320</xdr:rowOff>
    </xdr:to>
    <xdr:sp>
      <xdr:nvSpPr>
        <xdr:cNvPr id="2935" name="CustomShape 1"/>
        <xdr:cNvSpPr/>
      </xdr:nvSpPr>
      <xdr:spPr>
        <a:xfrm>
          <a:off x="1165680" y="125730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61</xdr:row>
      <xdr:rowOff>0</xdr:rowOff>
    </xdr:from>
    <xdr:to>
      <xdr:col>1</xdr:col>
      <xdr:colOff>506520</xdr:colOff>
      <xdr:row>61</xdr:row>
      <xdr:rowOff>157320</xdr:rowOff>
    </xdr:to>
    <xdr:sp>
      <xdr:nvSpPr>
        <xdr:cNvPr id="2936" name="CustomShape 1"/>
        <xdr:cNvSpPr/>
      </xdr:nvSpPr>
      <xdr:spPr>
        <a:xfrm>
          <a:off x="1165680" y="125730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61</xdr:row>
      <xdr:rowOff>0</xdr:rowOff>
    </xdr:from>
    <xdr:to>
      <xdr:col>1</xdr:col>
      <xdr:colOff>506520</xdr:colOff>
      <xdr:row>61</xdr:row>
      <xdr:rowOff>157320</xdr:rowOff>
    </xdr:to>
    <xdr:sp>
      <xdr:nvSpPr>
        <xdr:cNvPr id="2937" name="CustomShape 1"/>
        <xdr:cNvSpPr/>
      </xdr:nvSpPr>
      <xdr:spPr>
        <a:xfrm>
          <a:off x="1165680" y="125730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61</xdr:row>
      <xdr:rowOff>0</xdr:rowOff>
    </xdr:from>
    <xdr:to>
      <xdr:col>1</xdr:col>
      <xdr:colOff>506520</xdr:colOff>
      <xdr:row>61</xdr:row>
      <xdr:rowOff>157320</xdr:rowOff>
    </xdr:to>
    <xdr:sp>
      <xdr:nvSpPr>
        <xdr:cNvPr id="2938" name="CustomShape 1"/>
        <xdr:cNvSpPr/>
      </xdr:nvSpPr>
      <xdr:spPr>
        <a:xfrm>
          <a:off x="1165680" y="125730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61</xdr:row>
      <xdr:rowOff>0</xdr:rowOff>
    </xdr:from>
    <xdr:to>
      <xdr:col>1</xdr:col>
      <xdr:colOff>506520</xdr:colOff>
      <xdr:row>61</xdr:row>
      <xdr:rowOff>157320</xdr:rowOff>
    </xdr:to>
    <xdr:sp>
      <xdr:nvSpPr>
        <xdr:cNvPr id="2939" name="CustomShape 1"/>
        <xdr:cNvSpPr/>
      </xdr:nvSpPr>
      <xdr:spPr>
        <a:xfrm>
          <a:off x="1165680" y="125730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61</xdr:row>
      <xdr:rowOff>0</xdr:rowOff>
    </xdr:from>
    <xdr:to>
      <xdr:col>1</xdr:col>
      <xdr:colOff>506520</xdr:colOff>
      <xdr:row>61</xdr:row>
      <xdr:rowOff>157320</xdr:rowOff>
    </xdr:to>
    <xdr:sp>
      <xdr:nvSpPr>
        <xdr:cNvPr id="2940" name="CustomShape 1"/>
        <xdr:cNvSpPr/>
      </xdr:nvSpPr>
      <xdr:spPr>
        <a:xfrm>
          <a:off x="1165680" y="125730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61</xdr:row>
      <xdr:rowOff>0</xdr:rowOff>
    </xdr:from>
    <xdr:to>
      <xdr:col>1</xdr:col>
      <xdr:colOff>506520</xdr:colOff>
      <xdr:row>61</xdr:row>
      <xdr:rowOff>157320</xdr:rowOff>
    </xdr:to>
    <xdr:sp>
      <xdr:nvSpPr>
        <xdr:cNvPr id="2941" name="CustomShape 1"/>
        <xdr:cNvSpPr/>
      </xdr:nvSpPr>
      <xdr:spPr>
        <a:xfrm>
          <a:off x="1165680" y="125730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61</xdr:row>
      <xdr:rowOff>0</xdr:rowOff>
    </xdr:from>
    <xdr:to>
      <xdr:col>1</xdr:col>
      <xdr:colOff>506520</xdr:colOff>
      <xdr:row>61</xdr:row>
      <xdr:rowOff>157320</xdr:rowOff>
    </xdr:to>
    <xdr:sp>
      <xdr:nvSpPr>
        <xdr:cNvPr id="2942" name="CustomShape 1"/>
        <xdr:cNvSpPr/>
      </xdr:nvSpPr>
      <xdr:spPr>
        <a:xfrm>
          <a:off x="1165680" y="125730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61</xdr:row>
      <xdr:rowOff>0</xdr:rowOff>
    </xdr:from>
    <xdr:to>
      <xdr:col>1</xdr:col>
      <xdr:colOff>506520</xdr:colOff>
      <xdr:row>61</xdr:row>
      <xdr:rowOff>157320</xdr:rowOff>
    </xdr:to>
    <xdr:sp>
      <xdr:nvSpPr>
        <xdr:cNvPr id="2943" name="CustomShape 1"/>
        <xdr:cNvSpPr/>
      </xdr:nvSpPr>
      <xdr:spPr>
        <a:xfrm>
          <a:off x="1165680" y="125730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1085760</xdr:colOff>
      <xdr:row>73</xdr:row>
      <xdr:rowOff>60840</xdr:rowOff>
    </xdr:from>
    <xdr:to>
      <xdr:col>1</xdr:col>
      <xdr:colOff>1160640</xdr:colOff>
      <xdr:row>74</xdr:row>
      <xdr:rowOff>65880</xdr:rowOff>
    </xdr:to>
    <xdr:sp>
      <xdr:nvSpPr>
        <xdr:cNvPr id="2944" name="CustomShape 1"/>
        <xdr:cNvSpPr/>
      </xdr:nvSpPr>
      <xdr:spPr>
        <a:xfrm>
          <a:off x="1822680" y="14919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1085760</xdr:colOff>
      <xdr:row>61</xdr:row>
      <xdr:rowOff>60840</xdr:rowOff>
    </xdr:from>
    <xdr:to>
      <xdr:col>1</xdr:col>
      <xdr:colOff>1160640</xdr:colOff>
      <xdr:row>62</xdr:row>
      <xdr:rowOff>65880</xdr:rowOff>
    </xdr:to>
    <xdr:sp>
      <xdr:nvSpPr>
        <xdr:cNvPr id="2945" name="CustomShape 1"/>
        <xdr:cNvSpPr/>
      </xdr:nvSpPr>
      <xdr:spPr>
        <a:xfrm>
          <a:off x="1822680" y="12633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1085760</xdr:colOff>
      <xdr:row>62</xdr:row>
      <xdr:rowOff>60840</xdr:rowOff>
    </xdr:from>
    <xdr:to>
      <xdr:col>1</xdr:col>
      <xdr:colOff>1160640</xdr:colOff>
      <xdr:row>63</xdr:row>
      <xdr:rowOff>65880</xdr:rowOff>
    </xdr:to>
    <xdr:sp>
      <xdr:nvSpPr>
        <xdr:cNvPr id="2946" name="CustomShape 1"/>
        <xdr:cNvSpPr/>
      </xdr:nvSpPr>
      <xdr:spPr>
        <a:xfrm>
          <a:off x="1822680" y="12824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62</xdr:row>
      <xdr:rowOff>0</xdr:rowOff>
    </xdr:from>
    <xdr:to>
      <xdr:col>1</xdr:col>
      <xdr:colOff>513000</xdr:colOff>
      <xdr:row>63</xdr:row>
      <xdr:rowOff>5040</xdr:rowOff>
    </xdr:to>
    <xdr:sp>
      <xdr:nvSpPr>
        <xdr:cNvPr id="2947" name="CustomShape 1"/>
        <xdr:cNvSpPr/>
      </xdr:nvSpPr>
      <xdr:spPr>
        <a:xfrm>
          <a:off x="1175040" y="127634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62</xdr:row>
      <xdr:rowOff>0</xdr:rowOff>
    </xdr:from>
    <xdr:to>
      <xdr:col>1</xdr:col>
      <xdr:colOff>513000</xdr:colOff>
      <xdr:row>63</xdr:row>
      <xdr:rowOff>5040</xdr:rowOff>
    </xdr:to>
    <xdr:sp>
      <xdr:nvSpPr>
        <xdr:cNvPr id="2948" name="CustomShape 1"/>
        <xdr:cNvSpPr/>
      </xdr:nvSpPr>
      <xdr:spPr>
        <a:xfrm>
          <a:off x="1175040" y="127634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62</xdr:row>
      <xdr:rowOff>0</xdr:rowOff>
    </xdr:from>
    <xdr:to>
      <xdr:col>1</xdr:col>
      <xdr:colOff>513000</xdr:colOff>
      <xdr:row>63</xdr:row>
      <xdr:rowOff>5040</xdr:rowOff>
    </xdr:to>
    <xdr:sp>
      <xdr:nvSpPr>
        <xdr:cNvPr id="2949" name="CustomShape 1"/>
        <xdr:cNvSpPr/>
      </xdr:nvSpPr>
      <xdr:spPr>
        <a:xfrm>
          <a:off x="1175040" y="127634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62</xdr:row>
      <xdr:rowOff>0</xdr:rowOff>
    </xdr:from>
    <xdr:to>
      <xdr:col>1</xdr:col>
      <xdr:colOff>513000</xdr:colOff>
      <xdr:row>63</xdr:row>
      <xdr:rowOff>5040</xdr:rowOff>
    </xdr:to>
    <xdr:sp>
      <xdr:nvSpPr>
        <xdr:cNvPr id="2950" name="CustomShape 1"/>
        <xdr:cNvSpPr/>
      </xdr:nvSpPr>
      <xdr:spPr>
        <a:xfrm>
          <a:off x="1175040" y="127634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62</xdr:row>
      <xdr:rowOff>0</xdr:rowOff>
    </xdr:from>
    <xdr:to>
      <xdr:col>1</xdr:col>
      <xdr:colOff>513000</xdr:colOff>
      <xdr:row>63</xdr:row>
      <xdr:rowOff>5040</xdr:rowOff>
    </xdr:to>
    <xdr:sp>
      <xdr:nvSpPr>
        <xdr:cNvPr id="2951" name="CustomShape 1"/>
        <xdr:cNvSpPr/>
      </xdr:nvSpPr>
      <xdr:spPr>
        <a:xfrm>
          <a:off x="1175040" y="127634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62</xdr:row>
      <xdr:rowOff>0</xdr:rowOff>
    </xdr:from>
    <xdr:to>
      <xdr:col>1</xdr:col>
      <xdr:colOff>513000</xdr:colOff>
      <xdr:row>63</xdr:row>
      <xdr:rowOff>5040</xdr:rowOff>
    </xdr:to>
    <xdr:sp>
      <xdr:nvSpPr>
        <xdr:cNvPr id="2952" name="CustomShape 1"/>
        <xdr:cNvSpPr/>
      </xdr:nvSpPr>
      <xdr:spPr>
        <a:xfrm>
          <a:off x="1175040" y="127634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62</xdr:row>
      <xdr:rowOff>0</xdr:rowOff>
    </xdr:from>
    <xdr:to>
      <xdr:col>1</xdr:col>
      <xdr:colOff>513000</xdr:colOff>
      <xdr:row>63</xdr:row>
      <xdr:rowOff>5040</xdr:rowOff>
    </xdr:to>
    <xdr:sp>
      <xdr:nvSpPr>
        <xdr:cNvPr id="2953" name="CustomShape 1"/>
        <xdr:cNvSpPr/>
      </xdr:nvSpPr>
      <xdr:spPr>
        <a:xfrm>
          <a:off x="1175040" y="127634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62</xdr:row>
      <xdr:rowOff>0</xdr:rowOff>
    </xdr:from>
    <xdr:to>
      <xdr:col>1</xdr:col>
      <xdr:colOff>513000</xdr:colOff>
      <xdr:row>63</xdr:row>
      <xdr:rowOff>5040</xdr:rowOff>
    </xdr:to>
    <xdr:sp>
      <xdr:nvSpPr>
        <xdr:cNvPr id="2954" name="CustomShape 1"/>
        <xdr:cNvSpPr/>
      </xdr:nvSpPr>
      <xdr:spPr>
        <a:xfrm>
          <a:off x="1175040" y="127634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62</xdr:row>
      <xdr:rowOff>0</xdr:rowOff>
    </xdr:from>
    <xdr:to>
      <xdr:col>1</xdr:col>
      <xdr:colOff>513000</xdr:colOff>
      <xdr:row>63</xdr:row>
      <xdr:rowOff>5040</xdr:rowOff>
    </xdr:to>
    <xdr:sp>
      <xdr:nvSpPr>
        <xdr:cNvPr id="2955" name="CustomShape 1"/>
        <xdr:cNvSpPr/>
      </xdr:nvSpPr>
      <xdr:spPr>
        <a:xfrm>
          <a:off x="1175040" y="127634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62</xdr:row>
      <xdr:rowOff>0</xdr:rowOff>
    </xdr:from>
    <xdr:to>
      <xdr:col>1</xdr:col>
      <xdr:colOff>513000</xdr:colOff>
      <xdr:row>63</xdr:row>
      <xdr:rowOff>5040</xdr:rowOff>
    </xdr:to>
    <xdr:sp>
      <xdr:nvSpPr>
        <xdr:cNvPr id="2956" name="CustomShape 1"/>
        <xdr:cNvSpPr/>
      </xdr:nvSpPr>
      <xdr:spPr>
        <a:xfrm>
          <a:off x="1175040" y="127634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62</xdr:row>
      <xdr:rowOff>0</xdr:rowOff>
    </xdr:from>
    <xdr:to>
      <xdr:col>1</xdr:col>
      <xdr:colOff>513000</xdr:colOff>
      <xdr:row>63</xdr:row>
      <xdr:rowOff>5040</xdr:rowOff>
    </xdr:to>
    <xdr:sp>
      <xdr:nvSpPr>
        <xdr:cNvPr id="2957" name="CustomShape 1"/>
        <xdr:cNvSpPr/>
      </xdr:nvSpPr>
      <xdr:spPr>
        <a:xfrm>
          <a:off x="1175040" y="127634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62</xdr:row>
      <xdr:rowOff>0</xdr:rowOff>
    </xdr:from>
    <xdr:to>
      <xdr:col>1</xdr:col>
      <xdr:colOff>513000</xdr:colOff>
      <xdr:row>63</xdr:row>
      <xdr:rowOff>5040</xdr:rowOff>
    </xdr:to>
    <xdr:sp>
      <xdr:nvSpPr>
        <xdr:cNvPr id="2958" name="CustomShape 1"/>
        <xdr:cNvSpPr/>
      </xdr:nvSpPr>
      <xdr:spPr>
        <a:xfrm>
          <a:off x="1175040" y="127634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62</xdr:row>
      <xdr:rowOff>0</xdr:rowOff>
    </xdr:from>
    <xdr:to>
      <xdr:col>1</xdr:col>
      <xdr:colOff>513000</xdr:colOff>
      <xdr:row>63</xdr:row>
      <xdr:rowOff>5040</xdr:rowOff>
    </xdr:to>
    <xdr:sp>
      <xdr:nvSpPr>
        <xdr:cNvPr id="2959" name="CustomShape 1"/>
        <xdr:cNvSpPr/>
      </xdr:nvSpPr>
      <xdr:spPr>
        <a:xfrm>
          <a:off x="1175040" y="127634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62</xdr:row>
      <xdr:rowOff>0</xdr:rowOff>
    </xdr:from>
    <xdr:to>
      <xdr:col>1</xdr:col>
      <xdr:colOff>513000</xdr:colOff>
      <xdr:row>63</xdr:row>
      <xdr:rowOff>5040</xdr:rowOff>
    </xdr:to>
    <xdr:sp>
      <xdr:nvSpPr>
        <xdr:cNvPr id="2960" name="CustomShape 1"/>
        <xdr:cNvSpPr/>
      </xdr:nvSpPr>
      <xdr:spPr>
        <a:xfrm>
          <a:off x="1175040" y="127634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62</xdr:row>
      <xdr:rowOff>0</xdr:rowOff>
    </xdr:from>
    <xdr:to>
      <xdr:col>1</xdr:col>
      <xdr:colOff>513000</xdr:colOff>
      <xdr:row>63</xdr:row>
      <xdr:rowOff>5040</xdr:rowOff>
    </xdr:to>
    <xdr:sp>
      <xdr:nvSpPr>
        <xdr:cNvPr id="2961" name="CustomShape 1"/>
        <xdr:cNvSpPr/>
      </xdr:nvSpPr>
      <xdr:spPr>
        <a:xfrm>
          <a:off x="1175040" y="127634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62</xdr:row>
      <xdr:rowOff>0</xdr:rowOff>
    </xdr:from>
    <xdr:to>
      <xdr:col>1</xdr:col>
      <xdr:colOff>513000</xdr:colOff>
      <xdr:row>63</xdr:row>
      <xdr:rowOff>5040</xdr:rowOff>
    </xdr:to>
    <xdr:sp>
      <xdr:nvSpPr>
        <xdr:cNvPr id="2962" name="CustomShape 1"/>
        <xdr:cNvSpPr/>
      </xdr:nvSpPr>
      <xdr:spPr>
        <a:xfrm>
          <a:off x="1175040" y="127634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62</xdr:row>
      <xdr:rowOff>0</xdr:rowOff>
    </xdr:from>
    <xdr:to>
      <xdr:col>1</xdr:col>
      <xdr:colOff>513000</xdr:colOff>
      <xdr:row>63</xdr:row>
      <xdr:rowOff>5040</xdr:rowOff>
    </xdr:to>
    <xdr:sp>
      <xdr:nvSpPr>
        <xdr:cNvPr id="2963" name="CustomShape 1"/>
        <xdr:cNvSpPr/>
      </xdr:nvSpPr>
      <xdr:spPr>
        <a:xfrm>
          <a:off x="1175040" y="127634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62</xdr:row>
      <xdr:rowOff>0</xdr:rowOff>
    </xdr:from>
    <xdr:to>
      <xdr:col>1</xdr:col>
      <xdr:colOff>513000</xdr:colOff>
      <xdr:row>63</xdr:row>
      <xdr:rowOff>5040</xdr:rowOff>
    </xdr:to>
    <xdr:sp>
      <xdr:nvSpPr>
        <xdr:cNvPr id="2964" name="CustomShape 1"/>
        <xdr:cNvSpPr/>
      </xdr:nvSpPr>
      <xdr:spPr>
        <a:xfrm>
          <a:off x="1175040" y="127634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62</xdr:row>
      <xdr:rowOff>0</xdr:rowOff>
    </xdr:from>
    <xdr:to>
      <xdr:col>1</xdr:col>
      <xdr:colOff>513000</xdr:colOff>
      <xdr:row>63</xdr:row>
      <xdr:rowOff>5040</xdr:rowOff>
    </xdr:to>
    <xdr:sp>
      <xdr:nvSpPr>
        <xdr:cNvPr id="2965" name="CustomShape 1"/>
        <xdr:cNvSpPr/>
      </xdr:nvSpPr>
      <xdr:spPr>
        <a:xfrm>
          <a:off x="1175040" y="127634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62</xdr:row>
      <xdr:rowOff>0</xdr:rowOff>
    </xdr:from>
    <xdr:to>
      <xdr:col>1</xdr:col>
      <xdr:colOff>513000</xdr:colOff>
      <xdr:row>63</xdr:row>
      <xdr:rowOff>5040</xdr:rowOff>
    </xdr:to>
    <xdr:sp>
      <xdr:nvSpPr>
        <xdr:cNvPr id="2966" name="CustomShape 1"/>
        <xdr:cNvSpPr/>
      </xdr:nvSpPr>
      <xdr:spPr>
        <a:xfrm>
          <a:off x="1175040" y="127634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62</xdr:row>
      <xdr:rowOff>0</xdr:rowOff>
    </xdr:from>
    <xdr:to>
      <xdr:col>1</xdr:col>
      <xdr:colOff>506520</xdr:colOff>
      <xdr:row>62</xdr:row>
      <xdr:rowOff>157320</xdr:rowOff>
    </xdr:to>
    <xdr:sp>
      <xdr:nvSpPr>
        <xdr:cNvPr id="2967" name="CustomShape 1"/>
        <xdr:cNvSpPr/>
      </xdr:nvSpPr>
      <xdr:spPr>
        <a:xfrm>
          <a:off x="1165680" y="127634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62</xdr:row>
      <xdr:rowOff>0</xdr:rowOff>
    </xdr:from>
    <xdr:to>
      <xdr:col>1</xdr:col>
      <xdr:colOff>506520</xdr:colOff>
      <xdr:row>62</xdr:row>
      <xdr:rowOff>157320</xdr:rowOff>
    </xdr:to>
    <xdr:sp>
      <xdr:nvSpPr>
        <xdr:cNvPr id="2968" name="CustomShape 1"/>
        <xdr:cNvSpPr/>
      </xdr:nvSpPr>
      <xdr:spPr>
        <a:xfrm>
          <a:off x="1165680" y="127634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62</xdr:row>
      <xdr:rowOff>0</xdr:rowOff>
    </xdr:from>
    <xdr:to>
      <xdr:col>1</xdr:col>
      <xdr:colOff>506520</xdr:colOff>
      <xdr:row>62</xdr:row>
      <xdr:rowOff>157320</xdr:rowOff>
    </xdr:to>
    <xdr:sp>
      <xdr:nvSpPr>
        <xdr:cNvPr id="2969" name="CustomShape 1"/>
        <xdr:cNvSpPr/>
      </xdr:nvSpPr>
      <xdr:spPr>
        <a:xfrm>
          <a:off x="1165680" y="127634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62</xdr:row>
      <xdr:rowOff>0</xdr:rowOff>
    </xdr:from>
    <xdr:to>
      <xdr:col>1</xdr:col>
      <xdr:colOff>506520</xdr:colOff>
      <xdr:row>62</xdr:row>
      <xdr:rowOff>157320</xdr:rowOff>
    </xdr:to>
    <xdr:sp>
      <xdr:nvSpPr>
        <xdr:cNvPr id="2970" name="CustomShape 1"/>
        <xdr:cNvSpPr/>
      </xdr:nvSpPr>
      <xdr:spPr>
        <a:xfrm>
          <a:off x="1165680" y="127634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62</xdr:row>
      <xdr:rowOff>0</xdr:rowOff>
    </xdr:from>
    <xdr:to>
      <xdr:col>1</xdr:col>
      <xdr:colOff>506520</xdr:colOff>
      <xdr:row>62</xdr:row>
      <xdr:rowOff>157320</xdr:rowOff>
    </xdr:to>
    <xdr:sp>
      <xdr:nvSpPr>
        <xdr:cNvPr id="2971" name="CustomShape 1"/>
        <xdr:cNvSpPr/>
      </xdr:nvSpPr>
      <xdr:spPr>
        <a:xfrm>
          <a:off x="1165680" y="127634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62</xdr:row>
      <xdr:rowOff>0</xdr:rowOff>
    </xdr:from>
    <xdr:to>
      <xdr:col>1</xdr:col>
      <xdr:colOff>506520</xdr:colOff>
      <xdr:row>62</xdr:row>
      <xdr:rowOff>157320</xdr:rowOff>
    </xdr:to>
    <xdr:sp>
      <xdr:nvSpPr>
        <xdr:cNvPr id="2972" name="CustomShape 1"/>
        <xdr:cNvSpPr/>
      </xdr:nvSpPr>
      <xdr:spPr>
        <a:xfrm>
          <a:off x="1165680" y="127634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62</xdr:row>
      <xdr:rowOff>0</xdr:rowOff>
    </xdr:from>
    <xdr:to>
      <xdr:col>1</xdr:col>
      <xdr:colOff>506520</xdr:colOff>
      <xdr:row>62</xdr:row>
      <xdr:rowOff>157320</xdr:rowOff>
    </xdr:to>
    <xdr:sp>
      <xdr:nvSpPr>
        <xdr:cNvPr id="2973" name="CustomShape 1"/>
        <xdr:cNvSpPr/>
      </xdr:nvSpPr>
      <xdr:spPr>
        <a:xfrm>
          <a:off x="1165680" y="127634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62</xdr:row>
      <xdr:rowOff>0</xdr:rowOff>
    </xdr:from>
    <xdr:to>
      <xdr:col>1</xdr:col>
      <xdr:colOff>506520</xdr:colOff>
      <xdr:row>62</xdr:row>
      <xdr:rowOff>157320</xdr:rowOff>
    </xdr:to>
    <xdr:sp>
      <xdr:nvSpPr>
        <xdr:cNvPr id="2974" name="CustomShape 1"/>
        <xdr:cNvSpPr/>
      </xdr:nvSpPr>
      <xdr:spPr>
        <a:xfrm>
          <a:off x="1165680" y="127634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62</xdr:row>
      <xdr:rowOff>0</xdr:rowOff>
    </xdr:from>
    <xdr:to>
      <xdr:col>1</xdr:col>
      <xdr:colOff>506520</xdr:colOff>
      <xdr:row>62</xdr:row>
      <xdr:rowOff>157320</xdr:rowOff>
    </xdr:to>
    <xdr:sp>
      <xdr:nvSpPr>
        <xdr:cNvPr id="2975" name="CustomShape 1"/>
        <xdr:cNvSpPr/>
      </xdr:nvSpPr>
      <xdr:spPr>
        <a:xfrm>
          <a:off x="1165680" y="127634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62</xdr:row>
      <xdr:rowOff>0</xdr:rowOff>
    </xdr:from>
    <xdr:to>
      <xdr:col>1</xdr:col>
      <xdr:colOff>506520</xdr:colOff>
      <xdr:row>62</xdr:row>
      <xdr:rowOff>157320</xdr:rowOff>
    </xdr:to>
    <xdr:sp>
      <xdr:nvSpPr>
        <xdr:cNvPr id="2976" name="CustomShape 1"/>
        <xdr:cNvSpPr/>
      </xdr:nvSpPr>
      <xdr:spPr>
        <a:xfrm>
          <a:off x="1165680" y="127634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62</xdr:row>
      <xdr:rowOff>0</xdr:rowOff>
    </xdr:from>
    <xdr:to>
      <xdr:col>1</xdr:col>
      <xdr:colOff>506520</xdr:colOff>
      <xdr:row>62</xdr:row>
      <xdr:rowOff>157320</xdr:rowOff>
    </xdr:to>
    <xdr:sp>
      <xdr:nvSpPr>
        <xdr:cNvPr id="2977" name="CustomShape 1"/>
        <xdr:cNvSpPr/>
      </xdr:nvSpPr>
      <xdr:spPr>
        <a:xfrm>
          <a:off x="1165680" y="127634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62</xdr:row>
      <xdr:rowOff>0</xdr:rowOff>
    </xdr:from>
    <xdr:to>
      <xdr:col>1</xdr:col>
      <xdr:colOff>506520</xdr:colOff>
      <xdr:row>62</xdr:row>
      <xdr:rowOff>157320</xdr:rowOff>
    </xdr:to>
    <xdr:sp>
      <xdr:nvSpPr>
        <xdr:cNvPr id="2978" name="CustomShape 1"/>
        <xdr:cNvSpPr/>
      </xdr:nvSpPr>
      <xdr:spPr>
        <a:xfrm>
          <a:off x="1165680" y="127634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62</xdr:row>
      <xdr:rowOff>0</xdr:rowOff>
    </xdr:from>
    <xdr:to>
      <xdr:col>1</xdr:col>
      <xdr:colOff>506520</xdr:colOff>
      <xdr:row>62</xdr:row>
      <xdr:rowOff>157320</xdr:rowOff>
    </xdr:to>
    <xdr:sp>
      <xdr:nvSpPr>
        <xdr:cNvPr id="2979" name="CustomShape 1"/>
        <xdr:cNvSpPr/>
      </xdr:nvSpPr>
      <xdr:spPr>
        <a:xfrm>
          <a:off x="1165680" y="127634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62</xdr:row>
      <xdr:rowOff>0</xdr:rowOff>
    </xdr:from>
    <xdr:to>
      <xdr:col>1</xdr:col>
      <xdr:colOff>506520</xdr:colOff>
      <xdr:row>62</xdr:row>
      <xdr:rowOff>157320</xdr:rowOff>
    </xdr:to>
    <xdr:sp>
      <xdr:nvSpPr>
        <xdr:cNvPr id="2980" name="CustomShape 1"/>
        <xdr:cNvSpPr/>
      </xdr:nvSpPr>
      <xdr:spPr>
        <a:xfrm>
          <a:off x="1165680" y="127634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62</xdr:row>
      <xdr:rowOff>0</xdr:rowOff>
    </xdr:from>
    <xdr:to>
      <xdr:col>1</xdr:col>
      <xdr:colOff>506520</xdr:colOff>
      <xdr:row>62</xdr:row>
      <xdr:rowOff>157320</xdr:rowOff>
    </xdr:to>
    <xdr:sp>
      <xdr:nvSpPr>
        <xdr:cNvPr id="2981" name="CustomShape 1"/>
        <xdr:cNvSpPr/>
      </xdr:nvSpPr>
      <xdr:spPr>
        <a:xfrm>
          <a:off x="1165680" y="127634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62</xdr:row>
      <xdr:rowOff>0</xdr:rowOff>
    </xdr:from>
    <xdr:to>
      <xdr:col>1</xdr:col>
      <xdr:colOff>506520</xdr:colOff>
      <xdr:row>62</xdr:row>
      <xdr:rowOff>157320</xdr:rowOff>
    </xdr:to>
    <xdr:sp>
      <xdr:nvSpPr>
        <xdr:cNvPr id="2982" name="CustomShape 1"/>
        <xdr:cNvSpPr/>
      </xdr:nvSpPr>
      <xdr:spPr>
        <a:xfrm>
          <a:off x="1165680" y="127634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62</xdr:row>
      <xdr:rowOff>0</xdr:rowOff>
    </xdr:from>
    <xdr:to>
      <xdr:col>1</xdr:col>
      <xdr:colOff>506520</xdr:colOff>
      <xdr:row>62</xdr:row>
      <xdr:rowOff>157320</xdr:rowOff>
    </xdr:to>
    <xdr:sp>
      <xdr:nvSpPr>
        <xdr:cNvPr id="2983" name="CustomShape 1"/>
        <xdr:cNvSpPr/>
      </xdr:nvSpPr>
      <xdr:spPr>
        <a:xfrm>
          <a:off x="1165680" y="127634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62</xdr:row>
      <xdr:rowOff>0</xdr:rowOff>
    </xdr:from>
    <xdr:to>
      <xdr:col>1</xdr:col>
      <xdr:colOff>506520</xdr:colOff>
      <xdr:row>62</xdr:row>
      <xdr:rowOff>157320</xdr:rowOff>
    </xdr:to>
    <xdr:sp>
      <xdr:nvSpPr>
        <xdr:cNvPr id="2984" name="CustomShape 1"/>
        <xdr:cNvSpPr/>
      </xdr:nvSpPr>
      <xdr:spPr>
        <a:xfrm>
          <a:off x="1165680" y="127634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62</xdr:row>
      <xdr:rowOff>0</xdr:rowOff>
    </xdr:from>
    <xdr:to>
      <xdr:col>1</xdr:col>
      <xdr:colOff>506520</xdr:colOff>
      <xdr:row>62</xdr:row>
      <xdr:rowOff>157320</xdr:rowOff>
    </xdr:to>
    <xdr:sp>
      <xdr:nvSpPr>
        <xdr:cNvPr id="2985" name="CustomShape 1"/>
        <xdr:cNvSpPr/>
      </xdr:nvSpPr>
      <xdr:spPr>
        <a:xfrm>
          <a:off x="1165680" y="127634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62</xdr:row>
      <xdr:rowOff>0</xdr:rowOff>
    </xdr:from>
    <xdr:to>
      <xdr:col>1</xdr:col>
      <xdr:colOff>506520</xdr:colOff>
      <xdr:row>62</xdr:row>
      <xdr:rowOff>157320</xdr:rowOff>
    </xdr:to>
    <xdr:sp>
      <xdr:nvSpPr>
        <xdr:cNvPr id="2986" name="CustomShape 1"/>
        <xdr:cNvSpPr/>
      </xdr:nvSpPr>
      <xdr:spPr>
        <a:xfrm>
          <a:off x="1165680" y="127634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62</xdr:row>
      <xdr:rowOff>0</xdr:rowOff>
    </xdr:from>
    <xdr:to>
      <xdr:col>1</xdr:col>
      <xdr:colOff>506520</xdr:colOff>
      <xdr:row>62</xdr:row>
      <xdr:rowOff>157320</xdr:rowOff>
    </xdr:to>
    <xdr:sp>
      <xdr:nvSpPr>
        <xdr:cNvPr id="2987" name="CustomShape 1"/>
        <xdr:cNvSpPr/>
      </xdr:nvSpPr>
      <xdr:spPr>
        <a:xfrm>
          <a:off x="1165680" y="127634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1085760</xdr:colOff>
      <xdr:row>61</xdr:row>
      <xdr:rowOff>60840</xdr:rowOff>
    </xdr:from>
    <xdr:to>
      <xdr:col>1</xdr:col>
      <xdr:colOff>1160640</xdr:colOff>
      <xdr:row>62</xdr:row>
      <xdr:rowOff>65880</xdr:rowOff>
    </xdr:to>
    <xdr:sp>
      <xdr:nvSpPr>
        <xdr:cNvPr id="2988" name="CustomShape 1"/>
        <xdr:cNvSpPr/>
      </xdr:nvSpPr>
      <xdr:spPr>
        <a:xfrm>
          <a:off x="1822680" y="12633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1085760</xdr:colOff>
      <xdr:row>62</xdr:row>
      <xdr:rowOff>60840</xdr:rowOff>
    </xdr:from>
    <xdr:to>
      <xdr:col>1</xdr:col>
      <xdr:colOff>1160640</xdr:colOff>
      <xdr:row>63</xdr:row>
      <xdr:rowOff>65880</xdr:rowOff>
    </xdr:to>
    <xdr:sp>
      <xdr:nvSpPr>
        <xdr:cNvPr id="2989" name="CustomShape 1"/>
        <xdr:cNvSpPr/>
      </xdr:nvSpPr>
      <xdr:spPr>
        <a:xfrm>
          <a:off x="1822680" y="12824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1085760</xdr:colOff>
      <xdr:row>62</xdr:row>
      <xdr:rowOff>60840</xdr:rowOff>
    </xdr:from>
    <xdr:to>
      <xdr:col>1</xdr:col>
      <xdr:colOff>1160640</xdr:colOff>
      <xdr:row>63</xdr:row>
      <xdr:rowOff>65880</xdr:rowOff>
    </xdr:to>
    <xdr:sp>
      <xdr:nvSpPr>
        <xdr:cNvPr id="2990" name="CustomShape 1"/>
        <xdr:cNvSpPr/>
      </xdr:nvSpPr>
      <xdr:spPr>
        <a:xfrm>
          <a:off x="1822680" y="12824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1085760</xdr:colOff>
      <xdr:row>62</xdr:row>
      <xdr:rowOff>60840</xdr:rowOff>
    </xdr:from>
    <xdr:to>
      <xdr:col>1</xdr:col>
      <xdr:colOff>1160640</xdr:colOff>
      <xdr:row>63</xdr:row>
      <xdr:rowOff>65880</xdr:rowOff>
    </xdr:to>
    <xdr:sp>
      <xdr:nvSpPr>
        <xdr:cNvPr id="2991" name="CustomShape 1"/>
        <xdr:cNvSpPr/>
      </xdr:nvSpPr>
      <xdr:spPr>
        <a:xfrm>
          <a:off x="1822680" y="12824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1085760</xdr:colOff>
      <xdr:row>74</xdr:row>
      <xdr:rowOff>60840</xdr:rowOff>
    </xdr:from>
    <xdr:to>
      <xdr:col>1</xdr:col>
      <xdr:colOff>1160640</xdr:colOff>
      <xdr:row>75</xdr:row>
      <xdr:rowOff>65880</xdr:rowOff>
    </xdr:to>
    <xdr:sp>
      <xdr:nvSpPr>
        <xdr:cNvPr id="2992" name="CustomShape 1"/>
        <xdr:cNvSpPr/>
      </xdr:nvSpPr>
      <xdr:spPr>
        <a:xfrm>
          <a:off x="1822680" y="15110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74</xdr:row>
      <xdr:rowOff>0</xdr:rowOff>
    </xdr:from>
    <xdr:to>
      <xdr:col>1</xdr:col>
      <xdr:colOff>513000</xdr:colOff>
      <xdr:row>75</xdr:row>
      <xdr:rowOff>5040</xdr:rowOff>
    </xdr:to>
    <xdr:sp>
      <xdr:nvSpPr>
        <xdr:cNvPr id="2993" name="CustomShape 1"/>
        <xdr:cNvSpPr/>
      </xdr:nvSpPr>
      <xdr:spPr>
        <a:xfrm>
          <a:off x="1175040" y="150494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74</xdr:row>
      <xdr:rowOff>0</xdr:rowOff>
    </xdr:from>
    <xdr:to>
      <xdr:col>1</xdr:col>
      <xdr:colOff>513000</xdr:colOff>
      <xdr:row>75</xdr:row>
      <xdr:rowOff>5040</xdr:rowOff>
    </xdr:to>
    <xdr:sp>
      <xdr:nvSpPr>
        <xdr:cNvPr id="2994" name="CustomShape 1"/>
        <xdr:cNvSpPr/>
      </xdr:nvSpPr>
      <xdr:spPr>
        <a:xfrm>
          <a:off x="1175040" y="150494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74</xdr:row>
      <xdr:rowOff>0</xdr:rowOff>
    </xdr:from>
    <xdr:to>
      <xdr:col>1</xdr:col>
      <xdr:colOff>513000</xdr:colOff>
      <xdr:row>75</xdr:row>
      <xdr:rowOff>5040</xdr:rowOff>
    </xdr:to>
    <xdr:sp>
      <xdr:nvSpPr>
        <xdr:cNvPr id="2995" name="CustomShape 1"/>
        <xdr:cNvSpPr/>
      </xdr:nvSpPr>
      <xdr:spPr>
        <a:xfrm>
          <a:off x="1175040" y="150494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74</xdr:row>
      <xdr:rowOff>0</xdr:rowOff>
    </xdr:from>
    <xdr:to>
      <xdr:col>1</xdr:col>
      <xdr:colOff>513000</xdr:colOff>
      <xdr:row>75</xdr:row>
      <xdr:rowOff>5040</xdr:rowOff>
    </xdr:to>
    <xdr:sp>
      <xdr:nvSpPr>
        <xdr:cNvPr id="2996" name="CustomShape 1"/>
        <xdr:cNvSpPr/>
      </xdr:nvSpPr>
      <xdr:spPr>
        <a:xfrm>
          <a:off x="1175040" y="150494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74</xdr:row>
      <xdr:rowOff>0</xdr:rowOff>
    </xdr:from>
    <xdr:to>
      <xdr:col>1</xdr:col>
      <xdr:colOff>513000</xdr:colOff>
      <xdr:row>75</xdr:row>
      <xdr:rowOff>5040</xdr:rowOff>
    </xdr:to>
    <xdr:sp>
      <xdr:nvSpPr>
        <xdr:cNvPr id="2997" name="CustomShape 1"/>
        <xdr:cNvSpPr/>
      </xdr:nvSpPr>
      <xdr:spPr>
        <a:xfrm>
          <a:off x="1175040" y="150494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74</xdr:row>
      <xdr:rowOff>0</xdr:rowOff>
    </xdr:from>
    <xdr:to>
      <xdr:col>1</xdr:col>
      <xdr:colOff>513000</xdr:colOff>
      <xdr:row>75</xdr:row>
      <xdr:rowOff>5040</xdr:rowOff>
    </xdr:to>
    <xdr:sp>
      <xdr:nvSpPr>
        <xdr:cNvPr id="2998" name="CustomShape 1"/>
        <xdr:cNvSpPr/>
      </xdr:nvSpPr>
      <xdr:spPr>
        <a:xfrm>
          <a:off x="1175040" y="150494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74</xdr:row>
      <xdr:rowOff>0</xdr:rowOff>
    </xdr:from>
    <xdr:to>
      <xdr:col>1</xdr:col>
      <xdr:colOff>513000</xdr:colOff>
      <xdr:row>75</xdr:row>
      <xdr:rowOff>5040</xdr:rowOff>
    </xdr:to>
    <xdr:sp>
      <xdr:nvSpPr>
        <xdr:cNvPr id="2999" name="CustomShape 1"/>
        <xdr:cNvSpPr/>
      </xdr:nvSpPr>
      <xdr:spPr>
        <a:xfrm>
          <a:off x="1175040" y="150494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74</xdr:row>
      <xdr:rowOff>0</xdr:rowOff>
    </xdr:from>
    <xdr:to>
      <xdr:col>1</xdr:col>
      <xdr:colOff>513000</xdr:colOff>
      <xdr:row>75</xdr:row>
      <xdr:rowOff>5040</xdr:rowOff>
    </xdr:to>
    <xdr:sp>
      <xdr:nvSpPr>
        <xdr:cNvPr id="3000" name="CustomShape 1"/>
        <xdr:cNvSpPr/>
      </xdr:nvSpPr>
      <xdr:spPr>
        <a:xfrm>
          <a:off x="1175040" y="150494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74</xdr:row>
      <xdr:rowOff>0</xdr:rowOff>
    </xdr:from>
    <xdr:to>
      <xdr:col>1</xdr:col>
      <xdr:colOff>513000</xdr:colOff>
      <xdr:row>75</xdr:row>
      <xdr:rowOff>5040</xdr:rowOff>
    </xdr:to>
    <xdr:sp>
      <xdr:nvSpPr>
        <xdr:cNvPr id="3001" name="CustomShape 1"/>
        <xdr:cNvSpPr/>
      </xdr:nvSpPr>
      <xdr:spPr>
        <a:xfrm>
          <a:off x="1175040" y="150494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74</xdr:row>
      <xdr:rowOff>0</xdr:rowOff>
    </xdr:from>
    <xdr:to>
      <xdr:col>1</xdr:col>
      <xdr:colOff>513000</xdr:colOff>
      <xdr:row>75</xdr:row>
      <xdr:rowOff>5040</xdr:rowOff>
    </xdr:to>
    <xdr:sp>
      <xdr:nvSpPr>
        <xdr:cNvPr id="3002" name="CustomShape 1"/>
        <xdr:cNvSpPr/>
      </xdr:nvSpPr>
      <xdr:spPr>
        <a:xfrm>
          <a:off x="1175040" y="150494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74</xdr:row>
      <xdr:rowOff>0</xdr:rowOff>
    </xdr:from>
    <xdr:to>
      <xdr:col>1</xdr:col>
      <xdr:colOff>513000</xdr:colOff>
      <xdr:row>75</xdr:row>
      <xdr:rowOff>5040</xdr:rowOff>
    </xdr:to>
    <xdr:sp>
      <xdr:nvSpPr>
        <xdr:cNvPr id="3003" name="CustomShape 1"/>
        <xdr:cNvSpPr/>
      </xdr:nvSpPr>
      <xdr:spPr>
        <a:xfrm>
          <a:off x="1175040" y="150494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74</xdr:row>
      <xdr:rowOff>0</xdr:rowOff>
    </xdr:from>
    <xdr:to>
      <xdr:col>1</xdr:col>
      <xdr:colOff>513000</xdr:colOff>
      <xdr:row>75</xdr:row>
      <xdr:rowOff>5040</xdr:rowOff>
    </xdr:to>
    <xdr:sp>
      <xdr:nvSpPr>
        <xdr:cNvPr id="3004" name="CustomShape 1"/>
        <xdr:cNvSpPr/>
      </xdr:nvSpPr>
      <xdr:spPr>
        <a:xfrm>
          <a:off x="1175040" y="150494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74</xdr:row>
      <xdr:rowOff>0</xdr:rowOff>
    </xdr:from>
    <xdr:to>
      <xdr:col>1</xdr:col>
      <xdr:colOff>513000</xdr:colOff>
      <xdr:row>75</xdr:row>
      <xdr:rowOff>5040</xdr:rowOff>
    </xdr:to>
    <xdr:sp>
      <xdr:nvSpPr>
        <xdr:cNvPr id="3005" name="CustomShape 1"/>
        <xdr:cNvSpPr/>
      </xdr:nvSpPr>
      <xdr:spPr>
        <a:xfrm>
          <a:off x="1175040" y="150494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74</xdr:row>
      <xdr:rowOff>0</xdr:rowOff>
    </xdr:from>
    <xdr:to>
      <xdr:col>1</xdr:col>
      <xdr:colOff>513000</xdr:colOff>
      <xdr:row>75</xdr:row>
      <xdr:rowOff>5040</xdr:rowOff>
    </xdr:to>
    <xdr:sp>
      <xdr:nvSpPr>
        <xdr:cNvPr id="3006" name="CustomShape 1"/>
        <xdr:cNvSpPr/>
      </xdr:nvSpPr>
      <xdr:spPr>
        <a:xfrm>
          <a:off x="1175040" y="150494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74</xdr:row>
      <xdr:rowOff>0</xdr:rowOff>
    </xdr:from>
    <xdr:to>
      <xdr:col>1</xdr:col>
      <xdr:colOff>513000</xdr:colOff>
      <xdr:row>75</xdr:row>
      <xdr:rowOff>5040</xdr:rowOff>
    </xdr:to>
    <xdr:sp>
      <xdr:nvSpPr>
        <xdr:cNvPr id="3007" name="CustomShape 1"/>
        <xdr:cNvSpPr/>
      </xdr:nvSpPr>
      <xdr:spPr>
        <a:xfrm>
          <a:off x="1175040" y="150494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74</xdr:row>
      <xdr:rowOff>0</xdr:rowOff>
    </xdr:from>
    <xdr:to>
      <xdr:col>1</xdr:col>
      <xdr:colOff>513000</xdr:colOff>
      <xdr:row>75</xdr:row>
      <xdr:rowOff>5040</xdr:rowOff>
    </xdr:to>
    <xdr:sp>
      <xdr:nvSpPr>
        <xdr:cNvPr id="3008" name="CustomShape 1"/>
        <xdr:cNvSpPr/>
      </xdr:nvSpPr>
      <xdr:spPr>
        <a:xfrm>
          <a:off x="1175040" y="150494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74</xdr:row>
      <xdr:rowOff>0</xdr:rowOff>
    </xdr:from>
    <xdr:to>
      <xdr:col>1</xdr:col>
      <xdr:colOff>513000</xdr:colOff>
      <xdr:row>75</xdr:row>
      <xdr:rowOff>5040</xdr:rowOff>
    </xdr:to>
    <xdr:sp>
      <xdr:nvSpPr>
        <xdr:cNvPr id="3009" name="CustomShape 1"/>
        <xdr:cNvSpPr/>
      </xdr:nvSpPr>
      <xdr:spPr>
        <a:xfrm>
          <a:off x="1175040" y="150494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74</xdr:row>
      <xdr:rowOff>0</xdr:rowOff>
    </xdr:from>
    <xdr:to>
      <xdr:col>1</xdr:col>
      <xdr:colOff>513000</xdr:colOff>
      <xdr:row>75</xdr:row>
      <xdr:rowOff>5040</xdr:rowOff>
    </xdr:to>
    <xdr:sp>
      <xdr:nvSpPr>
        <xdr:cNvPr id="3010" name="CustomShape 1"/>
        <xdr:cNvSpPr/>
      </xdr:nvSpPr>
      <xdr:spPr>
        <a:xfrm>
          <a:off x="1175040" y="150494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74</xdr:row>
      <xdr:rowOff>0</xdr:rowOff>
    </xdr:from>
    <xdr:to>
      <xdr:col>1</xdr:col>
      <xdr:colOff>513000</xdr:colOff>
      <xdr:row>75</xdr:row>
      <xdr:rowOff>5040</xdr:rowOff>
    </xdr:to>
    <xdr:sp>
      <xdr:nvSpPr>
        <xdr:cNvPr id="3011" name="CustomShape 1"/>
        <xdr:cNvSpPr/>
      </xdr:nvSpPr>
      <xdr:spPr>
        <a:xfrm>
          <a:off x="1175040" y="150494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74</xdr:row>
      <xdr:rowOff>0</xdr:rowOff>
    </xdr:from>
    <xdr:to>
      <xdr:col>1</xdr:col>
      <xdr:colOff>513000</xdr:colOff>
      <xdr:row>75</xdr:row>
      <xdr:rowOff>5040</xdr:rowOff>
    </xdr:to>
    <xdr:sp>
      <xdr:nvSpPr>
        <xdr:cNvPr id="3012" name="CustomShape 1"/>
        <xdr:cNvSpPr/>
      </xdr:nvSpPr>
      <xdr:spPr>
        <a:xfrm>
          <a:off x="1175040" y="150494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74</xdr:row>
      <xdr:rowOff>0</xdr:rowOff>
    </xdr:from>
    <xdr:to>
      <xdr:col>1</xdr:col>
      <xdr:colOff>506520</xdr:colOff>
      <xdr:row>74</xdr:row>
      <xdr:rowOff>157320</xdr:rowOff>
    </xdr:to>
    <xdr:sp>
      <xdr:nvSpPr>
        <xdr:cNvPr id="3013" name="CustomShape 1"/>
        <xdr:cNvSpPr/>
      </xdr:nvSpPr>
      <xdr:spPr>
        <a:xfrm>
          <a:off x="1165680" y="150494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74</xdr:row>
      <xdr:rowOff>0</xdr:rowOff>
    </xdr:from>
    <xdr:to>
      <xdr:col>1</xdr:col>
      <xdr:colOff>506520</xdr:colOff>
      <xdr:row>74</xdr:row>
      <xdr:rowOff>157320</xdr:rowOff>
    </xdr:to>
    <xdr:sp>
      <xdr:nvSpPr>
        <xdr:cNvPr id="3014" name="CustomShape 1"/>
        <xdr:cNvSpPr/>
      </xdr:nvSpPr>
      <xdr:spPr>
        <a:xfrm>
          <a:off x="1165680" y="150494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74</xdr:row>
      <xdr:rowOff>0</xdr:rowOff>
    </xdr:from>
    <xdr:to>
      <xdr:col>1</xdr:col>
      <xdr:colOff>506520</xdr:colOff>
      <xdr:row>74</xdr:row>
      <xdr:rowOff>157320</xdr:rowOff>
    </xdr:to>
    <xdr:sp>
      <xdr:nvSpPr>
        <xdr:cNvPr id="3015" name="CustomShape 1"/>
        <xdr:cNvSpPr/>
      </xdr:nvSpPr>
      <xdr:spPr>
        <a:xfrm>
          <a:off x="1165680" y="150494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74</xdr:row>
      <xdr:rowOff>0</xdr:rowOff>
    </xdr:from>
    <xdr:to>
      <xdr:col>1</xdr:col>
      <xdr:colOff>506520</xdr:colOff>
      <xdr:row>74</xdr:row>
      <xdr:rowOff>157320</xdr:rowOff>
    </xdr:to>
    <xdr:sp>
      <xdr:nvSpPr>
        <xdr:cNvPr id="3016" name="CustomShape 1"/>
        <xdr:cNvSpPr/>
      </xdr:nvSpPr>
      <xdr:spPr>
        <a:xfrm>
          <a:off x="1165680" y="150494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74</xdr:row>
      <xdr:rowOff>0</xdr:rowOff>
    </xdr:from>
    <xdr:to>
      <xdr:col>1</xdr:col>
      <xdr:colOff>506520</xdr:colOff>
      <xdr:row>74</xdr:row>
      <xdr:rowOff>157320</xdr:rowOff>
    </xdr:to>
    <xdr:sp>
      <xdr:nvSpPr>
        <xdr:cNvPr id="3017" name="CustomShape 1"/>
        <xdr:cNvSpPr/>
      </xdr:nvSpPr>
      <xdr:spPr>
        <a:xfrm>
          <a:off x="1165680" y="150494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74</xdr:row>
      <xdr:rowOff>0</xdr:rowOff>
    </xdr:from>
    <xdr:to>
      <xdr:col>1</xdr:col>
      <xdr:colOff>506520</xdr:colOff>
      <xdr:row>74</xdr:row>
      <xdr:rowOff>157320</xdr:rowOff>
    </xdr:to>
    <xdr:sp>
      <xdr:nvSpPr>
        <xdr:cNvPr id="3018" name="CustomShape 1"/>
        <xdr:cNvSpPr/>
      </xdr:nvSpPr>
      <xdr:spPr>
        <a:xfrm>
          <a:off x="1165680" y="150494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74</xdr:row>
      <xdr:rowOff>0</xdr:rowOff>
    </xdr:from>
    <xdr:to>
      <xdr:col>1</xdr:col>
      <xdr:colOff>506520</xdr:colOff>
      <xdr:row>74</xdr:row>
      <xdr:rowOff>157320</xdr:rowOff>
    </xdr:to>
    <xdr:sp>
      <xdr:nvSpPr>
        <xdr:cNvPr id="3019" name="CustomShape 1"/>
        <xdr:cNvSpPr/>
      </xdr:nvSpPr>
      <xdr:spPr>
        <a:xfrm>
          <a:off x="1165680" y="150494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74</xdr:row>
      <xdr:rowOff>0</xdr:rowOff>
    </xdr:from>
    <xdr:to>
      <xdr:col>1</xdr:col>
      <xdr:colOff>506520</xdr:colOff>
      <xdr:row>74</xdr:row>
      <xdr:rowOff>157320</xdr:rowOff>
    </xdr:to>
    <xdr:sp>
      <xdr:nvSpPr>
        <xdr:cNvPr id="3020" name="CustomShape 1"/>
        <xdr:cNvSpPr/>
      </xdr:nvSpPr>
      <xdr:spPr>
        <a:xfrm>
          <a:off x="1165680" y="150494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74</xdr:row>
      <xdr:rowOff>0</xdr:rowOff>
    </xdr:from>
    <xdr:to>
      <xdr:col>1</xdr:col>
      <xdr:colOff>506520</xdr:colOff>
      <xdr:row>74</xdr:row>
      <xdr:rowOff>157320</xdr:rowOff>
    </xdr:to>
    <xdr:sp>
      <xdr:nvSpPr>
        <xdr:cNvPr id="3021" name="CustomShape 1"/>
        <xdr:cNvSpPr/>
      </xdr:nvSpPr>
      <xdr:spPr>
        <a:xfrm>
          <a:off x="1165680" y="150494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74</xdr:row>
      <xdr:rowOff>0</xdr:rowOff>
    </xdr:from>
    <xdr:to>
      <xdr:col>1</xdr:col>
      <xdr:colOff>506520</xdr:colOff>
      <xdr:row>74</xdr:row>
      <xdr:rowOff>157320</xdr:rowOff>
    </xdr:to>
    <xdr:sp>
      <xdr:nvSpPr>
        <xdr:cNvPr id="3022" name="CustomShape 1"/>
        <xdr:cNvSpPr/>
      </xdr:nvSpPr>
      <xdr:spPr>
        <a:xfrm>
          <a:off x="1165680" y="150494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74</xdr:row>
      <xdr:rowOff>0</xdr:rowOff>
    </xdr:from>
    <xdr:to>
      <xdr:col>1</xdr:col>
      <xdr:colOff>506520</xdr:colOff>
      <xdr:row>74</xdr:row>
      <xdr:rowOff>157320</xdr:rowOff>
    </xdr:to>
    <xdr:sp>
      <xdr:nvSpPr>
        <xdr:cNvPr id="3023" name="CustomShape 1"/>
        <xdr:cNvSpPr/>
      </xdr:nvSpPr>
      <xdr:spPr>
        <a:xfrm>
          <a:off x="1165680" y="150494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74</xdr:row>
      <xdr:rowOff>0</xdr:rowOff>
    </xdr:from>
    <xdr:to>
      <xdr:col>1</xdr:col>
      <xdr:colOff>506520</xdr:colOff>
      <xdr:row>74</xdr:row>
      <xdr:rowOff>157320</xdr:rowOff>
    </xdr:to>
    <xdr:sp>
      <xdr:nvSpPr>
        <xdr:cNvPr id="3024" name="CustomShape 1"/>
        <xdr:cNvSpPr/>
      </xdr:nvSpPr>
      <xdr:spPr>
        <a:xfrm>
          <a:off x="1165680" y="150494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74</xdr:row>
      <xdr:rowOff>0</xdr:rowOff>
    </xdr:from>
    <xdr:to>
      <xdr:col>1</xdr:col>
      <xdr:colOff>506520</xdr:colOff>
      <xdr:row>74</xdr:row>
      <xdr:rowOff>157320</xdr:rowOff>
    </xdr:to>
    <xdr:sp>
      <xdr:nvSpPr>
        <xdr:cNvPr id="3025" name="CustomShape 1"/>
        <xdr:cNvSpPr/>
      </xdr:nvSpPr>
      <xdr:spPr>
        <a:xfrm>
          <a:off x="1165680" y="150494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74</xdr:row>
      <xdr:rowOff>0</xdr:rowOff>
    </xdr:from>
    <xdr:to>
      <xdr:col>1</xdr:col>
      <xdr:colOff>506520</xdr:colOff>
      <xdr:row>74</xdr:row>
      <xdr:rowOff>157320</xdr:rowOff>
    </xdr:to>
    <xdr:sp>
      <xdr:nvSpPr>
        <xdr:cNvPr id="3026" name="CustomShape 1"/>
        <xdr:cNvSpPr/>
      </xdr:nvSpPr>
      <xdr:spPr>
        <a:xfrm>
          <a:off x="1165680" y="150494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74</xdr:row>
      <xdr:rowOff>0</xdr:rowOff>
    </xdr:from>
    <xdr:to>
      <xdr:col>1</xdr:col>
      <xdr:colOff>506520</xdr:colOff>
      <xdr:row>74</xdr:row>
      <xdr:rowOff>157320</xdr:rowOff>
    </xdr:to>
    <xdr:sp>
      <xdr:nvSpPr>
        <xdr:cNvPr id="3027" name="CustomShape 1"/>
        <xdr:cNvSpPr/>
      </xdr:nvSpPr>
      <xdr:spPr>
        <a:xfrm>
          <a:off x="1165680" y="150494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74</xdr:row>
      <xdr:rowOff>0</xdr:rowOff>
    </xdr:from>
    <xdr:to>
      <xdr:col>1</xdr:col>
      <xdr:colOff>506520</xdr:colOff>
      <xdr:row>74</xdr:row>
      <xdr:rowOff>157320</xdr:rowOff>
    </xdr:to>
    <xdr:sp>
      <xdr:nvSpPr>
        <xdr:cNvPr id="3028" name="CustomShape 1"/>
        <xdr:cNvSpPr/>
      </xdr:nvSpPr>
      <xdr:spPr>
        <a:xfrm>
          <a:off x="1165680" y="150494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74</xdr:row>
      <xdr:rowOff>0</xdr:rowOff>
    </xdr:from>
    <xdr:to>
      <xdr:col>1</xdr:col>
      <xdr:colOff>506520</xdr:colOff>
      <xdr:row>74</xdr:row>
      <xdr:rowOff>157320</xdr:rowOff>
    </xdr:to>
    <xdr:sp>
      <xdr:nvSpPr>
        <xdr:cNvPr id="3029" name="CustomShape 1"/>
        <xdr:cNvSpPr/>
      </xdr:nvSpPr>
      <xdr:spPr>
        <a:xfrm>
          <a:off x="1165680" y="150494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74</xdr:row>
      <xdr:rowOff>0</xdr:rowOff>
    </xdr:from>
    <xdr:to>
      <xdr:col>1</xdr:col>
      <xdr:colOff>506520</xdr:colOff>
      <xdr:row>74</xdr:row>
      <xdr:rowOff>157320</xdr:rowOff>
    </xdr:to>
    <xdr:sp>
      <xdr:nvSpPr>
        <xdr:cNvPr id="3030" name="CustomShape 1"/>
        <xdr:cNvSpPr/>
      </xdr:nvSpPr>
      <xdr:spPr>
        <a:xfrm>
          <a:off x="1165680" y="150494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74</xdr:row>
      <xdr:rowOff>0</xdr:rowOff>
    </xdr:from>
    <xdr:to>
      <xdr:col>1</xdr:col>
      <xdr:colOff>506520</xdr:colOff>
      <xdr:row>74</xdr:row>
      <xdr:rowOff>157320</xdr:rowOff>
    </xdr:to>
    <xdr:sp>
      <xdr:nvSpPr>
        <xdr:cNvPr id="3031" name="CustomShape 1"/>
        <xdr:cNvSpPr/>
      </xdr:nvSpPr>
      <xdr:spPr>
        <a:xfrm>
          <a:off x="1165680" y="150494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74</xdr:row>
      <xdr:rowOff>0</xdr:rowOff>
    </xdr:from>
    <xdr:to>
      <xdr:col>1</xdr:col>
      <xdr:colOff>506520</xdr:colOff>
      <xdr:row>74</xdr:row>
      <xdr:rowOff>157320</xdr:rowOff>
    </xdr:to>
    <xdr:sp>
      <xdr:nvSpPr>
        <xdr:cNvPr id="3032" name="CustomShape 1"/>
        <xdr:cNvSpPr/>
      </xdr:nvSpPr>
      <xdr:spPr>
        <a:xfrm>
          <a:off x="1165680" y="150494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74</xdr:row>
      <xdr:rowOff>0</xdr:rowOff>
    </xdr:from>
    <xdr:to>
      <xdr:col>1</xdr:col>
      <xdr:colOff>506520</xdr:colOff>
      <xdr:row>74</xdr:row>
      <xdr:rowOff>157320</xdr:rowOff>
    </xdr:to>
    <xdr:sp>
      <xdr:nvSpPr>
        <xdr:cNvPr id="3033" name="CustomShape 1"/>
        <xdr:cNvSpPr/>
      </xdr:nvSpPr>
      <xdr:spPr>
        <a:xfrm>
          <a:off x="1165680" y="150494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1085760</xdr:colOff>
      <xdr:row>62</xdr:row>
      <xdr:rowOff>60840</xdr:rowOff>
    </xdr:from>
    <xdr:to>
      <xdr:col>1</xdr:col>
      <xdr:colOff>1160640</xdr:colOff>
      <xdr:row>63</xdr:row>
      <xdr:rowOff>65880</xdr:rowOff>
    </xdr:to>
    <xdr:sp>
      <xdr:nvSpPr>
        <xdr:cNvPr id="3034" name="CustomShape 1"/>
        <xdr:cNvSpPr/>
      </xdr:nvSpPr>
      <xdr:spPr>
        <a:xfrm>
          <a:off x="1822680" y="12824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1085760</xdr:colOff>
      <xdr:row>74</xdr:row>
      <xdr:rowOff>60840</xdr:rowOff>
    </xdr:from>
    <xdr:to>
      <xdr:col>1</xdr:col>
      <xdr:colOff>1160640</xdr:colOff>
      <xdr:row>75</xdr:row>
      <xdr:rowOff>65880</xdr:rowOff>
    </xdr:to>
    <xdr:sp>
      <xdr:nvSpPr>
        <xdr:cNvPr id="3035" name="CustomShape 1"/>
        <xdr:cNvSpPr/>
      </xdr:nvSpPr>
      <xdr:spPr>
        <a:xfrm>
          <a:off x="1822680" y="15110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1085760</xdr:colOff>
      <xdr:row>62</xdr:row>
      <xdr:rowOff>60840</xdr:rowOff>
    </xdr:from>
    <xdr:to>
      <xdr:col>1</xdr:col>
      <xdr:colOff>1160640</xdr:colOff>
      <xdr:row>63</xdr:row>
      <xdr:rowOff>65880</xdr:rowOff>
    </xdr:to>
    <xdr:sp>
      <xdr:nvSpPr>
        <xdr:cNvPr id="3036" name="CustomShape 1"/>
        <xdr:cNvSpPr/>
      </xdr:nvSpPr>
      <xdr:spPr>
        <a:xfrm>
          <a:off x="1822680" y="12824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1085760</xdr:colOff>
      <xdr:row>62</xdr:row>
      <xdr:rowOff>60840</xdr:rowOff>
    </xdr:from>
    <xdr:to>
      <xdr:col>1</xdr:col>
      <xdr:colOff>1160640</xdr:colOff>
      <xdr:row>63</xdr:row>
      <xdr:rowOff>65880</xdr:rowOff>
    </xdr:to>
    <xdr:sp>
      <xdr:nvSpPr>
        <xdr:cNvPr id="3037" name="CustomShape 1"/>
        <xdr:cNvSpPr/>
      </xdr:nvSpPr>
      <xdr:spPr>
        <a:xfrm>
          <a:off x="1822680" y="12824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1085760</xdr:colOff>
      <xdr:row>72</xdr:row>
      <xdr:rowOff>60840</xdr:rowOff>
    </xdr:from>
    <xdr:to>
      <xdr:col>1</xdr:col>
      <xdr:colOff>1160640</xdr:colOff>
      <xdr:row>73</xdr:row>
      <xdr:rowOff>65520</xdr:rowOff>
    </xdr:to>
    <xdr:sp>
      <xdr:nvSpPr>
        <xdr:cNvPr id="3038" name="CustomShape 1"/>
        <xdr:cNvSpPr/>
      </xdr:nvSpPr>
      <xdr:spPr>
        <a:xfrm>
          <a:off x="1822680" y="147290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72</xdr:row>
      <xdr:rowOff>0</xdr:rowOff>
    </xdr:from>
    <xdr:to>
      <xdr:col>1</xdr:col>
      <xdr:colOff>513000</xdr:colOff>
      <xdr:row>73</xdr:row>
      <xdr:rowOff>4680</xdr:rowOff>
    </xdr:to>
    <xdr:sp>
      <xdr:nvSpPr>
        <xdr:cNvPr id="3039" name="CustomShape 1"/>
        <xdr:cNvSpPr/>
      </xdr:nvSpPr>
      <xdr:spPr>
        <a:xfrm>
          <a:off x="1175040" y="146682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72</xdr:row>
      <xdr:rowOff>0</xdr:rowOff>
    </xdr:from>
    <xdr:to>
      <xdr:col>1</xdr:col>
      <xdr:colOff>513000</xdr:colOff>
      <xdr:row>73</xdr:row>
      <xdr:rowOff>4680</xdr:rowOff>
    </xdr:to>
    <xdr:sp>
      <xdr:nvSpPr>
        <xdr:cNvPr id="3040" name="CustomShape 1"/>
        <xdr:cNvSpPr/>
      </xdr:nvSpPr>
      <xdr:spPr>
        <a:xfrm>
          <a:off x="1175040" y="146682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72</xdr:row>
      <xdr:rowOff>0</xdr:rowOff>
    </xdr:from>
    <xdr:to>
      <xdr:col>1</xdr:col>
      <xdr:colOff>513000</xdr:colOff>
      <xdr:row>73</xdr:row>
      <xdr:rowOff>4680</xdr:rowOff>
    </xdr:to>
    <xdr:sp>
      <xdr:nvSpPr>
        <xdr:cNvPr id="3041" name="CustomShape 1"/>
        <xdr:cNvSpPr/>
      </xdr:nvSpPr>
      <xdr:spPr>
        <a:xfrm>
          <a:off x="1175040" y="146682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72</xdr:row>
      <xdr:rowOff>0</xdr:rowOff>
    </xdr:from>
    <xdr:to>
      <xdr:col>1</xdr:col>
      <xdr:colOff>513000</xdr:colOff>
      <xdr:row>73</xdr:row>
      <xdr:rowOff>4680</xdr:rowOff>
    </xdr:to>
    <xdr:sp>
      <xdr:nvSpPr>
        <xdr:cNvPr id="3042" name="CustomShape 1"/>
        <xdr:cNvSpPr/>
      </xdr:nvSpPr>
      <xdr:spPr>
        <a:xfrm>
          <a:off x="1175040" y="146682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72</xdr:row>
      <xdr:rowOff>0</xdr:rowOff>
    </xdr:from>
    <xdr:to>
      <xdr:col>1</xdr:col>
      <xdr:colOff>513000</xdr:colOff>
      <xdr:row>73</xdr:row>
      <xdr:rowOff>4680</xdr:rowOff>
    </xdr:to>
    <xdr:sp>
      <xdr:nvSpPr>
        <xdr:cNvPr id="3043" name="CustomShape 1"/>
        <xdr:cNvSpPr/>
      </xdr:nvSpPr>
      <xdr:spPr>
        <a:xfrm>
          <a:off x="1175040" y="146682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72</xdr:row>
      <xdr:rowOff>0</xdr:rowOff>
    </xdr:from>
    <xdr:to>
      <xdr:col>1</xdr:col>
      <xdr:colOff>513000</xdr:colOff>
      <xdr:row>73</xdr:row>
      <xdr:rowOff>4680</xdr:rowOff>
    </xdr:to>
    <xdr:sp>
      <xdr:nvSpPr>
        <xdr:cNvPr id="3044" name="CustomShape 1"/>
        <xdr:cNvSpPr/>
      </xdr:nvSpPr>
      <xdr:spPr>
        <a:xfrm>
          <a:off x="1175040" y="146682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72</xdr:row>
      <xdr:rowOff>0</xdr:rowOff>
    </xdr:from>
    <xdr:to>
      <xdr:col>1</xdr:col>
      <xdr:colOff>513000</xdr:colOff>
      <xdr:row>73</xdr:row>
      <xdr:rowOff>4680</xdr:rowOff>
    </xdr:to>
    <xdr:sp>
      <xdr:nvSpPr>
        <xdr:cNvPr id="3045" name="CustomShape 1"/>
        <xdr:cNvSpPr/>
      </xdr:nvSpPr>
      <xdr:spPr>
        <a:xfrm>
          <a:off x="1175040" y="146682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72</xdr:row>
      <xdr:rowOff>0</xdr:rowOff>
    </xdr:from>
    <xdr:to>
      <xdr:col>1</xdr:col>
      <xdr:colOff>513000</xdr:colOff>
      <xdr:row>73</xdr:row>
      <xdr:rowOff>4680</xdr:rowOff>
    </xdr:to>
    <xdr:sp>
      <xdr:nvSpPr>
        <xdr:cNvPr id="3046" name="CustomShape 1"/>
        <xdr:cNvSpPr/>
      </xdr:nvSpPr>
      <xdr:spPr>
        <a:xfrm>
          <a:off x="1175040" y="146682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72</xdr:row>
      <xdr:rowOff>0</xdr:rowOff>
    </xdr:from>
    <xdr:to>
      <xdr:col>1</xdr:col>
      <xdr:colOff>513000</xdr:colOff>
      <xdr:row>73</xdr:row>
      <xdr:rowOff>4680</xdr:rowOff>
    </xdr:to>
    <xdr:sp>
      <xdr:nvSpPr>
        <xdr:cNvPr id="3047" name="CustomShape 1"/>
        <xdr:cNvSpPr/>
      </xdr:nvSpPr>
      <xdr:spPr>
        <a:xfrm>
          <a:off x="1175040" y="146682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72</xdr:row>
      <xdr:rowOff>0</xdr:rowOff>
    </xdr:from>
    <xdr:to>
      <xdr:col>1</xdr:col>
      <xdr:colOff>513000</xdr:colOff>
      <xdr:row>73</xdr:row>
      <xdr:rowOff>4680</xdr:rowOff>
    </xdr:to>
    <xdr:sp>
      <xdr:nvSpPr>
        <xdr:cNvPr id="3048" name="CustomShape 1"/>
        <xdr:cNvSpPr/>
      </xdr:nvSpPr>
      <xdr:spPr>
        <a:xfrm>
          <a:off x="1175040" y="146682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72</xdr:row>
      <xdr:rowOff>0</xdr:rowOff>
    </xdr:from>
    <xdr:to>
      <xdr:col>1</xdr:col>
      <xdr:colOff>513000</xdr:colOff>
      <xdr:row>73</xdr:row>
      <xdr:rowOff>4680</xdr:rowOff>
    </xdr:to>
    <xdr:sp>
      <xdr:nvSpPr>
        <xdr:cNvPr id="3049" name="CustomShape 1"/>
        <xdr:cNvSpPr/>
      </xdr:nvSpPr>
      <xdr:spPr>
        <a:xfrm>
          <a:off x="1175040" y="146682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72</xdr:row>
      <xdr:rowOff>0</xdr:rowOff>
    </xdr:from>
    <xdr:to>
      <xdr:col>1</xdr:col>
      <xdr:colOff>513000</xdr:colOff>
      <xdr:row>73</xdr:row>
      <xdr:rowOff>4680</xdr:rowOff>
    </xdr:to>
    <xdr:sp>
      <xdr:nvSpPr>
        <xdr:cNvPr id="3050" name="CustomShape 1"/>
        <xdr:cNvSpPr/>
      </xdr:nvSpPr>
      <xdr:spPr>
        <a:xfrm>
          <a:off x="1175040" y="146682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72</xdr:row>
      <xdr:rowOff>0</xdr:rowOff>
    </xdr:from>
    <xdr:to>
      <xdr:col>1</xdr:col>
      <xdr:colOff>513000</xdr:colOff>
      <xdr:row>73</xdr:row>
      <xdr:rowOff>4680</xdr:rowOff>
    </xdr:to>
    <xdr:sp>
      <xdr:nvSpPr>
        <xdr:cNvPr id="3051" name="CustomShape 1"/>
        <xdr:cNvSpPr/>
      </xdr:nvSpPr>
      <xdr:spPr>
        <a:xfrm>
          <a:off x="1175040" y="146682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72</xdr:row>
      <xdr:rowOff>0</xdr:rowOff>
    </xdr:from>
    <xdr:to>
      <xdr:col>1</xdr:col>
      <xdr:colOff>513000</xdr:colOff>
      <xdr:row>73</xdr:row>
      <xdr:rowOff>4680</xdr:rowOff>
    </xdr:to>
    <xdr:sp>
      <xdr:nvSpPr>
        <xdr:cNvPr id="3052" name="CustomShape 1"/>
        <xdr:cNvSpPr/>
      </xdr:nvSpPr>
      <xdr:spPr>
        <a:xfrm>
          <a:off x="1175040" y="146682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72</xdr:row>
      <xdr:rowOff>0</xdr:rowOff>
    </xdr:from>
    <xdr:to>
      <xdr:col>1</xdr:col>
      <xdr:colOff>513000</xdr:colOff>
      <xdr:row>73</xdr:row>
      <xdr:rowOff>4680</xdr:rowOff>
    </xdr:to>
    <xdr:sp>
      <xdr:nvSpPr>
        <xdr:cNvPr id="3053" name="CustomShape 1"/>
        <xdr:cNvSpPr/>
      </xdr:nvSpPr>
      <xdr:spPr>
        <a:xfrm>
          <a:off x="1175040" y="146682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72</xdr:row>
      <xdr:rowOff>0</xdr:rowOff>
    </xdr:from>
    <xdr:to>
      <xdr:col>1</xdr:col>
      <xdr:colOff>513000</xdr:colOff>
      <xdr:row>73</xdr:row>
      <xdr:rowOff>4680</xdr:rowOff>
    </xdr:to>
    <xdr:sp>
      <xdr:nvSpPr>
        <xdr:cNvPr id="3054" name="CustomShape 1"/>
        <xdr:cNvSpPr/>
      </xdr:nvSpPr>
      <xdr:spPr>
        <a:xfrm>
          <a:off x="1175040" y="146682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72</xdr:row>
      <xdr:rowOff>0</xdr:rowOff>
    </xdr:from>
    <xdr:to>
      <xdr:col>1</xdr:col>
      <xdr:colOff>513000</xdr:colOff>
      <xdr:row>73</xdr:row>
      <xdr:rowOff>4680</xdr:rowOff>
    </xdr:to>
    <xdr:sp>
      <xdr:nvSpPr>
        <xdr:cNvPr id="3055" name="CustomShape 1"/>
        <xdr:cNvSpPr/>
      </xdr:nvSpPr>
      <xdr:spPr>
        <a:xfrm>
          <a:off x="1175040" y="146682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72</xdr:row>
      <xdr:rowOff>0</xdr:rowOff>
    </xdr:from>
    <xdr:to>
      <xdr:col>1</xdr:col>
      <xdr:colOff>513000</xdr:colOff>
      <xdr:row>73</xdr:row>
      <xdr:rowOff>4680</xdr:rowOff>
    </xdr:to>
    <xdr:sp>
      <xdr:nvSpPr>
        <xdr:cNvPr id="3056" name="CustomShape 1"/>
        <xdr:cNvSpPr/>
      </xdr:nvSpPr>
      <xdr:spPr>
        <a:xfrm>
          <a:off x="1175040" y="146682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72</xdr:row>
      <xdr:rowOff>0</xdr:rowOff>
    </xdr:from>
    <xdr:to>
      <xdr:col>1</xdr:col>
      <xdr:colOff>513000</xdr:colOff>
      <xdr:row>73</xdr:row>
      <xdr:rowOff>4680</xdr:rowOff>
    </xdr:to>
    <xdr:sp>
      <xdr:nvSpPr>
        <xdr:cNvPr id="3057" name="CustomShape 1"/>
        <xdr:cNvSpPr/>
      </xdr:nvSpPr>
      <xdr:spPr>
        <a:xfrm>
          <a:off x="1175040" y="146682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72</xdr:row>
      <xdr:rowOff>0</xdr:rowOff>
    </xdr:from>
    <xdr:to>
      <xdr:col>1</xdr:col>
      <xdr:colOff>513000</xdr:colOff>
      <xdr:row>73</xdr:row>
      <xdr:rowOff>4680</xdr:rowOff>
    </xdr:to>
    <xdr:sp>
      <xdr:nvSpPr>
        <xdr:cNvPr id="3058" name="CustomShape 1"/>
        <xdr:cNvSpPr/>
      </xdr:nvSpPr>
      <xdr:spPr>
        <a:xfrm>
          <a:off x="1175040" y="146682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72</xdr:row>
      <xdr:rowOff>0</xdr:rowOff>
    </xdr:from>
    <xdr:to>
      <xdr:col>1</xdr:col>
      <xdr:colOff>506520</xdr:colOff>
      <xdr:row>72</xdr:row>
      <xdr:rowOff>157320</xdr:rowOff>
    </xdr:to>
    <xdr:sp>
      <xdr:nvSpPr>
        <xdr:cNvPr id="3059" name="CustomShape 1"/>
        <xdr:cNvSpPr/>
      </xdr:nvSpPr>
      <xdr:spPr>
        <a:xfrm>
          <a:off x="1165680" y="146682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72</xdr:row>
      <xdr:rowOff>0</xdr:rowOff>
    </xdr:from>
    <xdr:to>
      <xdr:col>1</xdr:col>
      <xdr:colOff>506520</xdr:colOff>
      <xdr:row>72</xdr:row>
      <xdr:rowOff>157320</xdr:rowOff>
    </xdr:to>
    <xdr:sp>
      <xdr:nvSpPr>
        <xdr:cNvPr id="3060" name="CustomShape 1"/>
        <xdr:cNvSpPr/>
      </xdr:nvSpPr>
      <xdr:spPr>
        <a:xfrm>
          <a:off x="1165680" y="146682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72</xdr:row>
      <xdr:rowOff>0</xdr:rowOff>
    </xdr:from>
    <xdr:to>
      <xdr:col>1</xdr:col>
      <xdr:colOff>506520</xdr:colOff>
      <xdr:row>72</xdr:row>
      <xdr:rowOff>157320</xdr:rowOff>
    </xdr:to>
    <xdr:sp>
      <xdr:nvSpPr>
        <xdr:cNvPr id="3061" name="CustomShape 1"/>
        <xdr:cNvSpPr/>
      </xdr:nvSpPr>
      <xdr:spPr>
        <a:xfrm>
          <a:off x="1165680" y="146682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72</xdr:row>
      <xdr:rowOff>0</xdr:rowOff>
    </xdr:from>
    <xdr:to>
      <xdr:col>1</xdr:col>
      <xdr:colOff>506520</xdr:colOff>
      <xdr:row>72</xdr:row>
      <xdr:rowOff>157320</xdr:rowOff>
    </xdr:to>
    <xdr:sp>
      <xdr:nvSpPr>
        <xdr:cNvPr id="3062" name="CustomShape 1"/>
        <xdr:cNvSpPr/>
      </xdr:nvSpPr>
      <xdr:spPr>
        <a:xfrm>
          <a:off x="1165680" y="146682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72</xdr:row>
      <xdr:rowOff>0</xdr:rowOff>
    </xdr:from>
    <xdr:to>
      <xdr:col>1</xdr:col>
      <xdr:colOff>506520</xdr:colOff>
      <xdr:row>72</xdr:row>
      <xdr:rowOff>157320</xdr:rowOff>
    </xdr:to>
    <xdr:sp>
      <xdr:nvSpPr>
        <xdr:cNvPr id="3063" name="CustomShape 1"/>
        <xdr:cNvSpPr/>
      </xdr:nvSpPr>
      <xdr:spPr>
        <a:xfrm>
          <a:off x="1165680" y="146682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72</xdr:row>
      <xdr:rowOff>0</xdr:rowOff>
    </xdr:from>
    <xdr:to>
      <xdr:col>1</xdr:col>
      <xdr:colOff>506520</xdr:colOff>
      <xdr:row>72</xdr:row>
      <xdr:rowOff>157320</xdr:rowOff>
    </xdr:to>
    <xdr:sp>
      <xdr:nvSpPr>
        <xdr:cNvPr id="3064" name="CustomShape 1"/>
        <xdr:cNvSpPr/>
      </xdr:nvSpPr>
      <xdr:spPr>
        <a:xfrm>
          <a:off x="1165680" y="146682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72</xdr:row>
      <xdr:rowOff>0</xdr:rowOff>
    </xdr:from>
    <xdr:to>
      <xdr:col>1</xdr:col>
      <xdr:colOff>506520</xdr:colOff>
      <xdr:row>72</xdr:row>
      <xdr:rowOff>157320</xdr:rowOff>
    </xdr:to>
    <xdr:sp>
      <xdr:nvSpPr>
        <xdr:cNvPr id="3065" name="CustomShape 1"/>
        <xdr:cNvSpPr/>
      </xdr:nvSpPr>
      <xdr:spPr>
        <a:xfrm>
          <a:off x="1165680" y="146682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72</xdr:row>
      <xdr:rowOff>0</xdr:rowOff>
    </xdr:from>
    <xdr:to>
      <xdr:col>1</xdr:col>
      <xdr:colOff>506520</xdr:colOff>
      <xdr:row>72</xdr:row>
      <xdr:rowOff>157320</xdr:rowOff>
    </xdr:to>
    <xdr:sp>
      <xdr:nvSpPr>
        <xdr:cNvPr id="3066" name="CustomShape 1"/>
        <xdr:cNvSpPr/>
      </xdr:nvSpPr>
      <xdr:spPr>
        <a:xfrm>
          <a:off x="1165680" y="146682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72</xdr:row>
      <xdr:rowOff>0</xdr:rowOff>
    </xdr:from>
    <xdr:to>
      <xdr:col>1</xdr:col>
      <xdr:colOff>506520</xdr:colOff>
      <xdr:row>72</xdr:row>
      <xdr:rowOff>157320</xdr:rowOff>
    </xdr:to>
    <xdr:sp>
      <xdr:nvSpPr>
        <xdr:cNvPr id="3067" name="CustomShape 1"/>
        <xdr:cNvSpPr/>
      </xdr:nvSpPr>
      <xdr:spPr>
        <a:xfrm>
          <a:off x="1165680" y="146682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72</xdr:row>
      <xdr:rowOff>0</xdr:rowOff>
    </xdr:from>
    <xdr:to>
      <xdr:col>1</xdr:col>
      <xdr:colOff>506520</xdr:colOff>
      <xdr:row>72</xdr:row>
      <xdr:rowOff>157320</xdr:rowOff>
    </xdr:to>
    <xdr:sp>
      <xdr:nvSpPr>
        <xdr:cNvPr id="3068" name="CustomShape 1"/>
        <xdr:cNvSpPr/>
      </xdr:nvSpPr>
      <xdr:spPr>
        <a:xfrm>
          <a:off x="1165680" y="146682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72</xdr:row>
      <xdr:rowOff>0</xdr:rowOff>
    </xdr:from>
    <xdr:to>
      <xdr:col>1</xdr:col>
      <xdr:colOff>506520</xdr:colOff>
      <xdr:row>72</xdr:row>
      <xdr:rowOff>157320</xdr:rowOff>
    </xdr:to>
    <xdr:sp>
      <xdr:nvSpPr>
        <xdr:cNvPr id="3069" name="CustomShape 1"/>
        <xdr:cNvSpPr/>
      </xdr:nvSpPr>
      <xdr:spPr>
        <a:xfrm>
          <a:off x="1165680" y="146682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72</xdr:row>
      <xdr:rowOff>0</xdr:rowOff>
    </xdr:from>
    <xdr:to>
      <xdr:col>1</xdr:col>
      <xdr:colOff>506520</xdr:colOff>
      <xdr:row>72</xdr:row>
      <xdr:rowOff>157320</xdr:rowOff>
    </xdr:to>
    <xdr:sp>
      <xdr:nvSpPr>
        <xdr:cNvPr id="3070" name="CustomShape 1"/>
        <xdr:cNvSpPr/>
      </xdr:nvSpPr>
      <xdr:spPr>
        <a:xfrm>
          <a:off x="1165680" y="146682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72</xdr:row>
      <xdr:rowOff>0</xdr:rowOff>
    </xdr:from>
    <xdr:to>
      <xdr:col>1</xdr:col>
      <xdr:colOff>506520</xdr:colOff>
      <xdr:row>72</xdr:row>
      <xdr:rowOff>157320</xdr:rowOff>
    </xdr:to>
    <xdr:sp>
      <xdr:nvSpPr>
        <xdr:cNvPr id="3071" name="CustomShape 1"/>
        <xdr:cNvSpPr/>
      </xdr:nvSpPr>
      <xdr:spPr>
        <a:xfrm>
          <a:off x="1165680" y="146682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72</xdr:row>
      <xdr:rowOff>0</xdr:rowOff>
    </xdr:from>
    <xdr:to>
      <xdr:col>1</xdr:col>
      <xdr:colOff>506520</xdr:colOff>
      <xdr:row>72</xdr:row>
      <xdr:rowOff>157320</xdr:rowOff>
    </xdr:to>
    <xdr:sp>
      <xdr:nvSpPr>
        <xdr:cNvPr id="3072" name="CustomShape 1"/>
        <xdr:cNvSpPr/>
      </xdr:nvSpPr>
      <xdr:spPr>
        <a:xfrm>
          <a:off x="1165680" y="146682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72</xdr:row>
      <xdr:rowOff>0</xdr:rowOff>
    </xdr:from>
    <xdr:to>
      <xdr:col>1</xdr:col>
      <xdr:colOff>506520</xdr:colOff>
      <xdr:row>72</xdr:row>
      <xdr:rowOff>157320</xdr:rowOff>
    </xdr:to>
    <xdr:sp>
      <xdr:nvSpPr>
        <xdr:cNvPr id="3073" name="CustomShape 1"/>
        <xdr:cNvSpPr/>
      </xdr:nvSpPr>
      <xdr:spPr>
        <a:xfrm>
          <a:off x="1165680" y="146682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72</xdr:row>
      <xdr:rowOff>0</xdr:rowOff>
    </xdr:from>
    <xdr:to>
      <xdr:col>1</xdr:col>
      <xdr:colOff>506520</xdr:colOff>
      <xdr:row>72</xdr:row>
      <xdr:rowOff>157320</xdr:rowOff>
    </xdr:to>
    <xdr:sp>
      <xdr:nvSpPr>
        <xdr:cNvPr id="3074" name="CustomShape 1"/>
        <xdr:cNvSpPr/>
      </xdr:nvSpPr>
      <xdr:spPr>
        <a:xfrm>
          <a:off x="1165680" y="146682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72</xdr:row>
      <xdr:rowOff>0</xdr:rowOff>
    </xdr:from>
    <xdr:to>
      <xdr:col>1</xdr:col>
      <xdr:colOff>506520</xdr:colOff>
      <xdr:row>72</xdr:row>
      <xdr:rowOff>157320</xdr:rowOff>
    </xdr:to>
    <xdr:sp>
      <xdr:nvSpPr>
        <xdr:cNvPr id="3075" name="CustomShape 1"/>
        <xdr:cNvSpPr/>
      </xdr:nvSpPr>
      <xdr:spPr>
        <a:xfrm>
          <a:off x="1165680" y="146682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72</xdr:row>
      <xdr:rowOff>0</xdr:rowOff>
    </xdr:from>
    <xdr:to>
      <xdr:col>1</xdr:col>
      <xdr:colOff>506520</xdr:colOff>
      <xdr:row>72</xdr:row>
      <xdr:rowOff>157320</xdr:rowOff>
    </xdr:to>
    <xdr:sp>
      <xdr:nvSpPr>
        <xdr:cNvPr id="3076" name="CustomShape 1"/>
        <xdr:cNvSpPr/>
      </xdr:nvSpPr>
      <xdr:spPr>
        <a:xfrm>
          <a:off x="1165680" y="146682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72</xdr:row>
      <xdr:rowOff>0</xdr:rowOff>
    </xdr:from>
    <xdr:to>
      <xdr:col>1</xdr:col>
      <xdr:colOff>506520</xdr:colOff>
      <xdr:row>72</xdr:row>
      <xdr:rowOff>157320</xdr:rowOff>
    </xdr:to>
    <xdr:sp>
      <xdr:nvSpPr>
        <xdr:cNvPr id="3077" name="CustomShape 1"/>
        <xdr:cNvSpPr/>
      </xdr:nvSpPr>
      <xdr:spPr>
        <a:xfrm>
          <a:off x="1165680" y="146682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72</xdr:row>
      <xdr:rowOff>0</xdr:rowOff>
    </xdr:from>
    <xdr:to>
      <xdr:col>1</xdr:col>
      <xdr:colOff>506520</xdr:colOff>
      <xdr:row>72</xdr:row>
      <xdr:rowOff>157320</xdr:rowOff>
    </xdr:to>
    <xdr:sp>
      <xdr:nvSpPr>
        <xdr:cNvPr id="3078" name="CustomShape 1"/>
        <xdr:cNvSpPr/>
      </xdr:nvSpPr>
      <xdr:spPr>
        <a:xfrm>
          <a:off x="1165680" y="146682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72</xdr:row>
      <xdr:rowOff>0</xdr:rowOff>
    </xdr:from>
    <xdr:to>
      <xdr:col>1</xdr:col>
      <xdr:colOff>506520</xdr:colOff>
      <xdr:row>72</xdr:row>
      <xdr:rowOff>157320</xdr:rowOff>
    </xdr:to>
    <xdr:sp>
      <xdr:nvSpPr>
        <xdr:cNvPr id="3079" name="CustomShape 1"/>
        <xdr:cNvSpPr/>
      </xdr:nvSpPr>
      <xdr:spPr>
        <a:xfrm>
          <a:off x="1165680" y="1466820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1085760</xdr:colOff>
      <xdr:row>62</xdr:row>
      <xdr:rowOff>60840</xdr:rowOff>
    </xdr:from>
    <xdr:to>
      <xdr:col>1</xdr:col>
      <xdr:colOff>1160640</xdr:colOff>
      <xdr:row>63</xdr:row>
      <xdr:rowOff>65880</xdr:rowOff>
    </xdr:to>
    <xdr:sp>
      <xdr:nvSpPr>
        <xdr:cNvPr id="3080" name="CustomShape 1"/>
        <xdr:cNvSpPr/>
      </xdr:nvSpPr>
      <xdr:spPr>
        <a:xfrm>
          <a:off x="1822680" y="12824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1085760</xdr:colOff>
      <xdr:row>72</xdr:row>
      <xdr:rowOff>60840</xdr:rowOff>
    </xdr:from>
    <xdr:to>
      <xdr:col>1</xdr:col>
      <xdr:colOff>1160640</xdr:colOff>
      <xdr:row>73</xdr:row>
      <xdr:rowOff>65520</xdr:rowOff>
    </xdr:to>
    <xdr:sp>
      <xdr:nvSpPr>
        <xdr:cNvPr id="3081" name="CustomShape 1"/>
        <xdr:cNvSpPr/>
      </xdr:nvSpPr>
      <xdr:spPr>
        <a:xfrm>
          <a:off x="1822680" y="147290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1085760</xdr:colOff>
      <xdr:row>72</xdr:row>
      <xdr:rowOff>60840</xdr:rowOff>
    </xdr:from>
    <xdr:to>
      <xdr:col>1</xdr:col>
      <xdr:colOff>1160640</xdr:colOff>
      <xdr:row>73</xdr:row>
      <xdr:rowOff>65520</xdr:rowOff>
    </xdr:to>
    <xdr:sp>
      <xdr:nvSpPr>
        <xdr:cNvPr id="3082" name="CustomShape 1"/>
        <xdr:cNvSpPr/>
      </xdr:nvSpPr>
      <xdr:spPr>
        <a:xfrm>
          <a:off x="1822680" y="147290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1085760</xdr:colOff>
      <xdr:row>72</xdr:row>
      <xdr:rowOff>60840</xdr:rowOff>
    </xdr:from>
    <xdr:to>
      <xdr:col>1</xdr:col>
      <xdr:colOff>1160640</xdr:colOff>
      <xdr:row>73</xdr:row>
      <xdr:rowOff>65520</xdr:rowOff>
    </xdr:to>
    <xdr:sp>
      <xdr:nvSpPr>
        <xdr:cNvPr id="3083" name="CustomShape 1"/>
        <xdr:cNvSpPr/>
      </xdr:nvSpPr>
      <xdr:spPr>
        <a:xfrm>
          <a:off x="1822680" y="147290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1085760</xdr:colOff>
      <xdr:row>72</xdr:row>
      <xdr:rowOff>60840</xdr:rowOff>
    </xdr:from>
    <xdr:to>
      <xdr:col>1</xdr:col>
      <xdr:colOff>1160640</xdr:colOff>
      <xdr:row>73</xdr:row>
      <xdr:rowOff>65520</xdr:rowOff>
    </xdr:to>
    <xdr:sp>
      <xdr:nvSpPr>
        <xdr:cNvPr id="3084" name="CustomShape 1"/>
        <xdr:cNvSpPr/>
      </xdr:nvSpPr>
      <xdr:spPr>
        <a:xfrm>
          <a:off x="1822680" y="147290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085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086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087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088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089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090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091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092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093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094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095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096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097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098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099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00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01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02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03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04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05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06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07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08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09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10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11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12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13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14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15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16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17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18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19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20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21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22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23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24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25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26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27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28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29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30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31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32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33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34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35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36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37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38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39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40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41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42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522000</xdr:colOff>
      <xdr:row>17</xdr:row>
      <xdr:rowOff>23760</xdr:rowOff>
    </xdr:to>
    <xdr:sp>
      <xdr:nvSpPr>
        <xdr:cNvPr id="3143" name="CustomShape 1"/>
        <xdr:cNvSpPr/>
      </xdr:nvSpPr>
      <xdr:spPr>
        <a:xfrm>
          <a:off x="1175040" y="3990960"/>
          <a:ext cx="83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522000</xdr:colOff>
      <xdr:row>17</xdr:row>
      <xdr:rowOff>23760</xdr:rowOff>
    </xdr:to>
    <xdr:sp>
      <xdr:nvSpPr>
        <xdr:cNvPr id="3144" name="CustomShape 1"/>
        <xdr:cNvSpPr/>
      </xdr:nvSpPr>
      <xdr:spPr>
        <a:xfrm>
          <a:off x="1175040" y="3990960"/>
          <a:ext cx="83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522000</xdr:colOff>
      <xdr:row>17</xdr:row>
      <xdr:rowOff>23760</xdr:rowOff>
    </xdr:to>
    <xdr:sp>
      <xdr:nvSpPr>
        <xdr:cNvPr id="3145" name="CustomShape 1"/>
        <xdr:cNvSpPr/>
      </xdr:nvSpPr>
      <xdr:spPr>
        <a:xfrm>
          <a:off x="1175040" y="3990960"/>
          <a:ext cx="83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522000</xdr:colOff>
      <xdr:row>17</xdr:row>
      <xdr:rowOff>23760</xdr:rowOff>
    </xdr:to>
    <xdr:sp>
      <xdr:nvSpPr>
        <xdr:cNvPr id="3146" name="CustomShape 1"/>
        <xdr:cNvSpPr/>
      </xdr:nvSpPr>
      <xdr:spPr>
        <a:xfrm>
          <a:off x="1175040" y="3990960"/>
          <a:ext cx="83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522000</xdr:colOff>
      <xdr:row>17</xdr:row>
      <xdr:rowOff>23760</xdr:rowOff>
    </xdr:to>
    <xdr:sp>
      <xdr:nvSpPr>
        <xdr:cNvPr id="3147" name="CustomShape 1"/>
        <xdr:cNvSpPr/>
      </xdr:nvSpPr>
      <xdr:spPr>
        <a:xfrm>
          <a:off x="1175040" y="3990960"/>
          <a:ext cx="83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48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49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50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51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52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53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54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55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56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57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58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59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60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61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62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63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64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65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66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67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68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69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70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71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72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73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74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75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76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77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78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79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80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81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82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83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84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85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86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87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88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89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90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91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92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93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94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95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96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97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98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199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00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01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02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03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04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05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06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07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08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09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10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11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12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13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14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15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16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17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18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19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20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21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22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23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24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25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26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27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28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29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30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31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32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33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34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35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36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37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38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39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40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41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42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43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44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45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46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47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48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49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50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51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52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53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54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55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56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57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58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59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60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61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62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63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64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65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66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67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68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69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70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71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72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73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74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75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76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77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78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79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80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81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82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83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84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85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86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87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88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89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90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91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92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93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94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95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96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97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98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299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00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01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02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03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04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05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06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07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08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09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10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11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12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13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14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15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16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17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18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19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20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21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22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23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24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25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26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27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28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29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30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31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32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33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34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35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36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37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38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39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40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41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42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43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44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45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46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47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48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49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50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51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52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53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54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55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56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57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58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59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60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61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62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63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64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65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66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67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68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69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70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71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72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73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74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75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76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77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503280</xdr:colOff>
      <xdr:row>17</xdr:row>
      <xdr:rowOff>23040</xdr:rowOff>
    </xdr:to>
    <xdr:sp>
      <xdr:nvSpPr>
        <xdr:cNvPr id="3378" name="CustomShape 1"/>
        <xdr:cNvSpPr/>
      </xdr:nvSpPr>
      <xdr:spPr>
        <a:xfrm>
          <a:off x="1175040" y="3990960"/>
          <a:ext cx="65160" cy="21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522000</xdr:colOff>
      <xdr:row>17</xdr:row>
      <xdr:rowOff>23760</xdr:rowOff>
    </xdr:to>
    <xdr:sp>
      <xdr:nvSpPr>
        <xdr:cNvPr id="3379" name="CustomShape 1"/>
        <xdr:cNvSpPr/>
      </xdr:nvSpPr>
      <xdr:spPr>
        <a:xfrm>
          <a:off x="1175040" y="3990960"/>
          <a:ext cx="83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522000</xdr:colOff>
      <xdr:row>17</xdr:row>
      <xdr:rowOff>23760</xdr:rowOff>
    </xdr:to>
    <xdr:sp>
      <xdr:nvSpPr>
        <xdr:cNvPr id="3380" name="CustomShape 1"/>
        <xdr:cNvSpPr/>
      </xdr:nvSpPr>
      <xdr:spPr>
        <a:xfrm>
          <a:off x="1175040" y="3990960"/>
          <a:ext cx="83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522000</xdr:colOff>
      <xdr:row>17</xdr:row>
      <xdr:rowOff>23760</xdr:rowOff>
    </xdr:to>
    <xdr:sp>
      <xdr:nvSpPr>
        <xdr:cNvPr id="3381" name="CustomShape 1"/>
        <xdr:cNvSpPr/>
      </xdr:nvSpPr>
      <xdr:spPr>
        <a:xfrm>
          <a:off x="1175040" y="3990960"/>
          <a:ext cx="83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522000</xdr:colOff>
      <xdr:row>17</xdr:row>
      <xdr:rowOff>23760</xdr:rowOff>
    </xdr:to>
    <xdr:sp>
      <xdr:nvSpPr>
        <xdr:cNvPr id="3382" name="CustomShape 1"/>
        <xdr:cNvSpPr/>
      </xdr:nvSpPr>
      <xdr:spPr>
        <a:xfrm>
          <a:off x="1175040" y="3990960"/>
          <a:ext cx="83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522000</xdr:colOff>
      <xdr:row>17</xdr:row>
      <xdr:rowOff>23760</xdr:rowOff>
    </xdr:to>
    <xdr:sp>
      <xdr:nvSpPr>
        <xdr:cNvPr id="3383" name="CustomShape 1"/>
        <xdr:cNvSpPr/>
      </xdr:nvSpPr>
      <xdr:spPr>
        <a:xfrm>
          <a:off x="1175040" y="3990960"/>
          <a:ext cx="83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522000</xdr:colOff>
      <xdr:row>17</xdr:row>
      <xdr:rowOff>23760</xdr:rowOff>
    </xdr:to>
    <xdr:sp>
      <xdr:nvSpPr>
        <xdr:cNvPr id="3384" name="CustomShape 1"/>
        <xdr:cNvSpPr/>
      </xdr:nvSpPr>
      <xdr:spPr>
        <a:xfrm>
          <a:off x="1175040" y="3990960"/>
          <a:ext cx="83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522000</xdr:colOff>
      <xdr:row>17</xdr:row>
      <xdr:rowOff>23760</xdr:rowOff>
    </xdr:to>
    <xdr:sp>
      <xdr:nvSpPr>
        <xdr:cNvPr id="3385" name="CustomShape 1"/>
        <xdr:cNvSpPr/>
      </xdr:nvSpPr>
      <xdr:spPr>
        <a:xfrm>
          <a:off x="1175040" y="3990960"/>
          <a:ext cx="83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522000</xdr:colOff>
      <xdr:row>17</xdr:row>
      <xdr:rowOff>23760</xdr:rowOff>
    </xdr:to>
    <xdr:sp>
      <xdr:nvSpPr>
        <xdr:cNvPr id="3386" name="CustomShape 1"/>
        <xdr:cNvSpPr/>
      </xdr:nvSpPr>
      <xdr:spPr>
        <a:xfrm>
          <a:off x="1175040" y="3990960"/>
          <a:ext cx="83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522000</xdr:colOff>
      <xdr:row>17</xdr:row>
      <xdr:rowOff>23760</xdr:rowOff>
    </xdr:to>
    <xdr:sp>
      <xdr:nvSpPr>
        <xdr:cNvPr id="3387" name="CustomShape 1"/>
        <xdr:cNvSpPr/>
      </xdr:nvSpPr>
      <xdr:spPr>
        <a:xfrm>
          <a:off x="1175040" y="3990960"/>
          <a:ext cx="83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522000</xdr:colOff>
      <xdr:row>17</xdr:row>
      <xdr:rowOff>23760</xdr:rowOff>
    </xdr:to>
    <xdr:sp>
      <xdr:nvSpPr>
        <xdr:cNvPr id="3388" name="CustomShape 1"/>
        <xdr:cNvSpPr/>
      </xdr:nvSpPr>
      <xdr:spPr>
        <a:xfrm>
          <a:off x="1175040" y="3990960"/>
          <a:ext cx="83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522000</xdr:colOff>
      <xdr:row>17</xdr:row>
      <xdr:rowOff>23760</xdr:rowOff>
    </xdr:to>
    <xdr:sp>
      <xdr:nvSpPr>
        <xdr:cNvPr id="3389" name="CustomShape 1"/>
        <xdr:cNvSpPr/>
      </xdr:nvSpPr>
      <xdr:spPr>
        <a:xfrm>
          <a:off x="1175040" y="3990960"/>
          <a:ext cx="83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522000</xdr:colOff>
      <xdr:row>17</xdr:row>
      <xdr:rowOff>23760</xdr:rowOff>
    </xdr:to>
    <xdr:sp>
      <xdr:nvSpPr>
        <xdr:cNvPr id="3390" name="CustomShape 1"/>
        <xdr:cNvSpPr/>
      </xdr:nvSpPr>
      <xdr:spPr>
        <a:xfrm>
          <a:off x="1175040" y="3990960"/>
          <a:ext cx="83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522000</xdr:colOff>
      <xdr:row>17</xdr:row>
      <xdr:rowOff>23760</xdr:rowOff>
    </xdr:to>
    <xdr:sp>
      <xdr:nvSpPr>
        <xdr:cNvPr id="3391" name="CustomShape 1"/>
        <xdr:cNvSpPr/>
      </xdr:nvSpPr>
      <xdr:spPr>
        <a:xfrm>
          <a:off x="1175040" y="3990960"/>
          <a:ext cx="83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522000</xdr:colOff>
      <xdr:row>17</xdr:row>
      <xdr:rowOff>23760</xdr:rowOff>
    </xdr:to>
    <xdr:sp>
      <xdr:nvSpPr>
        <xdr:cNvPr id="3392" name="CustomShape 1"/>
        <xdr:cNvSpPr/>
      </xdr:nvSpPr>
      <xdr:spPr>
        <a:xfrm>
          <a:off x="1175040" y="3990960"/>
          <a:ext cx="83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522000</xdr:colOff>
      <xdr:row>17</xdr:row>
      <xdr:rowOff>23760</xdr:rowOff>
    </xdr:to>
    <xdr:sp>
      <xdr:nvSpPr>
        <xdr:cNvPr id="3393" name="CustomShape 1"/>
        <xdr:cNvSpPr/>
      </xdr:nvSpPr>
      <xdr:spPr>
        <a:xfrm>
          <a:off x="1175040" y="3990960"/>
          <a:ext cx="83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16</xdr:row>
      <xdr:rowOff>0</xdr:rowOff>
    </xdr:from>
    <xdr:to>
      <xdr:col>1</xdr:col>
      <xdr:colOff>522000</xdr:colOff>
      <xdr:row>17</xdr:row>
      <xdr:rowOff>23760</xdr:rowOff>
    </xdr:to>
    <xdr:sp>
      <xdr:nvSpPr>
        <xdr:cNvPr id="3394" name="CustomShape 1"/>
        <xdr:cNvSpPr/>
      </xdr:nvSpPr>
      <xdr:spPr>
        <a:xfrm>
          <a:off x="1175040" y="3990960"/>
          <a:ext cx="83880" cy="214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31</xdr:row>
      <xdr:rowOff>0</xdr:rowOff>
    </xdr:from>
    <xdr:to>
      <xdr:col>19</xdr:col>
      <xdr:colOff>396360</xdr:colOff>
      <xdr:row>32</xdr:row>
      <xdr:rowOff>30600</xdr:rowOff>
    </xdr:to>
    <xdr:sp>
      <xdr:nvSpPr>
        <xdr:cNvPr id="3395" name="CustomShape 1"/>
        <xdr:cNvSpPr/>
      </xdr:nvSpPr>
      <xdr:spPr>
        <a:xfrm>
          <a:off x="16914960" y="684828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32</xdr:row>
      <xdr:rowOff>0</xdr:rowOff>
    </xdr:from>
    <xdr:to>
      <xdr:col>19</xdr:col>
      <xdr:colOff>396360</xdr:colOff>
      <xdr:row>33</xdr:row>
      <xdr:rowOff>30600</xdr:rowOff>
    </xdr:to>
    <xdr:sp>
      <xdr:nvSpPr>
        <xdr:cNvPr id="3396" name="CustomShape 1"/>
        <xdr:cNvSpPr/>
      </xdr:nvSpPr>
      <xdr:spPr>
        <a:xfrm>
          <a:off x="16914960" y="703872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33</xdr:row>
      <xdr:rowOff>0</xdr:rowOff>
    </xdr:from>
    <xdr:to>
      <xdr:col>19</xdr:col>
      <xdr:colOff>396360</xdr:colOff>
      <xdr:row>34</xdr:row>
      <xdr:rowOff>30240</xdr:rowOff>
    </xdr:to>
    <xdr:sp>
      <xdr:nvSpPr>
        <xdr:cNvPr id="3397" name="CustomShape 1"/>
        <xdr:cNvSpPr/>
      </xdr:nvSpPr>
      <xdr:spPr>
        <a:xfrm>
          <a:off x="16914960" y="722916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33</xdr:row>
      <xdr:rowOff>0</xdr:rowOff>
    </xdr:from>
    <xdr:to>
      <xdr:col>19</xdr:col>
      <xdr:colOff>396360</xdr:colOff>
      <xdr:row>34</xdr:row>
      <xdr:rowOff>30240</xdr:rowOff>
    </xdr:to>
    <xdr:sp>
      <xdr:nvSpPr>
        <xdr:cNvPr id="3398" name="CustomShape 1"/>
        <xdr:cNvSpPr/>
      </xdr:nvSpPr>
      <xdr:spPr>
        <a:xfrm>
          <a:off x="16914960" y="722916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34</xdr:row>
      <xdr:rowOff>0</xdr:rowOff>
    </xdr:from>
    <xdr:to>
      <xdr:col>19</xdr:col>
      <xdr:colOff>396360</xdr:colOff>
      <xdr:row>35</xdr:row>
      <xdr:rowOff>30600</xdr:rowOff>
    </xdr:to>
    <xdr:sp>
      <xdr:nvSpPr>
        <xdr:cNvPr id="3399" name="CustomShape 1"/>
        <xdr:cNvSpPr/>
      </xdr:nvSpPr>
      <xdr:spPr>
        <a:xfrm>
          <a:off x="16914960" y="741996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34</xdr:row>
      <xdr:rowOff>0</xdr:rowOff>
    </xdr:from>
    <xdr:to>
      <xdr:col>19</xdr:col>
      <xdr:colOff>396360</xdr:colOff>
      <xdr:row>35</xdr:row>
      <xdr:rowOff>30600</xdr:rowOff>
    </xdr:to>
    <xdr:sp>
      <xdr:nvSpPr>
        <xdr:cNvPr id="3400" name="CustomShape 1"/>
        <xdr:cNvSpPr/>
      </xdr:nvSpPr>
      <xdr:spPr>
        <a:xfrm>
          <a:off x="16914960" y="741996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35</xdr:row>
      <xdr:rowOff>0</xdr:rowOff>
    </xdr:from>
    <xdr:to>
      <xdr:col>19</xdr:col>
      <xdr:colOff>396360</xdr:colOff>
      <xdr:row>36</xdr:row>
      <xdr:rowOff>30600</xdr:rowOff>
    </xdr:to>
    <xdr:sp>
      <xdr:nvSpPr>
        <xdr:cNvPr id="3401" name="CustomShape 1"/>
        <xdr:cNvSpPr/>
      </xdr:nvSpPr>
      <xdr:spPr>
        <a:xfrm>
          <a:off x="16914960" y="761040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35</xdr:row>
      <xdr:rowOff>0</xdr:rowOff>
    </xdr:from>
    <xdr:to>
      <xdr:col>19</xdr:col>
      <xdr:colOff>396360</xdr:colOff>
      <xdr:row>36</xdr:row>
      <xdr:rowOff>30600</xdr:rowOff>
    </xdr:to>
    <xdr:sp>
      <xdr:nvSpPr>
        <xdr:cNvPr id="3402" name="CustomShape 1"/>
        <xdr:cNvSpPr/>
      </xdr:nvSpPr>
      <xdr:spPr>
        <a:xfrm>
          <a:off x="16914960" y="761040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36</xdr:row>
      <xdr:rowOff>0</xdr:rowOff>
    </xdr:from>
    <xdr:to>
      <xdr:col>19</xdr:col>
      <xdr:colOff>396360</xdr:colOff>
      <xdr:row>37</xdr:row>
      <xdr:rowOff>30600</xdr:rowOff>
    </xdr:to>
    <xdr:sp>
      <xdr:nvSpPr>
        <xdr:cNvPr id="3403" name="CustomShape 1"/>
        <xdr:cNvSpPr/>
      </xdr:nvSpPr>
      <xdr:spPr>
        <a:xfrm>
          <a:off x="16914960" y="780084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36</xdr:row>
      <xdr:rowOff>0</xdr:rowOff>
    </xdr:from>
    <xdr:to>
      <xdr:col>19</xdr:col>
      <xdr:colOff>396360</xdr:colOff>
      <xdr:row>37</xdr:row>
      <xdr:rowOff>30600</xdr:rowOff>
    </xdr:to>
    <xdr:sp>
      <xdr:nvSpPr>
        <xdr:cNvPr id="3404" name="CustomShape 1"/>
        <xdr:cNvSpPr/>
      </xdr:nvSpPr>
      <xdr:spPr>
        <a:xfrm>
          <a:off x="16914960" y="780084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37</xdr:row>
      <xdr:rowOff>0</xdr:rowOff>
    </xdr:from>
    <xdr:to>
      <xdr:col>19</xdr:col>
      <xdr:colOff>396360</xdr:colOff>
      <xdr:row>38</xdr:row>
      <xdr:rowOff>30600</xdr:rowOff>
    </xdr:to>
    <xdr:sp>
      <xdr:nvSpPr>
        <xdr:cNvPr id="3405" name="CustomShape 1"/>
        <xdr:cNvSpPr/>
      </xdr:nvSpPr>
      <xdr:spPr>
        <a:xfrm>
          <a:off x="16914960" y="799128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37</xdr:row>
      <xdr:rowOff>0</xdr:rowOff>
    </xdr:from>
    <xdr:to>
      <xdr:col>19</xdr:col>
      <xdr:colOff>396360</xdr:colOff>
      <xdr:row>38</xdr:row>
      <xdr:rowOff>30600</xdr:rowOff>
    </xdr:to>
    <xdr:sp>
      <xdr:nvSpPr>
        <xdr:cNvPr id="3406" name="CustomShape 1"/>
        <xdr:cNvSpPr/>
      </xdr:nvSpPr>
      <xdr:spPr>
        <a:xfrm>
          <a:off x="16914960" y="799128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38</xdr:row>
      <xdr:rowOff>0</xdr:rowOff>
    </xdr:from>
    <xdr:to>
      <xdr:col>19</xdr:col>
      <xdr:colOff>396360</xdr:colOff>
      <xdr:row>39</xdr:row>
      <xdr:rowOff>30600</xdr:rowOff>
    </xdr:to>
    <xdr:sp>
      <xdr:nvSpPr>
        <xdr:cNvPr id="3407" name="CustomShape 1"/>
        <xdr:cNvSpPr/>
      </xdr:nvSpPr>
      <xdr:spPr>
        <a:xfrm>
          <a:off x="16914960" y="818172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38</xdr:row>
      <xdr:rowOff>0</xdr:rowOff>
    </xdr:from>
    <xdr:to>
      <xdr:col>19</xdr:col>
      <xdr:colOff>396360</xdr:colOff>
      <xdr:row>39</xdr:row>
      <xdr:rowOff>30600</xdr:rowOff>
    </xdr:to>
    <xdr:sp>
      <xdr:nvSpPr>
        <xdr:cNvPr id="3408" name="CustomShape 1"/>
        <xdr:cNvSpPr/>
      </xdr:nvSpPr>
      <xdr:spPr>
        <a:xfrm>
          <a:off x="16914960" y="818172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39</xdr:row>
      <xdr:rowOff>0</xdr:rowOff>
    </xdr:from>
    <xdr:to>
      <xdr:col>19</xdr:col>
      <xdr:colOff>396360</xdr:colOff>
      <xdr:row>40</xdr:row>
      <xdr:rowOff>30240</xdr:rowOff>
    </xdr:to>
    <xdr:sp>
      <xdr:nvSpPr>
        <xdr:cNvPr id="3409" name="CustomShape 1"/>
        <xdr:cNvSpPr/>
      </xdr:nvSpPr>
      <xdr:spPr>
        <a:xfrm>
          <a:off x="16914960" y="837216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39</xdr:row>
      <xdr:rowOff>0</xdr:rowOff>
    </xdr:from>
    <xdr:to>
      <xdr:col>19</xdr:col>
      <xdr:colOff>396360</xdr:colOff>
      <xdr:row>40</xdr:row>
      <xdr:rowOff>30240</xdr:rowOff>
    </xdr:to>
    <xdr:sp>
      <xdr:nvSpPr>
        <xdr:cNvPr id="3410" name="CustomShape 1"/>
        <xdr:cNvSpPr/>
      </xdr:nvSpPr>
      <xdr:spPr>
        <a:xfrm>
          <a:off x="16914960" y="837216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40</xdr:row>
      <xdr:rowOff>0</xdr:rowOff>
    </xdr:from>
    <xdr:to>
      <xdr:col>19</xdr:col>
      <xdr:colOff>396360</xdr:colOff>
      <xdr:row>41</xdr:row>
      <xdr:rowOff>30600</xdr:rowOff>
    </xdr:to>
    <xdr:sp>
      <xdr:nvSpPr>
        <xdr:cNvPr id="3411" name="CustomShape 1"/>
        <xdr:cNvSpPr/>
      </xdr:nvSpPr>
      <xdr:spPr>
        <a:xfrm>
          <a:off x="16914960" y="856296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40</xdr:row>
      <xdr:rowOff>0</xdr:rowOff>
    </xdr:from>
    <xdr:to>
      <xdr:col>19</xdr:col>
      <xdr:colOff>396360</xdr:colOff>
      <xdr:row>41</xdr:row>
      <xdr:rowOff>30600</xdr:rowOff>
    </xdr:to>
    <xdr:sp>
      <xdr:nvSpPr>
        <xdr:cNvPr id="3412" name="CustomShape 1"/>
        <xdr:cNvSpPr/>
      </xdr:nvSpPr>
      <xdr:spPr>
        <a:xfrm>
          <a:off x="16914960" y="856296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41</xdr:row>
      <xdr:rowOff>0</xdr:rowOff>
    </xdr:from>
    <xdr:to>
      <xdr:col>19</xdr:col>
      <xdr:colOff>396360</xdr:colOff>
      <xdr:row>42</xdr:row>
      <xdr:rowOff>30600</xdr:rowOff>
    </xdr:to>
    <xdr:sp>
      <xdr:nvSpPr>
        <xdr:cNvPr id="3413" name="CustomShape 1"/>
        <xdr:cNvSpPr/>
      </xdr:nvSpPr>
      <xdr:spPr>
        <a:xfrm>
          <a:off x="16914960" y="875340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41</xdr:row>
      <xdr:rowOff>0</xdr:rowOff>
    </xdr:from>
    <xdr:to>
      <xdr:col>19</xdr:col>
      <xdr:colOff>396360</xdr:colOff>
      <xdr:row>42</xdr:row>
      <xdr:rowOff>30600</xdr:rowOff>
    </xdr:to>
    <xdr:sp>
      <xdr:nvSpPr>
        <xdr:cNvPr id="3414" name="CustomShape 1"/>
        <xdr:cNvSpPr/>
      </xdr:nvSpPr>
      <xdr:spPr>
        <a:xfrm>
          <a:off x="16914960" y="875340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42</xdr:row>
      <xdr:rowOff>0</xdr:rowOff>
    </xdr:from>
    <xdr:to>
      <xdr:col>19</xdr:col>
      <xdr:colOff>396360</xdr:colOff>
      <xdr:row>43</xdr:row>
      <xdr:rowOff>30600</xdr:rowOff>
    </xdr:to>
    <xdr:sp>
      <xdr:nvSpPr>
        <xdr:cNvPr id="3415" name="CustomShape 1"/>
        <xdr:cNvSpPr/>
      </xdr:nvSpPr>
      <xdr:spPr>
        <a:xfrm>
          <a:off x="16914960" y="894384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42</xdr:row>
      <xdr:rowOff>0</xdr:rowOff>
    </xdr:from>
    <xdr:to>
      <xdr:col>19</xdr:col>
      <xdr:colOff>396360</xdr:colOff>
      <xdr:row>43</xdr:row>
      <xdr:rowOff>30600</xdr:rowOff>
    </xdr:to>
    <xdr:sp>
      <xdr:nvSpPr>
        <xdr:cNvPr id="3416" name="CustomShape 1"/>
        <xdr:cNvSpPr/>
      </xdr:nvSpPr>
      <xdr:spPr>
        <a:xfrm>
          <a:off x="16914960" y="894384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43</xdr:row>
      <xdr:rowOff>0</xdr:rowOff>
    </xdr:from>
    <xdr:to>
      <xdr:col>19</xdr:col>
      <xdr:colOff>396360</xdr:colOff>
      <xdr:row>44</xdr:row>
      <xdr:rowOff>30600</xdr:rowOff>
    </xdr:to>
    <xdr:sp>
      <xdr:nvSpPr>
        <xdr:cNvPr id="3417" name="CustomShape 1"/>
        <xdr:cNvSpPr/>
      </xdr:nvSpPr>
      <xdr:spPr>
        <a:xfrm>
          <a:off x="16914960" y="913428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43</xdr:row>
      <xdr:rowOff>0</xdr:rowOff>
    </xdr:from>
    <xdr:to>
      <xdr:col>19</xdr:col>
      <xdr:colOff>396360</xdr:colOff>
      <xdr:row>44</xdr:row>
      <xdr:rowOff>30600</xdr:rowOff>
    </xdr:to>
    <xdr:sp>
      <xdr:nvSpPr>
        <xdr:cNvPr id="3418" name="CustomShape 1"/>
        <xdr:cNvSpPr/>
      </xdr:nvSpPr>
      <xdr:spPr>
        <a:xfrm>
          <a:off x="16914960" y="913428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44</xdr:row>
      <xdr:rowOff>0</xdr:rowOff>
    </xdr:from>
    <xdr:to>
      <xdr:col>19</xdr:col>
      <xdr:colOff>396360</xdr:colOff>
      <xdr:row>45</xdr:row>
      <xdr:rowOff>30600</xdr:rowOff>
    </xdr:to>
    <xdr:sp>
      <xdr:nvSpPr>
        <xdr:cNvPr id="3419" name="CustomShape 1"/>
        <xdr:cNvSpPr/>
      </xdr:nvSpPr>
      <xdr:spPr>
        <a:xfrm>
          <a:off x="16914960" y="932472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44</xdr:row>
      <xdr:rowOff>0</xdr:rowOff>
    </xdr:from>
    <xdr:to>
      <xdr:col>19</xdr:col>
      <xdr:colOff>396360</xdr:colOff>
      <xdr:row>45</xdr:row>
      <xdr:rowOff>30600</xdr:rowOff>
    </xdr:to>
    <xdr:sp>
      <xdr:nvSpPr>
        <xdr:cNvPr id="3420" name="CustomShape 1"/>
        <xdr:cNvSpPr/>
      </xdr:nvSpPr>
      <xdr:spPr>
        <a:xfrm>
          <a:off x="16914960" y="932472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45</xdr:row>
      <xdr:rowOff>0</xdr:rowOff>
    </xdr:from>
    <xdr:to>
      <xdr:col>19</xdr:col>
      <xdr:colOff>396360</xdr:colOff>
      <xdr:row>46</xdr:row>
      <xdr:rowOff>30240</xdr:rowOff>
    </xdr:to>
    <xdr:sp>
      <xdr:nvSpPr>
        <xdr:cNvPr id="3421" name="CustomShape 1"/>
        <xdr:cNvSpPr/>
      </xdr:nvSpPr>
      <xdr:spPr>
        <a:xfrm>
          <a:off x="16914960" y="951516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45</xdr:row>
      <xdr:rowOff>0</xdr:rowOff>
    </xdr:from>
    <xdr:to>
      <xdr:col>19</xdr:col>
      <xdr:colOff>396360</xdr:colOff>
      <xdr:row>46</xdr:row>
      <xdr:rowOff>30240</xdr:rowOff>
    </xdr:to>
    <xdr:sp>
      <xdr:nvSpPr>
        <xdr:cNvPr id="3422" name="CustomShape 1"/>
        <xdr:cNvSpPr/>
      </xdr:nvSpPr>
      <xdr:spPr>
        <a:xfrm>
          <a:off x="16914960" y="951516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46</xdr:row>
      <xdr:rowOff>0</xdr:rowOff>
    </xdr:from>
    <xdr:to>
      <xdr:col>19</xdr:col>
      <xdr:colOff>396360</xdr:colOff>
      <xdr:row>47</xdr:row>
      <xdr:rowOff>30600</xdr:rowOff>
    </xdr:to>
    <xdr:sp>
      <xdr:nvSpPr>
        <xdr:cNvPr id="3423" name="CustomShape 1"/>
        <xdr:cNvSpPr/>
      </xdr:nvSpPr>
      <xdr:spPr>
        <a:xfrm>
          <a:off x="16914960" y="970596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46</xdr:row>
      <xdr:rowOff>0</xdr:rowOff>
    </xdr:from>
    <xdr:to>
      <xdr:col>19</xdr:col>
      <xdr:colOff>396360</xdr:colOff>
      <xdr:row>47</xdr:row>
      <xdr:rowOff>30600</xdr:rowOff>
    </xdr:to>
    <xdr:sp>
      <xdr:nvSpPr>
        <xdr:cNvPr id="3424" name="CustomShape 1"/>
        <xdr:cNvSpPr/>
      </xdr:nvSpPr>
      <xdr:spPr>
        <a:xfrm>
          <a:off x="16914960" y="970596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47</xdr:row>
      <xdr:rowOff>0</xdr:rowOff>
    </xdr:from>
    <xdr:to>
      <xdr:col>19</xdr:col>
      <xdr:colOff>396360</xdr:colOff>
      <xdr:row>48</xdr:row>
      <xdr:rowOff>30600</xdr:rowOff>
    </xdr:to>
    <xdr:sp>
      <xdr:nvSpPr>
        <xdr:cNvPr id="3425" name="CustomShape 1"/>
        <xdr:cNvSpPr/>
      </xdr:nvSpPr>
      <xdr:spPr>
        <a:xfrm>
          <a:off x="16914960" y="989640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47</xdr:row>
      <xdr:rowOff>0</xdr:rowOff>
    </xdr:from>
    <xdr:to>
      <xdr:col>19</xdr:col>
      <xdr:colOff>396360</xdr:colOff>
      <xdr:row>48</xdr:row>
      <xdr:rowOff>30600</xdr:rowOff>
    </xdr:to>
    <xdr:sp>
      <xdr:nvSpPr>
        <xdr:cNvPr id="3426" name="CustomShape 1"/>
        <xdr:cNvSpPr/>
      </xdr:nvSpPr>
      <xdr:spPr>
        <a:xfrm>
          <a:off x="16914960" y="989640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48</xdr:row>
      <xdr:rowOff>0</xdr:rowOff>
    </xdr:from>
    <xdr:to>
      <xdr:col>19</xdr:col>
      <xdr:colOff>396360</xdr:colOff>
      <xdr:row>49</xdr:row>
      <xdr:rowOff>30600</xdr:rowOff>
    </xdr:to>
    <xdr:sp>
      <xdr:nvSpPr>
        <xdr:cNvPr id="3427" name="CustomShape 1"/>
        <xdr:cNvSpPr/>
      </xdr:nvSpPr>
      <xdr:spPr>
        <a:xfrm>
          <a:off x="16914960" y="1008684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48</xdr:row>
      <xdr:rowOff>0</xdr:rowOff>
    </xdr:from>
    <xdr:to>
      <xdr:col>19</xdr:col>
      <xdr:colOff>396360</xdr:colOff>
      <xdr:row>49</xdr:row>
      <xdr:rowOff>30600</xdr:rowOff>
    </xdr:to>
    <xdr:sp>
      <xdr:nvSpPr>
        <xdr:cNvPr id="3428" name="CustomShape 1"/>
        <xdr:cNvSpPr/>
      </xdr:nvSpPr>
      <xdr:spPr>
        <a:xfrm>
          <a:off x="16914960" y="1008684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49</xdr:row>
      <xdr:rowOff>0</xdr:rowOff>
    </xdr:from>
    <xdr:to>
      <xdr:col>19</xdr:col>
      <xdr:colOff>396360</xdr:colOff>
      <xdr:row>50</xdr:row>
      <xdr:rowOff>30600</xdr:rowOff>
    </xdr:to>
    <xdr:sp>
      <xdr:nvSpPr>
        <xdr:cNvPr id="3429" name="CustomShape 1"/>
        <xdr:cNvSpPr/>
      </xdr:nvSpPr>
      <xdr:spPr>
        <a:xfrm>
          <a:off x="16914960" y="1027728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49</xdr:row>
      <xdr:rowOff>0</xdr:rowOff>
    </xdr:from>
    <xdr:to>
      <xdr:col>19</xdr:col>
      <xdr:colOff>396360</xdr:colOff>
      <xdr:row>50</xdr:row>
      <xdr:rowOff>30600</xdr:rowOff>
    </xdr:to>
    <xdr:sp>
      <xdr:nvSpPr>
        <xdr:cNvPr id="3430" name="CustomShape 1"/>
        <xdr:cNvSpPr/>
      </xdr:nvSpPr>
      <xdr:spPr>
        <a:xfrm>
          <a:off x="16914960" y="1027728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50</xdr:row>
      <xdr:rowOff>0</xdr:rowOff>
    </xdr:from>
    <xdr:to>
      <xdr:col>19</xdr:col>
      <xdr:colOff>396360</xdr:colOff>
      <xdr:row>51</xdr:row>
      <xdr:rowOff>30600</xdr:rowOff>
    </xdr:to>
    <xdr:sp>
      <xdr:nvSpPr>
        <xdr:cNvPr id="3431" name="CustomShape 1"/>
        <xdr:cNvSpPr/>
      </xdr:nvSpPr>
      <xdr:spPr>
        <a:xfrm>
          <a:off x="16914960" y="1046772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50</xdr:row>
      <xdr:rowOff>0</xdr:rowOff>
    </xdr:from>
    <xdr:to>
      <xdr:col>19</xdr:col>
      <xdr:colOff>396360</xdr:colOff>
      <xdr:row>51</xdr:row>
      <xdr:rowOff>30600</xdr:rowOff>
    </xdr:to>
    <xdr:sp>
      <xdr:nvSpPr>
        <xdr:cNvPr id="3432" name="CustomShape 1"/>
        <xdr:cNvSpPr/>
      </xdr:nvSpPr>
      <xdr:spPr>
        <a:xfrm>
          <a:off x="16914960" y="1046772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51</xdr:row>
      <xdr:rowOff>0</xdr:rowOff>
    </xdr:from>
    <xdr:to>
      <xdr:col>19</xdr:col>
      <xdr:colOff>396360</xdr:colOff>
      <xdr:row>52</xdr:row>
      <xdr:rowOff>30240</xdr:rowOff>
    </xdr:to>
    <xdr:sp>
      <xdr:nvSpPr>
        <xdr:cNvPr id="3433" name="CustomShape 1"/>
        <xdr:cNvSpPr/>
      </xdr:nvSpPr>
      <xdr:spPr>
        <a:xfrm>
          <a:off x="16914960" y="1065816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51</xdr:row>
      <xdr:rowOff>0</xdr:rowOff>
    </xdr:from>
    <xdr:to>
      <xdr:col>19</xdr:col>
      <xdr:colOff>396360</xdr:colOff>
      <xdr:row>52</xdr:row>
      <xdr:rowOff>30240</xdr:rowOff>
    </xdr:to>
    <xdr:sp>
      <xdr:nvSpPr>
        <xdr:cNvPr id="3434" name="CustomShape 1"/>
        <xdr:cNvSpPr/>
      </xdr:nvSpPr>
      <xdr:spPr>
        <a:xfrm>
          <a:off x="16914960" y="1065816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52</xdr:row>
      <xdr:rowOff>0</xdr:rowOff>
    </xdr:from>
    <xdr:to>
      <xdr:col>19</xdr:col>
      <xdr:colOff>396360</xdr:colOff>
      <xdr:row>53</xdr:row>
      <xdr:rowOff>30600</xdr:rowOff>
    </xdr:to>
    <xdr:sp>
      <xdr:nvSpPr>
        <xdr:cNvPr id="3435" name="CustomShape 1"/>
        <xdr:cNvSpPr/>
      </xdr:nvSpPr>
      <xdr:spPr>
        <a:xfrm>
          <a:off x="16914960" y="1084896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52</xdr:row>
      <xdr:rowOff>0</xdr:rowOff>
    </xdr:from>
    <xdr:to>
      <xdr:col>19</xdr:col>
      <xdr:colOff>396360</xdr:colOff>
      <xdr:row>53</xdr:row>
      <xdr:rowOff>30600</xdr:rowOff>
    </xdr:to>
    <xdr:sp>
      <xdr:nvSpPr>
        <xdr:cNvPr id="3436" name="CustomShape 1"/>
        <xdr:cNvSpPr/>
      </xdr:nvSpPr>
      <xdr:spPr>
        <a:xfrm>
          <a:off x="16914960" y="1084896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53</xdr:row>
      <xdr:rowOff>0</xdr:rowOff>
    </xdr:from>
    <xdr:to>
      <xdr:col>19</xdr:col>
      <xdr:colOff>396360</xdr:colOff>
      <xdr:row>54</xdr:row>
      <xdr:rowOff>30600</xdr:rowOff>
    </xdr:to>
    <xdr:sp>
      <xdr:nvSpPr>
        <xdr:cNvPr id="3437" name="CustomShape 1"/>
        <xdr:cNvSpPr/>
      </xdr:nvSpPr>
      <xdr:spPr>
        <a:xfrm>
          <a:off x="16914960" y="1103940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53</xdr:row>
      <xdr:rowOff>0</xdr:rowOff>
    </xdr:from>
    <xdr:to>
      <xdr:col>19</xdr:col>
      <xdr:colOff>396360</xdr:colOff>
      <xdr:row>54</xdr:row>
      <xdr:rowOff>30600</xdr:rowOff>
    </xdr:to>
    <xdr:sp>
      <xdr:nvSpPr>
        <xdr:cNvPr id="3438" name="CustomShape 1"/>
        <xdr:cNvSpPr/>
      </xdr:nvSpPr>
      <xdr:spPr>
        <a:xfrm>
          <a:off x="16914960" y="1103940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54</xdr:row>
      <xdr:rowOff>0</xdr:rowOff>
    </xdr:from>
    <xdr:to>
      <xdr:col>19</xdr:col>
      <xdr:colOff>396360</xdr:colOff>
      <xdr:row>55</xdr:row>
      <xdr:rowOff>30600</xdr:rowOff>
    </xdr:to>
    <xdr:sp>
      <xdr:nvSpPr>
        <xdr:cNvPr id="3439" name="CustomShape 1"/>
        <xdr:cNvSpPr/>
      </xdr:nvSpPr>
      <xdr:spPr>
        <a:xfrm>
          <a:off x="16914960" y="1122984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54</xdr:row>
      <xdr:rowOff>0</xdr:rowOff>
    </xdr:from>
    <xdr:to>
      <xdr:col>19</xdr:col>
      <xdr:colOff>396360</xdr:colOff>
      <xdr:row>55</xdr:row>
      <xdr:rowOff>30600</xdr:rowOff>
    </xdr:to>
    <xdr:sp>
      <xdr:nvSpPr>
        <xdr:cNvPr id="3440" name="CustomShape 1"/>
        <xdr:cNvSpPr/>
      </xdr:nvSpPr>
      <xdr:spPr>
        <a:xfrm>
          <a:off x="16914960" y="1122984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55</xdr:row>
      <xdr:rowOff>0</xdr:rowOff>
    </xdr:from>
    <xdr:to>
      <xdr:col>19</xdr:col>
      <xdr:colOff>396360</xdr:colOff>
      <xdr:row>56</xdr:row>
      <xdr:rowOff>30600</xdr:rowOff>
    </xdr:to>
    <xdr:sp>
      <xdr:nvSpPr>
        <xdr:cNvPr id="3441" name="CustomShape 1"/>
        <xdr:cNvSpPr/>
      </xdr:nvSpPr>
      <xdr:spPr>
        <a:xfrm>
          <a:off x="16914960" y="1142028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55</xdr:row>
      <xdr:rowOff>0</xdr:rowOff>
    </xdr:from>
    <xdr:to>
      <xdr:col>19</xdr:col>
      <xdr:colOff>396360</xdr:colOff>
      <xdr:row>56</xdr:row>
      <xdr:rowOff>30600</xdr:rowOff>
    </xdr:to>
    <xdr:sp>
      <xdr:nvSpPr>
        <xdr:cNvPr id="3442" name="CustomShape 1"/>
        <xdr:cNvSpPr/>
      </xdr:nvSpPr>
      <xdr:spPr>
        <a:xfrm>
          <a:off x="16914960" y="1142028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56</xdr:row>
      <xdr:rowOff>0</xdr:rowOff>
    </xdr:from>
    <xdr:to>
      <xdr:col>19</xdr:col>
      <xdr:colOff>396360</xdr:colOff>
      <xdr:row>57</xdr:row>
      <xdr:rowOff>30600</xdr:rowOff>
    </xdr:to>
    <xdr:sp>
      <xdr:nvSpPr>
        <xdr:cNvPr id="3443" name="CustomShape 1"/>
        <xdr:cNvSpPr/>
      </xdr:nvSpPr>
      <xdr:spPr>
        <a:xfrm>
          <a:off x="16914960" y="1161072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56</xdr:row>
      <xdr:rowOff>0</xdr:rowOff>
    </xdr:from>
    <xdr:to>
      <xdr:col>19</xdr:col>
      <xdr:colOff>396360</xdr:colOff>
      <xdr:row>57</xdr:row>
      <xdr:rowOff>30600</xdr:rowOff>
    </xdr:to>
    <xdr:sp>
      <xdr:nvSpPr>
        <xdr:cNvPr id="3444" name="CustomShape 1"/>
        <xdr:cNvSpPr/>
      </xdr:nvSpPr>
      <xdr:spPr>
        <a:xfrm>
          <a:off x="16914960" y="1161072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57</xdr:row>
      <xdr:rowOff>0</xdr:rowOff>
    </xdr:from>
    <xdr:to>
      <xdr:col>19</xdr:col>
      <xdr:colOff>396360</xdr:colOff>
      <xdr:row>58</xdr:row>
      <xdr:rowOff>30240</xdr:rowOff>
    </xdr:to>
    <xdr:sp>
      <xdr:nvSpPr>
        <xdr:cNvPr id="3445" name="CustomShape 1"/>
        <xdr:cNvSpPr/>
      </xdr:nvSpPr>
      <xdr:spPr>
        <a:xfrm>
          <a:off x="16914960" y="1180116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57</xdr:row>
      <xdr:rowOff>0</xdr:rowOff>
    </xdr:from>
    <xdr:to>
      <xdr:col>19</xdr:col>
      <xdr:colOff>396360</xdr:colOff>
      <xdr:row>58</xdr:row>
      <xdr:rowOff>30240</xdr:rowOff>
    </xdr:to>
    <xdr:sp>
      <xdr:nvSpPr>
        <xdr:cNvPr id="3446" name="CustomShape 1"/>
        <xdr:cNvSpPr/>
      </xdr:nvSpPr>
      <xdr:spPr>
        <a:xfrm>
          <a:off x="16914960" y="1180116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58</xdr:row>
      <xdr:rowOff>0</xdr:rowOff>
    </xdr:from>
    <xdr:to>
      <xdr:col>19</xdr:col>
      <xdr:colOff>396360</xdr:colOff>
      <xdr:row>59</xdr:row>
      <xdr:rowOff>21240</xdr:rowOff>
    </xdr:to>
    <xdr:sp>
      <xdr:nvSpPr>
        <xdr:cNvPr id="3447" name="CustomShape 1"/>
        <xdr:cNvSpPr/>
      </xdr:nvSpPr>
      <xdr:spPr>
        <a:xfrm>
          <a:off x="16914960" y="1199196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32</xdr:row>
      <xdr:rowOff>0</xdr:rowOff>
    </xdr:from>
    <xdr:to>
      <xdr:col>1</xdr:col>
      <xdr:colOff>513000</xdr:colOff>
      <xdr:row>33</xdr:row>
      <xdr:rowOff>5040</xdr:rowOff>
    </xdr:to>
    <xdr:sp>
      <xdr:nvSpPr>
        <xdr:cNvPr id="3448" name="CustomShape 1"/>
        <xdr:cNvSpPr/>
      </xdr:nvSpPr>
      <xdr:spPr>
        <a:xfrm>
          <a:off x="1175040" y="703872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32</xdr:row>
      <xdr:rowOff>0</xdr:rowOff>
    </xdr:from>
    <xdr:to>
      <xdr:col>1</xdr:col>
      <xdr:colOff>513000</xdr:colOff>
      <xdr:row>33</xdr:row>
      <xdr:rowOff>5040</xdr:rowOff>
    </xdr:to>
    <xdr:sp>
      <xdr:nvSpPr>
        <xdr:cNvPr id="3449" name="CustomShape 1"/>
        <xdr:cNvSpPr/>
      </xdr:nvSpPr>
      <xdr:spPr>
        <a:xfrm>
          <a:off x="1175040" y="703872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32</xdr:row>
      <xdr:rowOff>0</xdr:rowOff>
    </xdr:from>
    <xdr:to>
      <xdr:col>1</xdr:col>
      <xdr:colOff>513000</xdr:colOff>
      <xdr:row>33</xdr:row>
      <xdr:rowOff>5040</xdr:rowOff>
    </xdr:to>
    <xdr:sp>
      <xdr:nvSpPr>
        <xdr:cNvPr id="3450" name="CustomShape 1"/>
        <xdr:cNvSpPr/>
      </xdr:nvSpPr>
      <xdr:spPr>
        <a:xfrm>
          <a:off x="1175040" y="703872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32</xdr:row>
      <xdr:rowOff>0</xdr:rowOff>
    </xdr:from>
    <xdr:to>
      <xdr:col>1</xdr:col>
      <xdr:colOff>513000</xdr:colOff>
      <xdr:row>33</xdr:row>
      <xdr:rowOff>5040</xdr:rowOff>
    </xdr:to>
    <xdr:sp>
      <xdr:nvSpPr>
        <xdr:cNvPr id="3451" name="CustomShape 1"/>
        <xdr:cNvSpPr/>
      </xdr:nvSpPr>
      <xdr:spPr>
        <a:xfrm>
          <a:off x="1175040" y="703872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32</xdr:row>
      <xdr:rowOff>0</xdr:rowOff>
    </xdr:from>
    <xdr:to>
      <xdr:col>1</xdr:col>
      <xdr:colOff>513000</xdr:colOff>
      <xdr:row>33</xdr:row>
      <xdr:rowOff>5040</xdr:rowOff>
    </xdr:to>
    <xdr:sp>
      <xdr:nvSpPr>
        <xdr:cNvPr id="3452" name="CustomShape 1"/>
        <xdr:cNvSpPr/>
      </xdr:nvSpPr>
      <xdr:spPr>
        <a:xfrm>
          <a:off x="1175040" y="703872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32</xdr:row>
      <xdr:rowOff>0</xdr:rowOff>
    </xdr:from>
    <xdr:to>
      <xdr:col>1</xdr:col>
      <xdr:colOff>513000</xdr:colOff>
      <xdr:row>33</xdr:row>
      <xdr:rowOff>5040</xdr:rowOff>
    </xdr:to>
    <xdr:sp>
      <xdr:nvSpPr>
        <xdr:cNvPr id="3453" name="CustomShape 1"/>
        <xdr:cNvSpPr/>
      </xdr:nvSpPr>
      <xdr:spPr>
        <a:xfrm>
          <a:off x="1175040" y="703872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32</xdr:row>
      <xdr:rowOff>0</xdr:rowOff>
    </xdr:from>
    <xdr:to>
      <xdr:col>1</xdr:col>
      <xdr:colOff>513000</xdr:colOff>
      <xdr:row>33</xdr:row>
      <xdr:rowOff>5040</xdr:rowOff>
    </xdr:to>
    <xdr:sp>
      <xdr:nvSpPr>
        <xdr:cNvPr id="3454" name="CustomShape 1"/>
        <xdr:cNvSpPr/>
      </xdr:nvSpPr>
      <xdr:spPr>
        <a:xfrm>
          <a:off x="1175040" y="703872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32</xdr:row>
      <xdr:rowOff>0</xdr:rowOff>
    </xdr:from>
    <xdr:to>
      <xdr:col>1</xdr:col>
      <xdr:colOff>513000</xdr:colOff>
      <xdr:row>33</xdr:row>
      <xdr:rowOff>5040</xdr:rowOff>
    </xdr:to>
    <xdr:sp>
      <xdr:nvSpPr>
        <xdr:cNvPr id="3455" name="CustomShape 1"/>
        <xdr:cNvSpPr/>
      </xdr:nvSpPr>
      <xdr:spPr>
        <a:xfrm>
          <a:off x="1175040" y="703872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32</xdr:row>
      <xdr:rowOff>0</xdr:rowOff>
    </xdr:from>
    <xdr:to>
      <xdr:col>1</xdr:col>
      <xdr:colOff>513000</xdr:colOff>
      <xdr:row>33</xdr:row>
      <xdr:rowOff>5040</xdr:rowOff>
    </xdr:to>
    <xdr:sp>
      <xdr:nvSpPr>
        <xdr:cNvPr id="3456" name="CustomShape 1"/>
        <xdr:cNvSpPr/>
      </xdr:nvSpPr>
      <xdr:spPr>
        <a:xfrm>
          <a:off x="1175040" y="703872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32</xdr:row>
      <xdr:rowOff>0</xdr:rowOff>
    </xdr:from>
    <xdr:to>
      <xdr:col>1</xdr:col>
      <xdr:colOff>513000</xdr:colOff>
      <xdr:row>33</xdr:row>
      <xdr:rowOff>5040</xdr:rowOff>
    </xdr:to>
    <xdr:sp>
      <xdr:nvSpPr>
        <xdr:cNvPr id="3457" name="CustomShape 1"/>
        <xdr:cNvSpPr/>
      </xdr:nvSpPr>
      <xdr:spPr>
        <a:xfrm>
          <a:off x="1175040" y="703872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32</xdr:row>
      <xdr:rowOff>0</xdr:rowOff>
    </xdr:from>
    <xdr:to>
      <xdr:col>1</xdr:col>
      <xdr:colOff>513000</xdr:colOff>
      <xdr:row>33</xdr:row>
      <xdr:rowOff>5040</xdr:rowOff>
    </xdr:to>
    <xdr:sp>
      <xdr:nvSpPr>
        <xdr:cNvPr id="3458" name="CustomShape 1"/>
        <xdr:cNvSpPr/>
      </xdr:nvSpPr>
      <xdr:spPr>
        <a:xfrm>
          <a:off x="1175040" y="703872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32</xdr:row>
      <xdr:rowOff>0</xdr:rowOff>
    </xdr:from>
    <xdr:to>
      <xdr:col>1</xdr:col>
      <xdr:colOff>513000</xdr:colOff>
      <xdr:row>33</xdr:row>
      <xdr:rowOff>5040</xdr:rowOff>
    </xdr:to>
    <xdr:sp>
      <xdr:nvSpPr>
        <xdr:cNvPr id="3459" name="CustomShape 1"/>
        <xdr:cNvSpPr/>
      </xdr:nvSpPr>
      <xdr:spPr>
        <a:xfrm>
          <a:off x="1175040" y="703872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32</xdr:row>
      <xdr:rowOff>0</xdr:rowOff>
    </xdr:from>
    <xdr:to>
      <xdr:col>1</xdr:col>
      <xdr:colOff>513000</xdr:colOff>
      <xdr:row>33</xdr:row>
      <xdr:rowOff>5040</xdr:rowOff>
    </xdr:to>
    <xdr:sp>
      <xdr:nvSpPr>
        <xdr:cNvPr id="3460" name="CustomShape 1"/>
        <xdr:cNvSpPr/>
      </xdr:nvSpPr>
      <xdr:spPr>
        <a:xfrm>
          <a:off x="1175040" y="703872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32</xdr:row>
      <xdr:rowOff>0</xdr:rowOff>
    </xdr:from>
    <xdr:to>
      <xdr:col>1</xdr:col>
      <xdr:colOff>513000</xdr:colOff>
      <xdr:row>33</xdr:row>
      <xdr:rowOff>5040</xdr:rowOff>
    </xdr:to>
    <xdr:sp>
      <xdr:nvSpPr>
        <xdr:cNvPr id="3461" name="CustomShape 1"/>
        <xdr:cNvSpPr/>
      </xdr:nvSpPr>
      <xdr:spPr>
        <a:xfrm>
          <a:off x="1175040" y="703872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32</xdr:row>
      <xdr:rowOff>0</xdr:rowOff>
    </xdr:from>
    <xdr:to>
      <xdr:col>1</xdr:col>
      <xdr:colOff>513000</xdr:colOff>
      <xdr:row>33</xdr:row>
      <xdr:rowOff>5040</xdr:rowOff>
    </xdr:to>
    <xdr:sp>
      <xdr:nvSpPr>
        <xdr:cNvPr id="3462" name="CustomShape 1"/>
        <xdr:cNvSpPr/>
      </xdr:nvSpPr>
      <xdr:spPr>
        <a:xfrm>
          <a:off x="1175040" y="703872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32</xdr:row>
      <xdr:rowOff>0</xdr:rowOff>
    </xdr:from>
    <xdr:to>
      <xdr:col>1</xdr:col>
      <xdr:colOff>513000</xdr:colOff>
      <xdr:row>33</xdr:row>
      <xdr:rowOff>5040</xdr:rowOff>
    </xdr:to>
    <xdr:sp>
      <xdr:nvSpPr>
        <xdr:cNvPr id="3463" name="CustomShape 1"/>
        <xdr:cNvSpPr/>
      </xdr:nvSpPr>
      <xdr:spPr>
        <a:xfrm>
          <a:off x="1175040" y="703872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32</xdr:row>
      <xdr:rowOff>0</xdr:rowOff>
    </xdr:from>
    <xdr:to>
      <xdr:col>1</xdr:col>
      <xdr:colOff>513000</xdr:colOff>
      <xdr:row>33</xdr:row>
      <xdr:rowOff>5040</xdr:rowOff>
    </xdr:to>
    <xdr:sp>
      <xdr:nvSpPr>
        <xdr:cNvPr id="3464" name="CustomShape 1"/>
        <xdr:cNvSpPr/>
      </xdr:nvSpPr>
      <xdr:spPr>
        <a:xfrm>
          <a:off x="1175040" y="703872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32</xdr:row>
      <xdr:rowOff>0</xdr:rowOff>
    </xdr:from>
    <xdr:to>
      <xdr:col>1</xdr:col>
      <xdr:colOff>513000</xdr:colOff>
      <xdr:row>33</xdr:row>
      <xdr:rowOff>5040</xdr:rowOff>
    </xdr:to>
    <xdr:sp>
      <xdr:nvSpPr>
        <xdr:cNvPr id="3465" name="CustomShape 1"/>
        <xdr:cNvSpPr/>
      </xdr:nvSpPr>
      <xdr:spPr>
        <a:xfrm>
          <a:off x="1175040" y="703872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32</xdr:row>
      <xdr:rowOff>0</xdr:rowOff>
    </xdr:from>
    <xdr:to>
      <xdr:col>1</xdr:col>
      <xdr:colOff>513000</xdr:colOff>
      <xdr:row>33</xdr:row>
      <xdr:rowOff>5040</xdr:rowOff>
    </xdr:to>
    <xdr:sp>
      <xdr:nvSpPr>
        <xdr:cNvPr id="3466" name="CustomShape 1"/>
        <xdr:cNvSpPr/>
      </xdr:nvSpPr>
      <xdr:spPr>
        <a:xfrm>
          <a:off x="1175040" y="703872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32</xdr:row>
      <xdr:rowOff>0</xdr:rowOff>
    </xdr:from>
    <xdr:to>
      <xdr:col>1</xdr:col>
      <xdr:colOff>513000</xdr:colOff>
      <xdr:row>33</xdr:row>
      <xdr:rowOff>5040</xdr:rowOff>
    </xdr:to>
    <xdr:sp>
      <xdr:nvSpPr>
        <xdr:cNvPr id="3467" name="CustomShape 1"/>
        <xdr:cNvSpPr/>
      </xdr:nvSpPr>
      <xdr:spPr>
        <a:xfrm>
          <a:off x="1175040" y="703872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32</xdr:row>
      <xdr:rowOff>0</xdr:rowOff>
    </xdr:from>
    <xdr:to>
      <xdr:col>1</xdr:col>
      <xdr:colOff>513000</xdr:colOff>
      <xdr:row>33</xdr:row>
      <xdr:rowOff>5040</xdr:rowOff>
    </xdr:to>
    <xdr:sp>
      <xdr:nvSpPr>
        <xdr:cNvPr id="3468" name="CustomShape 1"/>
        <xdr:cNvSpPr/>
      </xdr:nvSpPr>
      <xdr:spPr>
        <a:xfrm>
          <a:off x="1175040" y="703872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32</xdr:row>
      <xdr:rowOff>5040</xdr:rowOff>
    </xdr:to>
    <xdr:sp>
      <xdr:nvSpPr>
        <xdr:cNvPr id="3469" name="CustomShape 1"/>
        <xdr:cNvSpPr/>
      </xdr:nvSpPr>
      <xdr:spPr>
        <a:xfrm>
          <a:off x="1175040" y="6848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32</xdr:row>
      <xdr:rowOff>5040</xdr:rowOff>
    </xdr:to>
    <xdr:sp>
      <xdr:nvSpPr>
        <xdr:cNvPr id="3470" name="CustomShape 1"/>
        <xdr:cNvSpPr/>
      </xdr:nvSpPr>
      <xdr:spPr>
        <a:xfrm>
          <a:off x="1175040" y="6848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32</xdr:row>
      <xdr:rowOff>5040</xdr:rowOff>
    </xdr:to>
    <xdr:sp>
      <xdr:nvSpPr>
        <xdr:cNvPr id="3471" name="CustomShape 1"/>
        <xdr:cNvSpPr/>
      </xdr:nvSpPr>
      <xdr:spPr>
        <a:xfrm>
          <a:off x="1175040" y="6848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32</xdr:row>
      <xdr:rowOff>5040</xdr:rowOff>
    </xdr:to>
    <xdr:sp>
      <xdr:nvSpPr>
        <xdr:cNvPr id="3472" name="CustomShape 1"/>
        <xdr:cNvSpPr/>
      </xdr:nvSpPr>
      <xdr:spPr>
        <a:xfrm>
          <a:off x="1175040" y="6848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32</xdr:row>
      <xdr:rowOff>5040</xdr:rowOff>
    </xdr:to>
    <xdr:sp>
      <xdr:nvSpPr>
        <xdr:cNvPr id="3473" name="CustomShape 1"/>
        <xdr:cNvSpPr/>
      </xdr:nvSpPr>
      <xdr:spPr>
        <a:xfrm>
          <a:off x="1175040" y="6848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32</xdr:row>
      <xdr:rowOff>5040</xdr:rowOff>
    </xdr:to>
    <xdr:sp>
      <xdr:nvSpPr>
        <xdr:cNvPr id="3474" name="CustomShape 1"/>
        <xdr:cNvSpPr/>
      </xdr:nvSpPr>
      <xdr:spPr>
        <a:xfrm>
          <a:off x="1175040" y="6848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32</xdr:row>
      <xdr:rowOff>5040</xdr:rowOff>
    </xdr:to>
    <xdr:sp>
      <xdr:nvSpPr>
        <xdr:cNvPr id="3475" name="CustomShape 1"/>
        <xdr:cNvSpPr/>
      </xdr:nvSpPr>
      <xdr:spPr>
        <a:xfrm>
          <a:off x="1175040" y="6848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32</xdr:row>
      <xdr:rowOff>5040</xdr:rowOff>
    </xdr:to>
    <xdr:sp>
      <xdr:nvSpPr>
        <xdr:cNvPr id="3476" name="CustomShape 1"/>
        <xdr:cNvSpPr/>
      </xdr:nvSpPr>
      <xdr:spPr>
        <a:xfrm>
          <a:off x="1175040" y="6848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32</xdr:row>
      <xdr:rowOff>5040</xdr:rowOff>
    </xdr:to>
    <xdr:sp>
      <xdr:nvSpPr>
        <xdr:cNvPr id="3477" name="CustomShape 1"/>
        <xdr:cNvSpPr/>
      </xdr:nvSpPr>
      <xdr:spPr>
        <a:xfrm>
          <a:off x="1175040" y="6848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32</xdr:row>
      <xdr:rowOff>5040</xdr:rowOff>
    </xdr:to>
    <xdr:sp>
      <xdr:nvSpPr>
        <xdr:cNvPr id="3478" name="CustomShape 1"/>
        <xdr:cNvSpPr/>
      </xdr:nvSpPr>
      <xdr:spPr>
        <a:xfrm>
          <a:off x="1175040" y="6848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32</xdr:row>
      <xdr:rowOff>5040</xdr:rowOff>
    </xdr:to>
    <xdr:sp>
      <xdr:nvSpPr>
        <xdr:cNvPr id="3479" name="CustomShape 1"/>
        <xdr:cNvSpPr/>
      </xdr:nvSpPr>
      <xdr:spPr>
        <a:xfrm>
          <a:off x="1175040" y="6848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32</xdr:row>
      <xdr:rowOff>5040</xdr:rowOff>
    </xdr:to>
    <xdr:sp>
      <xdr:nvSpPr>
        <xdr:cNvPr id="3480" name="CustomShape 1"/>
        <xdr:cNvSpPr/>
      </xdr:nvSpPr>
      <xdr:spPr>
        <a:xfrm>
          <a:off x="1175040" y="6848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32</xdr:row>
      <xdr:rowOff>5040</xdr:rowOff>
    </xdr:to>
    <xdr:sp>
      <xdr:nvSpPr>
        <xdr:cNvPr id="3481" name="CustomShape 1"/>
        <xdr:cNvSpPr/>
      </xdr:nvSpPr>
      <xdr:spPr>
        <a:xfrm>
          <a:off x="1175040" y="6848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32</xdr:row>
      <xdr:rowOff>5040</xdr:rowOff>
    </xdr:to>
    <xdr:sp>
      <xdr:nvSpPr>
        <xdr:cNvPr id="3482" name="CustomShape 1"/>
        <xdr:cNvSpPr/>
      </xdr:nvSpPr>
      <xdr:spPr>
        <a:xfrm>
          <a:off x="1175040" y="6848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32</xdr:row>
      <xdr:rowOff>5040</xdr:rowOff>
    </xdr:to>
    <xdr:sp>
      <xdr:nvSpPr>
        <xdr:cNvPr id="3483" name="CustomShape 1"/>
        <xdr:cNvSpPr/>
      </xdr:nvSpPr>
      <xdr:spPr>
        <a:xfrm>
          <a:off x="1175040" y="6848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32</xdr:row>
      <xdr:rowOff>5040</xdr:rowOff>
    </xdr:to>
    <xdr:sp>
      <xdr:nvSpPr>
        <xdr:cNvPr id="3484" name="CustomShape 1"/>
        <xdr:cNvSpPr/>
      </xdr:nvSpPr>
      <xdr:spPr>
        <a:xfrm>
          <a:off x="1175040" y="6848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32</xdr:row>
      <xdr:rowOff>5040</xdr:rowOff>
    </xdr:to>
    <xdr:sp>
      <xdr:nvSpPr>
        <xdr:cNvPr id="3485" name="CustomShape 1"/>
        <xdr:cNvSpPr/>
      </xdr:nvSpPr>
      <xdr:spPr>
        <a:xfrm>
          <a:off x="1175040" y="6848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32</xdr:row>
      <xdr:rowOff>5040</xdr:rowOff>
    </xdr:to>
    <xdr:sp>
      <xdr:nvSpPr>
        <xdr:cNvPr id="3486" name="CustomShape 1"/>
        <xdr:cNvSpPr/>
      </xdr:nvSpPr>
      <xdr:spPr>
        <a:xfrm>
          <a:off x="1175040" y="6848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32</xdr:row>
      <xdr:rowOff>5040</xdr:rowOff>
    </xdr:to>
    <xdr:sp>
      <xdr:nvSpPr>
        <xdr:cNvPr id="3487" name="CustomShape 1"/>
        <xdr:cNvSpPr/>
      </xdr:nvSpPr>
      <xdr:spPr>
        <a:xfrm>
          <a:off x="1175040" y="6848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32</xdr:row>
      <xdr:rowOff>5040</xdr:rowOff>
    </xdr:to>
    <xdr:sp>
      <xdr:nvSpPr>
        <xdr:cNvPr id="3488" name="CustomShape 1"/>
        <xdr:cNvSpPr/>
      </xdr:nvSpPr>
      <xdr:spPr>
        <a:xfrm>
          <a:off x="1175040" y="6848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32</xdr:row>
      <xdr:rowOff>5040</xdr:rowOff>
    </xdr:to>
    <xdr:sp>
      <xdr:nvSpPr>
        <xdr:cNvPr id="3489" name="CustomShape 1"/>
        <xdr:cNvSpPr/>
      </xdr:nvSpPr>
      <xdr:spPr>
        <a:xfrm>
          <a:off x="1175040" y="684828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157320</xdr:rowOff>
    </xdr:to>
    <xdr:sp>
      <xdr:nvSpPr>
        <xdr:cNvPr id="3490" name="CustomShape 1"/>
        <xdr:cNvSpPr/>
      </xdr:nvSpPr>
      <xdr:spPr>
        <a:xfrm>
          <a:off x="1175040" y="665784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157320</xdr:rowOff>
    </xdr:to>
    <xdr:sp>
      <xdr:nvSpPr>
        <xdr:cNvPr id="3491" name="CustomShape 1"/>
        <xdr:cNvSpPr/>
      </xdr:nvSpPr>
      <xdr:spPr>
        <a:xfrm>
          <a:off x="1175040" y="665784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157320</xdr:rowOff>
    </xdr:to>
    <xdr:sp>
      <xdr:nvSpPr>
        <xdr:cNvPr id="3492" name="CustomShape 1"/>
        <xdr:cNvSpPr/>
      </xdr:nvSpPr>
      <xdr:spPr>
        <a:xfrm>
          <a:off x="1175040" y="665784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157320</xdr:rowOff>
    </xdr:to>
    <xdr:sp>
      <xdr:nvSpPr>
        <xdr:cNvPr id="3493" name="CustomShape 1"/>
        <xdr:cNvSpPr/>
      </xdr:nvSpPr>
      <xdr:spPr>
        <a:xfrm>
          <a:off x="1175040" y="665784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157320</xdr:rowOff>
    </xdr:to>
    <xdr:sp>
      <xdr:nvSpPr>
        <xdr:cNvPr id="3494" name="CustomShape 1"/>
        <xdr:cNvSpPr/>
      </xdr:nvSpPr>
      <xdr:spPr>
        <a:xfrm>
          <a:off x="1175040" y="665784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157320</xdr:rowOff>
    </xdr:to>
    <xdr:sp>
      <xdr:nvSpPr>
        <xdr:cNvPr id="3495" name="CustomShape 1"/>
        <xdr:cNvSpPr/>
      </xdr:nvSpPr>
      <xdr:spPr>
        <a:xfrm>
          <a:off x="1175040" y="665784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157320</xdr:rowOff>
    </xdr:to>
    <xdr:sp>
      <xdr:nvSpPr>
        <xdr:cNvPr id="3496" name="CustomShape 1"/>
        <xdr:cNvSpPr/>
      </xdr:nvSpPr>
      <xdr:spPr>
        <a:xfrm>
          <a:off x="1175040" y="665784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157320</xdr:rowOff>
    </xdr:to>
    <xdr:sp>
      <xdr:nvSpPr>
        <xdr:cNvPr id="3497" name="CustomShape 1"/>
        <xdr:cNvSpPr/>
      </xdr:nvSpPr>
      <xdr:spPr>
        <a:xfrm>
          <a:off x="1175040" y="665784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157320</xdr:rowOff>
    </xdr:to>
    <xdr:sp>
      <xdr:nvSpPr>
        <xdr:cNvPr id="3498" name="CustomShape 1"/>
        <xdr:cNvSpPr/>
      </xdr:nvSpPr>
      <xdr:spPr>
        <a:xfrm>
          <a:off x="1175040" y="665784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157320</xdr:rowOff>
    </xdr:to>
    <xdr:sp>
      <xdr:nvSpPr>
        <xdr:cNvPr id="3499" name="CustomShape 1"/>
        <xdr:cNvSpPr/>
      </xdr:nvSpPr>
      <xdr:spPr>
        <a:xfrm>
          <a:off x="1175040" y="665784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157320</xdr:rowOff>
    </xdr:to>
    <xdr:sp>
      <xdr:nvSpPr>
        <xdr:cNvPr id="3500" name="CustomShape 1"/>
        <xdr:cNvSpPr/>
      </xdr:nvSpPr>
      <xdr:spPr>
        <a:xfrm>
          <a:off x="1175040" y="665784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157320</xdr:rowOff>
    </xdr:to>
    <xdr:sp>
      <xdr:nvSpPr>
        <xdr:cNvPr id="3501" name="CustomShape 1"/>
        <xdr:cNvSpPr/>
      </xdr:nvSpPr>
      <xdr:spPr>
        <a:xfrm>
          <a:off x="1175040" y="665784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157320</xdr:rowOff>
    </xdr:to>
    <xdr:sp>
      <xdr:nvSpPr>
        <xdr:cNvPr id="3502" name="CustomShape 1"/>
        <xdr:cNvSpPr/>
      </xdr:nvSpPr>
      <xdr:spPr>
        <a:xfrm>
          <a:off x="1175040" y="665784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157320</xdr:rowOff>
    </xdr:to>
    <xdr:sp>
      <xdr:nvSpPr>
        <xdr:cNvPr id="3503" name="CustomShape 1"/>
        <xdr:cNvSpPr/>
      </xdr:nvSpPr>
      <xdr:spPr>
        <a:xfrm>
          <a:off x="1175040" y="665784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157320</xdr:rowOff>
    </xdr:to>
    <xdr:sp>
      <xdr:nvSpPr>
        <xdr:cNvPr id="3504" name="CustomShape 1"/>
        <xdr:cNvSpPr/>
      </xdr:nvSpPr>
      <xdr:spPr>
        <a:xfrm>
          <a:off x="1175040" y="665784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157320</xdr:rowOff>
    </xdr:to>
    <xdr:sp>
      <xdr:nvSpPr>
        <xdr:cNvPr id="3505" name="CustomShape 1"/>
        <xdr:cNvSpPr/>
      </xdr:nvSpPr>
      <xdr:spPr>
        <a:xfrm>
          <a:off x="1175040" y="665784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157320</xdr:rowOff>
    </xdr:to>
    <xdr:sp>
      <xdr:nvSpPr>
        <xdr:cNvPr id="3506" name="CustomShape 1"/>
        <xdr:cNvSpPr/>
      </xdr:nvSpPr>
      <xdr:spPr>
        <a:xfrm>
          <a:off x="1175040" y="665784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157320</xdr:rowOff>
    </xdr:to>
    <xdr:sp>
      <xdr:nvSpPr>
        <xdr:cNvPr id="3507" name="CustomShape 1"/>
        <xdr:cNvSpPr/>
      </xdr:nvSpPr>
      <xdr:spPr>
        <a:xfrm>
          <a:off x="1175040" y="665784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157320</xdr:rowOff>
    </xdr:to>
    <xdr:sp>
      <xdr:nvSpPr>
        <xdr:cNvPr id="3508" name="CustomShape 1"/>
        <xdr:cNvSpPr/>
      </xdr:nvSpPr>
      <xdr:spPr>
        <a:xfrm>
          <a:off x="1175040" y="665784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157320</xdr:rowOff>
    </xdr:to>
    <xdr:sp>
      <xdr:nvSpPr>
        <xdr:cNvPr id="3509" name="CustomShape 1"/>
        <xdr:cNvSpPr/>
      </xdr:nvSpPr>
      <xdr:spPr>
        <a:xfrm>
          <a:off x="1175040" y="665784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157320</xdr:rowOff>
    </xdr:to>
    <xdr:sp>
      <xdr:nvSpPr>
        <xdr:cNvPr id="3510" name="CustomShape 1"/>
        <xdr:cNvSpPr/>
      </xdr:nvSpPr>
      <xdr:spPr>
        <a:xfrm>
          <a:off x="1175040" y="665784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32</xdr:row>
      <xdr:rowOff>0</xdr:rowOff>
    </xdr:from>
    <xdr:to>
      <xdr:col>1</xdr:col>
      <xdr:colOff>506520</xdr:colOff>
      <xdr:row>32</xdr:row>
      <xdr:rowOff>157320</xdr:rowOff>
    </xdr:to>
    <xdr:sp>
      <xdr:nvSpPr>
        <xdr:cNvPr id="3511" name="CustomShape 1"/>
        <xdr:cNvSpPr/>
      </xdr:nvSpPr>
      <xdr:spPr>
        <a:xfrm>
          <a:off x="1165680" y="703872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32</xdr:row>
      <xdr:rowOff>0</xdr:rowOff>
    </xdr:from>
    <xdr:to>
      <xdr:col>1</xdr:col>
      <xdr:colOff>506520</xdr:colOff>
      <xdr:row>32</xdr:row>
      <xdr:rowOff>157320</xdr:rowOff>
    </xdr:to>
    <xdr:sp>
      <xdr:nvSpPr>
        <xdr:cNvPr id="3512" name="CustomShape 1"/>
        <xdr:cNvSpPr/>
      </xdr:nvSpPr>
      <xdr:spPr>
        <a:xfrm>
          <a:off x="1165680" y="703872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32</xdr:row>
      <xdr:rowOff>0</xdr:rowOff>
    </xdr:from>
    <xdr:to>
      <xdr:col>1</xdr:col>
      <xdr:colOff>506520</xdr:colOff>
      <xdr:row>32</xdr:row>
      <xdr:rowOff>157320</xdr:rowOff>
    </xdr:to>
    <xdr:sp>
      <xdr:nvSpPr>
        <xdr:cNvPr id="3513" name="CustomShape 1"/>
        <xdr:cNvSpPr/>
      </xdr:nvSpPr>
      <xdr:spPr>
        <a:xfrm>
          <a:off x="1165680" y="703872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32</xdr:row>
      <xdr:rowOff>0</xdr:rowOff>
    </xdr:from>
    <xdr:to>
      <xdr:col>1</xdr:col>
      <xdr:colOff>506520</xdr:colOff>
      <xdr:row>32</xdr:row>
      <xdr:rowOff>157320</xdr:rowOff>
    </xdr:to>
    <xdr:sp>
      <xdr:nvSpPr>
        <xdr:cNvPr id="3514" name="CustomShape 1"/>
        <xdr:cNvSpPr/>
      </xdr:nvSpPr>
      <xdr:spPr>
        <a:xfrm>
          <a:off x="1165680" y="703872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32</xdr:row>
      <xdr:rowOff>0</xdr:rowOff>
    </xdr:from>
    <xdr:to>
      <xdr:col>1</xdr:col>
      <xdr:colOff>506520</xdr:colOff>
      <xdr:row>32</xdr:row>
      <xdr:rowOff>157320</xdr:rowOff>
    </xdr:to>
    <xdr:sp>
      <xdr:nvSpPr>
        <xdr:cNvPr id="3515" name="CustomShape 1"/>
        <xdr:cNvSpPr/>
      </xdr:nvSpPr>
      <xdr:spPr>
        <a:xfrm>
          <a:off x="1165680" y="703872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32</xdr:row>
      <xdr:rowOff>0</xdr:rowOff>
    </xdr:from>
    <xdr:to>
      <xdr:col>1</xdr:col>
      <xdr:colOff>506520</xdr:colOff>
      <xdr:row>32</xdr:row>
      <xdr:rowOff>157320</xdr:rowOff>
    </xdr:to>
    <xdr:sp>
      <xdr:nvSpPr>
        <xdr:cNvPr id="3516" name="CustomShape 1"/>
        <xdr:cNvSpPr/>
      </xdr:nvSpPr>
      <xdr:spPr>
        <a:xfrm>
          <a:off x="1165680" y="703872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32</xdr:row>
      <xdr:rowOff>0</xdr:rowOff>
    </xdr:from>
    <xdr:to>
      <xdr:col>1</xdr:col>
      <xdr:colOff>506520</xdr:colOff>
      <xdr:row>32</xdr:row>
      <xdr:rowOff>157320</xdr:rowOff>
    </xdr:to>
    <xdr:sp>
      <xdr:nvSpPr>
        <xdr:cNvPr id="3517" name="CustomShape 1"/>
        <xdr:cNvSpPr/>
      </xdr:nvSpPr>
      <xdr:spPr>
        <a:xfrm>
          <a:off x="1165680" y="703872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32</xdr:row>
      <xdr:rowOff>0</xdr:rowOff>
    </xdr:from>
    <xdr:to>
      <xdr:col>1</xdr:col>
      <xdr:colOff>506520</xdr:colOff>
      <xdr:row>32</xdr:row>
      <xdr:rowOff>157320</xdr:rowOff>
    </xdr:to>
    <xdr:sp>
      <xdr:nvSpPr>
        <xdr:cNvPr id="3518" name="CustomShape 1"/>
        <xdr:cNvSpPr/>
      </xdr:nvSpPr>
      <xdr:spPr>
        <a:xfrm>
          <a:off x="1165680" y="703872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32</xdr:row>
      <xdr:rowOff>0</xdr:rowOff>
    </xdr:from>
    <xdr:to>
      <xdr:col>1</xdr:col>
      <xdr:colOff>506520</xdr:colOff>
      <xdr:row>32</xdr:row>
      <xdr:rowOff>157320</xdr:rowOff>
    </xdr:to>
    <xdr:sp>
      <xdr:nvSpPr>
        <xdr:cNvPr id="3519" name="CustomShape 1"/>
        <xdr:cNvSpPr/>
      </xdr:nvSpPr>
      <xdr:spPr>
        <a:xfrm>
          <a:off x="1165680" y="703872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32</xdr:row>
      <xdr:rowOff>0</xdr:rowOff>
    </xdr:from>
    <xdr:to>
      <xdr:col>1</xdr:col>
      <xdr:colOff>506520</xdr:colOff>
      <xdr:row>32</xdr:row>
      <xdr:rowOff>157320</xdr:rowOff>
    </xdr:to>
    <xdr:sp>
      <xdr:nvSpPr>
        <xdr:cNvPr id="3520" name="CustomShape 1"/>
        <xdr:cNvSpPr/>
      </xdr:nvSpPr>
      <xdr:spPr>
        <a:xfrm>
          <a:off x="1165680" y="703872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32</xdr:row>
      <xdr:rowOff>0</xdr:rowOff>
    </xdr:from>
    <xdr:to>
      <xdr:col>1</xdr:col>
      <xdr:colOff>506520</xdr:colOff>
      <xdr:row>32</xdr:row>
      <xdr:rowOff>157320</xdr:rowOff>
    </xdr:to>
    <xdr:sp>
      <xdr:nvSpPr>
        <xdr:cNvPr id="3521" name="CustomShape 1"/>
        <xdr:cNvSpPr/>
      </xdr:nvSpPr>
      <xdr:spPr>
        <a:xfrm>
          <a:off x="1165680" y="703872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32</xdr:row>
      <xdr:rowOff>0</xdr:rowOff>
    </xdr:from>
    <xdr:to>
      <xdr:col>1</xdr:col>
      <xdr:colOff>506520</xdr:colOff>
      <xdr:row>32</xdr:row>
      <xdr:rowOff>157320</xdr:rowOff>
    </xdr:to>
    <xdr:sp>
      <xdr:nvSpPr>
        <xdr:cNvPr id="3522" name="CustomShape 1"/>
        <xdr:cNvSpPr/>
      </xdr:nvSpPr>
      <xdr:spPr>
        <a:xfrm>
          <a:off x="1165680" y="703872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32</xdr:row>
      <xdr:rowOff>0</xdr:rowOff>
    </xdr:from>
    <xdr:to>
      <xdr:col>1</xdr:col>
      <xdr:colOff>506520</xdr:colOff>
      <xdr:row>32</xdr:row>
      <xdr:rowOff>157320</xdr:rowOff>
    </xdr:to>
    <xdr:sp>
      <xdr:nvSpPr>
        <xdr:cNvPr id="3523" name="CustomShape 1"/>
        <xdr:cNvSpPr/>
      </xdr:nvSpPr>
      <xdr:spPr>
        <a:xfrm>
          <a:off x="1165680" y="703872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32</xdr:row>
      <xdr:rowOff>0</xdr:rowOff>
    </xdr:from>
    <xdr:to>
      <xdr:col>1</xdr:col>
      <xdr:colOff>506520</xdr:colOff>
      <xdr:row>32</xdr:row>
      <xdr:rowOff>157320</xdr:rowOff>
    </xdr:to>
    <xdr:sp>
      <xdr:nvSpPr>
        <xdr:cNvPr id="3524" name="CustomShape 1"/>
        <xdr:cNvSpPr/>
      </xdr:nvSpPr>
      <xdr:spPr>
        <a:xfrm>
          <a:off x="1165680" y="703872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32</xdr:row>
      <xdr:rowOff>0</xdr:rowOff>
    </xdr:from>
    <xdr:to>
      <xdr:col>1</xdr:col>
      <xdr:colOff>506520</xdr:colOff>
      <xdr:row>32</xdr:row>
      <xdr:rowOff>157320</xdr:rowOff>
    </xdr:to>
    <xdr:sp>
      <xdr:nvSpPr>
        <xdr:cNvPr id="3525" name="CustomShape 1"/>
        <xdr:cNvSpPr/>
      </xdr:nvSpPr>
      <xdr:spPr>
        <a:xfrm>
          <a:off x="1165680" y="703872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32</xdr:row>
      <xdr:rowOff>0</xdr:rowOff>
    </xdr:from>
    <xdr:to>
      <xdr:col>1</xdr:col>
      <xdr:colOff>506520</xdr:colOff>
      <xdr:row>32</xdr:row>
      <xdr:rowOff>157320</xdr:rowOff>
    </xdr:to>
    <xdr:sp>
      <xdr:nvSpPr>
        <xdr:cNvPr id="3526" name="CustomShape 1"/>
        <xdr:cNvSpPr/>
      </xdr:nvSpPr>
      <xdr:spPr>
        <a:xfrm>
          <a:off x="1165680" y="703872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32</xdr:row>
      <xdr:rowOff>0</xdr:rowOff>
    </xdr:from>
    <xdr:to>
      <xdr:col>1</xdr:col>
      <xdr:colOff>506520</xdr:colOff>
      <xdr:row>32</xdr:row>
      <xdr:rowOff>157320</xdr:rowOff>
    </xdr:to>
    <xdr:sp>
      <xdr:nvSpPr>
        <xdr:cNvPr id="3527" name="CustomShape 1"/>
        <xdr:cNvSpPr/>
      </xdr:nvSpPr>
      <xdr:spPr>
        <a:xfrm>
          <a:off x="1165680" y="703872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32</xdr:row>
      <xdr:rowOff>0</xdr:rowOff>
    </xdr:from>
    <xdr:to>
      <xdr:col>1</xdr:col>
      <xdr:colOff>506520</xdr:colOff>
      <xdr:row>32</xdr:row>
      <xdr:rowOff>157320</xdr:rowOff>
    </xdr:to>
    <xdr:sp>
      <xdr:nvSpPr>
        <xdr:cNvPr id="3528" name="CustomShape 1"/>
        <xdr:cNvSpPr/>
      </xdr:nvSpPr>
      <xdr:spPr>
        <a:xfrm>
          <a:off x="1165680" y="703872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32</xdr:row>
      <xdr:rowOff>0</xdr:rowOff>
    </xdr:from>
    <xdr:to>
      <xdr:col>1</xdr:col>
      <xdr:colOff>506520</xdr:colOff>
      <xdr:row>32</xdr:row>
      <xdr:rowOff>157320</xdr:rowOff>
    </xdr:to>
    <xdr:sp>
      <xdr:nvSpPr>
        <xdr:cNvPr id="3529" name="CustomShape 1"/>
        <xdr:cNvSpPr/>
      </xdr:nvSpPr>
      <xdr:spPr>
        <a:xfrm>
          <a:off x="1165680" y="703872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32</xdr:row>
      <xdr:rowOff>0</xdr:rowOff>
    </xdr:from>
    <xdr:to>
      <xdr:col>1</xdr:col>
      <xdr:colOff>506520</xdr:colOff>
      <xdr:row>32</xdr:row>
      <xdr:rowOff>157320</xdr:rowOff>
    </xdr:to>
    <xdr:sp>
      <xdr:nvSpPr>
        <xdr:cNvPr id="3530" name="CustomShape 1"/>
        <xdr:cNvSpPr/>
      </xdr:nvSpPr>
      <xdr:spPr>
        <a:xfrm>
          <a:off x="1165680" y="703872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32</xdr:row>
      <xdr:rowOff>0</xdr:rowOff>
    </xdr:from>
    <xdr:to>
      <xdr:col>1</xdr:col>
      <xdr:colOff>506520</xdr:colOff>
      <xdr:row>32</xdr:row>
      <xdr:rowOff>157320</xdr:rowOff>
    </xdr:to>
    <xdr:sp>
      <xdr:nvSpPr>
        <xdr:cNvPr id="3531" name="CustomShape 1"/>
        <xdr:cNvSpPr/>
      </xdr:nvSpPr>
      <xdr:spPr>
        <a:xfrm>
          <a:off x="1165680" y="703872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157320</xdr:rowOff>
    </xdr:to>
    <xdr:sp>
      <xdr:nvSpPr>
        <xdr:cNvPr id="3532" name="CustomShape 1"/>
        <xdr:cNvSpPr/>
      </xdr:nvSpPr>
      <xdr:spPr>
        <a:xfrm>
          <a:off x="1175040" y="665784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157320</xdr:rowOff>
    </xdr:to>
    <xdr:sp>
      <xdr:nvSpPr>
        <xdr:cNvPr id="3533" name="CustomShape 1"/>
        <xdr:cNvSpPr/>
      </xdr:nvSpPr>
      <xdr:spPr>
        <a:xfrm>
          <a:off x="1175040" y="665784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157320</xdr:rowOff>
    </xdr:to>
    <xdr:sp>
      <xdr:nvSpPr>
        <xdr:cNvPr id="3534" name="CustomShape 1"/>
        <xdr:cNvSpPr/>
      </xdr:nvSpPr>
      <xdr:spPr>
        <a:xfrm>
          <a:off x="1175040" y="665784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157320</xdr:rowOff>
    </xdr:to>
    <xdr:sp>
      <xdr:nvSpPr>
        <xdr:cNvPr id="3535" name="CustomShape 1"/>
        <xdr:cNvSpPr/>
      </xdr:nvSpPr>
      <xdr:spPr>
        <a:xfrm>
          <a:off x="1175040" y="665784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157320</xdr:rowOff>
    </xdr:to>
    <xdr:sp>
      <xdr:nvSpPr>
        <xdr:cNvPr id="3536" name="CustomShape 1"/>
        <xdr:cNvSpPr/>
      </xdr:nvSpPr>
      <xdr:spPr>
        <a:xfrm>
          <a:off x="1175040" y="665784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157320</xdr:rowOff>
    </xdr:to>
    <xdr:sp>
      <xdr:nvSpPr>
        <xdr:cNvPr id="3537" name="CustomShape 1"/>
        <xdr:cNvSpPr/>
      </xdr:nvSpPr>
      <xdr:spPr>
        <a:xfrm>
          <a:off x="1175040" y="665784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157320</xdr:rowOff>
    </xdr:to>
    <xdr:sp>
      <xdr:nvSpPr>
        <xdr:cNvPr id="3538" name="CustomShape 1"/>
        <xdr:cNvSpPr/>
      </xdr:nvSpPr>
      <xdr:spPr>
        <a:xfrm>
          <a:off x="1175040" y="665784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157320</xdr:rowOff>
    </xdr:to>
    <xdr:sp>
      <xdr:nvSpPr>
        <xdr:cNvPr id="3539" name="CustomShape 1"/>
        <xdr:cNvSpPr/>
      </xdr:nvSpPr>
      <xdr:spPr>
        <a:xfrm>
          <a:off x="1175040" y="665784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157320</xdr:rowOff>
    </xdr:to>
    <xdr:sp>
      <xdr:nvSpPr>
        <xdr:cNvPr id="3540" name="CustomShape 1"/>
        <xdr:cNvSpPr/>
      </xdr:nvSpPr>
      <xdr:spPr>
        <a:xfrm>
          <a:off x="1175040" y="665784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157320</xdr:rowOff>
    </xdr:to>
    <xdr:sp>
      <xdr:nvSpPr>
        <xdr:cNvPr id="3541" name="CustomShape 1"/>
        <xdr:cNvSpPr/>
      </xdr:nvSpPr>
      <xdr:spPr>
        <a:xfrm>
          <a:off x="1175040" y="665784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157320</xdr:rowOff>
    </xdr:to>
    <xdr:sp>
      <xdr:nvSpPr>
        <xdr:cNvPr id="3542" name="CustomShape 1"/>
        <xdr:cNvSpPr/>
      </xdr:nvSpPr>
      <xdr:spPr>
        <a:xfrm>
          <a:off x="1175040" y="665784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157320</xdr:rowOff>
    </xdr:to>
    <xdr:sp>
      <xdr:nvSpPr>
        <xdr:cNvPr id="3543" name="CustomShape 1"/>
        <xdr:cNvSpPr/>
      </xdr:nvSpPr>
      <xdr:spPr>
        <a:xfrm>
          <a:off x="1175040" y="665784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157320</xdr:rowOff>
    </xdr:to>
    <xdr:sp>
      <xdr:nvSpPr>
        <xdr:cNvPr id="3544" name="CustomShape 1"/>
        <xdr:cNvSpPr/>
      </xdr:nvSpPr>
      <xdr:spPr>
        <a:xfrm>
          <a:off x="1175040" y="665784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157320</xdr:rowOff>
    </xdr:to>
    <xdr:sp>
      <xdr:nvSpPr>
        <xdr:cNvPr id="3545" name="CustomShape 1"/>
        <xdr:cNvSpPr/>
      </xdr:nvSpPr>
      <xdr:spPr>
        <a:xfrm>
          <a:off x="1175040" y="665784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157320</xdr:rowOff>
    </xdr:to>
    <xdr:sp>
      <xdr:nvSpPr>
        <xdr:cNvPr id="3546" name="CustomShape 1"/>
        <xdr:cNvSpPr/>
      </xdr:nvSpPr>
      <xdr:spPr>
        <a:xfrm>
          <a:off x="1175040" y="665784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157320</xdr:rowOff>
    </xdr:to>
    <xdr:sp>
      <xdr:nvSpPr>
        <xdr:cNvPr id="3547" name="CustomShape 1"/>
        <xdr:cNvSpPr/>
      </xdr:nvSpPr>
      <xdr:spPr>
        <a:xfrm>
          <a:off x="1175040" y="665784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157320</xdr:rowOff>
    </xdr:to>
    <xdr:sp>
      <xdr:nvSpPr>
        <xdr:cNvPr id="3548" name="CustomShape 1"/>
        <xdr:cNvSpPr/>
      </xdr:nvSpPr>
      <xdr:spPr>
        <a:xfrm>
          <a:off x="1175040" y="665784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157320</xdr:rowOff>
    </xdr:to>
    <xdr:sp>
      <xdr:nvSpPr>
        <xdr:cNvPr id="3549" name="CustomShape 1"/>
        <xdr:cNvSpPr/>
      </xdr:nvSpPr>
      <xdr:spPr>
        <a:xfrm>
          <a:off x="1175040" y="665784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157320</xdr:rowOff>
    </xdr:to>
    <xdr:sp>
      <xdr:nvSpPr>
        <xdr:cNvPr id="3550" name="CustomShape 1"/>
        <xdr:cNvSpPr/>
      </xdr:nvSpPr>
      <xdr:spPr>
        <a:xfrm>
          <a:off x="1175040" y="665784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157320</xdr:rowOff>
    </xdr:to>
    <xdr:sp>
      <xdr:nvSpPr>
        <xdr:cNvPr id="3551" name="CustomShape 1"/>
        <xdr:cNvSpPr/>
      </xdr:nvSpPr>
      <xdr:spPr>
        <a:xfrm>
          <a:off x="1175040" y="665784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157320</xdr:rowOff>
    </xdr:to>
    <xdr:sp>
      <xdr:nvSpPr>
        <xdr:cNvPr id="3552" name="CustomShape 1"/>
        <xdr:cNvSpPr/>
      </xdr:nvSpPr>
      <xdr:spPr>
        <a:xfrm>
          <a:off x="1175040" y="665784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3553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3554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3555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3556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3557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3558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3559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3560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3561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3562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3563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3564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3565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3566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3567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3568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3569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3570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3571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3572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31</xdr:row>
      <xdr:rowOff>0</xdr:rowOff>
    </xdr:from>
    <xdr:to>
      <xdr:col>1</xdr:col>
      <xdr:colOff>513000</xdr:colOff>
      <xdr:row>31</xdr:row>
      <xdr:rowOff>160560</xdr:rowOff>
    </xdr:to>
    <xdr:sp>
      <xdr:nvSpPr>
        <xdr:cNvPr id="3573" name="CustomShape 1"/>
        <xdr:cNvSpPr/>
      </xdr:nvSpPr>
      <xdr:spPr>
        <a:xfrm>
          <a:off x="1175040" y="684828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160560</xdr:rowOff>
    </xdr:to>
    <xdr:sp>
      <xdr:nvSpPr>
        <xdr:cNvPr id="3574" name="CustomShape 1"/>
        <xdr:cNvSpPr/>
      </xdr:nvSpPr>
      <xdr:spPr>
        <a:xfrm>
          <a:off x="1175040" y="6657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160560</xdr:rowOff>
    </xdr:to>
    <xdr:sp>
      <xdr:nvSpPr>
        <xdr:cNvPr id="3575" name="CustomShape 1"/>
        <xdr:cNvSpPr/>
      </xdr:nvSpPr>
      <xdr:spPr>
        <a:xfrm>
          <a:off x="1175040" y="6657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160560</xdr:rowOff>
    </xdr:to>
    <xdr:sp>
      <xdr:nvSpPr>
        <xdr:cNvPr id="3576" name="CustomShape 1"/>
        <xdr:cNvSpPr/>
      </xdr:nvSpPr>
      <xdr:spPr>
        <a:xfrm>
          <a:off x="1175040" y="6657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160560</xdr:rowOff>
    </xdr:to>
    <xdr:sp>
      <xdr:nvSpPr>
        <xdr:cNvPr id="3577" name="CustomShape 1"/>
        <xdr:cNvSpPr/>
      </xdr:nvSpPr>
      <xdr:spPr>
        <a:xfrm>
          <a:off x="1175040" y="6657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160560</xdr:rowOff>
    </xdr:to>
    <xdr:sp>
      <xdr:nvSpPr>
        <xdr:cNvPr id="3578" name="CustomShape 1"/>
        <xdr:cNvSpPr/>
      </xdr:nvSpPr>
      <xdr:spPr>
        <a:xfrm>
          <a:off x="1175040" y="6657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160560</xdr:rowOff>
    </xdr:to>
    <xdr:sp>
      <xdr:nvSpPr>
        <xdr:cNvPr id="3579" name="CustomShape 1"/>
        <xdr:cNvSpPr/>
      </xdr:nvSpPr>
      <xdr:spPr>
        <a:xfrm>
          <a:off x="1175040" y="6657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160560</xdr:rowOff>
    </xdr:to>
    <xdr:sp>
      <xdr:nvSpPr>
        <xdr:cNvPr id="3580" name="CustomShape 1"/>
        <xdr:cNvSpPr/>
      </xdr:nvSpPr>
      <xdr:spPr>
        <a:xfrm>
          <a:off x="1175040" y="6657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160560</xdr:rowOff>
    </xdr:to>
    <xdr:sp>
      <xdr:nvSpPr>
        <xdr:cNvPr id="3581" name="CustomShape 1"/>
        <xdr:cNvSpPr/>
      </xdr:nvSpPr>
      <xdr:spPr>
        <a:xfrm>
          <a:off x="1175040" y="6657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160560</xdr:rowOff>
    </xdr:to>
    <xdr:sp>
      <xdr:nvSpPr>
        <xdr:cNvPr id="3582" name="CustomShape 1"/>
        <xdr:cNvSpPr/>
      </xdr:nvSpPr>
      <xdr:spPr>
        <a:xfrm>
          <a:off x="1175040" y="6657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160560</xdr:rowOff>
    </xdr:to>
    <xdr:sp>
      <xdr:nvSpPr>
        <xdr:cNvPr id="3583" name="CustomShape 1"/>
        <xdr:cNvSpPr/>
      </xdr:nvSpPr>
      <xdr:spPr>
        <a:xfrm>
          <a:off x="1175040" y="6657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160560</xdr:rowOff>
    </xdr:to>
    <xdr:sp>
      <xdr:nvSpPr>
        <xdr:cNvPr id="3584" name="CustomShape 1"/>
        <xdr:cNvSpPr/>
      </xdr:nvSpPr>
      <xdr:spPr>
        <a:xfrm>
          <a:off x="1175040" y="6657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160560</xdr:rowOff>
    </xdr:to>
    <xdr:sp>
      <xdr:nvSpPr>
        <xdr:cNvPr id="3585" name="CustomShape 1"/>
        <xdr:cNvSpPr/>
      </xdr:nvSpPr>
      <xdr:spPr>
        <a:xfrm>
          <a:off x="1175040" y="6657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160560</xdr:rowOff>
    </xdr:to>
    <xdr:sp>
      <xdr:nvSpPr>
        <xdr:cNvPr id="3586" name="CustomShape 1"/>
        <xdr:cNvSpPr/>
      </xdr:nvSpPr>
      <xdr:spPr>
        <a:xfrm>
          <a:off x="1175040" y="6657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160560</xdr:rowOff>
    </xdr:to>
    <xdr:sp>
      <xdr:nvSpPr>
        <xdr:cNvPr id="3587" name="CustomShape 1"/>
        <xdr:cNvSpPr/>
      </xdr:nvSpPr>
      <xdr:spPr>
        <a:xfrm>
          <a:off x="1175040" y="6657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160560</xdr:rowOff>
    </xdr:to>
    <xdr:sp>
      <xdr:nvSpPr>
        <xdr:cNvPr id="3588" name="CustomShape 1"/>
        <xdr:cNvSpPr/>
      </xdr:nvSpPr>
      <xdr:spPr>
        <a:xfrm>
          <a:off x="1175040" y="6657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160560</xdr:rowOff>
    </xdr:to>
    <xdr:sp>
      <xdr:nvSpPr>
        <xdr:cNvPr id="3589" name="CustomShape 1"/>
        <xdr:cNvSpPr/>
      </xdr:nvSpPr>
      <xdr:spPr>
        <a:xfrm>
          <a:off x="1175040" y="6657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160560</xdr:rowOff>
    </xdr:to>
    <xdr:sp>
      <xdr:nvSpPr>
        <xdr:cNvPr id="3590" name="CustomShape 1"/>
        <xdr:cNvSpPr/>
      </xdr:nvSpPr>
      <xdr:spPr>
        <a:xfrm>
          <a:off x="1175040" y="6657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160560</xdr:rowOff>
    </xdr:to>
    <xdr:sp>
      <xdr:nvSpPr>
        <xdr:cNvPr id="3591" name="CustomShape 1"/>
        <xdr:cNvSpPr/>
      </xdr:nvSpPr>
      <xdr:spPr>
        <a:xfrm>
          <a:off x="1175040" y="6657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160560</xdr:rowOff>
    </xdr:to>
    <xdr:sp>
      <xdr:nvSpPr>
        <xdr:cNvPr id="3592" name="CustomShape 1"/>
        <xdr:cNvSpPr/>
      </xdr:nvSpPr>
      <xdr:spPr>
        <a:xfrm>
          <a:off x="1175040" y="6657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160560</xdr:rowOff>
    </xdr:to>
    <xdr:sp>
      <xdr:nvSpPr>
        <xdr:cNvPr id="3593" name="CustomShape 1"/>
        <xdr:cNvSpPr/>
      </xdr:nvSpPr>
      <xdr:spPr>
        <a:xfrm>
          <a:off x="1175040" y="6657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160560</xdr:rowOff>
    </xdr:to>
    <xdr:sp>
      <xdr:nvSpPr>
        <xdr:cNvPr id="3594" name="CustomShape 1"/>
        <xdr:cNvSpPr/>
      </xdr:nvSpPr>
      <xdr:spPr>
        <a:xfrm>
          <a:off x="1175040" y="6657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160560</xdr:rowOff>
    </xdr:to>
    <xdr:sp>
      <xdr:nvSpPr>
        <xdr:cNvPr id="3595" name="CustomShape 1"/>
        <xdr:cNvSpPr/>
      </xdr:nvSpPr>
      <xdr:spPr>
        <a:xfrm>
          <a:off x="1175040" y="6657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160560</xdr:rowOff>
    </xdr:to>
    <xdr:sp>
      <xdr:nvSpPr>
        <xdr:cNvPr id="3596" name="CustomShape 1"/>
        <xdr:cNvSpPr/>
      </xdr:nvSpPr>
      <xdr:spPr>
        <a:xfrm>
          <a:off x="1175040" y="6657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160560</xdr:rowOff>
    </xdr:to>
    <xdr:sp>
      <xdr:nvSpPr>
        <xdr:cNvPr id="3597" name="CustomShape 1"/>
        <xdr:cNvSpPr/>
      </xdr:nvSpPr>
      <xdr:spPr>
        <a:xfrm>
          <a:off x="1175040" y="6657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160560</xdr:rowOff>
    </xdr:to>
    <xdr:sp>
      <xdr:nvSpPr>
        <xdr:cNvPr id="3598" name="CustomShape 1"/>
        <xdr:cNvSpPr/>
      </xdr:nvSpPr>
      <xdr:spPr>
        <a:xfrm>
          <a:off x="1175040" y="6657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160560</xdr:rowOff>
    </xdr:to>
    <xdr:sp>
      <xdr:nvSpPr>
        <xdr:cNvPr id="3599" name="CustomShape 1"/>
        <xdr:cNvSpPr/>
      </xdr:nvSpPr>
      <xdr:spPr>
        <a:xfrm>
          <a:off x="1175040" y="6657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160560</xdr:rowOff>
    </xdr:to>
    <xdr:sp>
      <xdr:nvSpPr>
        <xdr:cNvPr id="3600" name="CustomShape 1"/>
        <xdr:cNvSpPr/>
      </xdr:nvSpPr>
      <xdr:spPr>
        <a:xfrm>
          <a:off x="1175040" y="6657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160560</xdr:rowOff>
    </xdr:to>
    <xdr:sp>
      <xdr:nvSpPr>
        <xdr:cNvPr id="3601" name="CustomShape 1"/>
        <xdr:cNvSpPr/>
      </xdr:nvSpPr>
      <xdr:spPr>
        <a:xfrm>
          <a:off x="1175040" y="6657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160560</xdr:rowOff>
    </xdr:to>
    <xdr:sp>
      <xdr:nvSpPr>
        <xdr:cNvPr id="3602" name="CustomShape 1"/>
        <xdr:cNvSpPr/>
      </xdr:nvSpPr>
      <xdr:spPr>
        <a:xfrm>
          <a:off x="1175040" y="6657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160560</xdr:rowOff>
    </xdr:to>
    <xdr:sp>
      <xdr:nvSpPr>
        <xdr:cNvPr id="3603" name="CustomShape 1"/>
        <xdr:cNvSpPr/>
      </xdr:nvSpPr>
      <xdr:spPr>
        <a:xfrm>
          <a:off x="1175040" y="6657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160560</xdr:rowOff>
    </xdr:to>
    <xdr:sp>
      <xdr:nvSpPr>
        <xdr:cNvPr id="3604" name="CustomShape 1"/>
        <xdr:cNvSpPr/>
      </xdr:nvSpPr>
      <xdr:spPr>
        <a:xfrm>
          <a:off x="1175040" y="6657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160560</xdr:rowOff>
    </xdr:to>
    <xdr:sp>
      <xdr:nvSpPr>
        <xdr:cNvPr id="3605" name="CustomShape 1"/>
        <xdr:cNvSpPr/>
      </xdr:nvSpPr>
      <xdr:spPr>
        <a:xfrm>
          <a:off x="1175040" y="6657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160560</xdr:rowOff>
    </xdr:to>
    <xdr:sp>
      <xdr:nvSpPr>
        <xdr:cNvPr id="3606" name="CustomShape 1"/>
        <xdr:cNvSpPr/>
      </xdr:nvSpPr>
      <xdr:spPr>
        <a:xfrm>
          <a:off x="1175040" y="6657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160560</xdr:rowOff>
    </xdr:to>
    <xdr:sp>
      <xdr:nvSpPr>
        <xdr:cNvPr id="3607" name="CustomShape 1"/>
        <xdr:cNvSpPr/>
      </xdr:nvSpPr>
      <xdr:spPr>
        <a:xfrm>
          <a:off x="1175040" y="6657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160560</xdr:rowOff>
    </xdr:to>
    <xdr:sp>
      <xdr:nvSpPr>
        <xdr:cNvPr id="3608" name="CustomShape 1"/>
        <xdr:cNvSpPr/>
      </xdr:nvSpPr>
      <xdr:spPr>
        <a:xfrm>
          <a:off x="1175040" y="6657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160560</xdr:rowOff>
    </xdr:to>
    <xdr:sp>
      <xdr:nvSpPr>
        <xdr:cNvPr id="3609" name="CustomShape 1"/>
        <xdr:cNvSpPr/>
      </xdr:nvSpPr>
      <xdr:spPr>
        <a:xfrm>
          <a:off x="1175040" y="6657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160560</xdr:rowOff>
    </xdr:to>
    <xdr:sp>
      <xdr:nvSpPr>
        <xdr:cNvPr id="3610" name="CustomShape 1"/>
        <xdr:cNvSpPr/>
      </xdr:nvSpPr>
      <xdr:spPr>
        <a:xfrm>
          <a:off x="1175040" y="6657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160560</xdr:rowOff>
    </xdr:to>
    <xdr:sp>
      <xdr:nvSpPr>
        <xdr:cNvPr id="3611" name="CustomShape 1"/>
        <xdr:cNvSpPr/>
      </xdr:nvSpPr>
      <xdr:spPr>
        <a:xfrm>
          <a:off x="1175040" y="6657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160560</xdr:rowOff>
    </xdr:to>
    <xdr:sp>
      <xdr:nvSpPr>
        <xdr:cNvPr id="3612" name="CustomShape 1"/>
        <xdr:cNvSpPr/>
      </xdr:nvSpPr>
      <xdr:spPr>
        <a:xfrm>
          <a:off x="1175040" y="6657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160560</xdr:rowOff>
    </xdr:to>
    <xdr:sp>
      <xdr:nvSpPr>
        <xdr:cNvPr id="3613" name="CustomShape 1"/>
        <xdr:cNvSpPr/>
      </xdr:nvSpPr>
      <xdr:spPr>
        <a:xfrm>
          <a:off x="1175040" y="6657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160560</xdr:rowOff>
    </xdr:to>
    <xdr:sp>
      <xdr:nvSpPr>
        <xdr:cNvPr id="3614" name="CustomShape 1"/>
        <xdr:cNvSpPr/>
      </xdr:nvSpPr>
      <xdr:spPr>
        <a:xfrm>
          <a:off x="1175040" y="6657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30</xdr:row>
      <xdr:rowOff>0</xdr:rowOff>
    </xdr:from>
    <xdr:to>
      <xdr:col>1</xdr:col>
      <xdr:colOff>513000</xdr:colOff>
      <xdr:row>30</xdr:row>
      <xdr:rowOff>160560</xdr:rowOff>
    </xdr:to>
    <xdr:sp>
      <xdr:nvSpPr>
        <xdr:cNvPr id="3615" name="CustomShape 1"/>
        <xdr:cNvSpPr/>
      </xdr:nvSpPr>
      <xdr:spPr>
        <a:xfrm>
          <a:off x="1175040" y="665784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25</xdr:row>
      <xdr:rowOff>5040</xdr:rowOff>
    </xdr:to>
    <xdr:sp>
      <xdr:nvSpPr>
        <xdr:cNvPr id="3616" name="CustomShape 1"/>
        <xdr:cNvSpPr/>
      </xdr:nvSpPr>
      <xdr:spPr>
        <a:xfrm>
          <a:off x="1175040" y="5514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25</xdr:row>
      <xdr:rowOff>5040</xdr:rowOff>
    </xdr:to>
    <xdr:sp>
      <xdr:nvSpPr>
        <xdr:cNvPr id="3617" name="CustomShape 1"/>
        <xdr:cNvSpPr/>
      </xdr:nvSpPr>
      <xdr:spPr>
        <a:xfrm>
          <a:off x="1175040" y="5514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25</xdr:row>
      <xdr:rowOff>5040</xdr:rowOff>
    </xdr:to>
    <xdr:sp>
      <xdr:nvSpPr>
        <xdr:cNvPr id="3618" name="CustomShape 1"/>
        <xdr:cNvSpPr/>
      </xdr:nvSpPr>
      <xdr:spPr>
        <a:xfrm>
          <a:off x="1175040" y="5514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25</xdr:row>
      <xdr:rowOff>5040</xdr:rowOff>
    </xdr:to>
    <xdr:sp>
      <xdr:nvSpPr>
        <xdr:cNvPr id="3619" name="CustomShape 1"/>
        <xdr:cNvSpPr/>
      </xdr:nvSpPr>
      <xdr:spPr>
        <a:xfrm>
          <a:off x="1175040" y="5514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25</xdr:row>
      <xdr:rowOff>5040</xdr:rowOff>
    </xdr:to>
    <xdr:sp>
      <xdr:nvSpPr>
        <xdr:cNvPr id="3620" name="CustomShape 1"/>
        <xdr:cNvSpPr/>
      </xdr:nvSpPr>
      <xdr:spPr>
        <a:xfrm>
          <a:off x="1175040" y="5514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25</xdr:row>
      <xdr:rowOff>5040</xdr:rowOff>
    </xdr:to>
    <xdr:sp>
      <xdr:nvSpPr>
        <xdr:cNvPr id="3621" name="CustomShape 1"/>
        <xdr:cNvSpPr/>
      </xdr:nvSpPr>
      <xdr:spPr>
        <a:xfrm>
          <a:off x="1175040" y="5514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25</xdr:row>
      <xdr:rowOff>5040</xdr:rowOff>
    </xdr:to>
    <xdr:sp>
      <xdr:nvSpPr>
        <xdr:cNvPr id="3622" name="CustomShape 1"/>
        <xdr:cNvSpPr/>
      </xdr:nvSpPr>
      <xdr:spPr>
        <a:xfrm>
          <a:off x="1175040" y="5514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25</xdr:row>
      <xdr:rowOff>5040</xdr:rowOff>
    </xdr:to>
    <xdr:sp>
      <xdr:nvSpPr>
        <xdr:cNvPr id="3623" name="CustomShape 1"/>
        <xdr:cNvSpPr/>
      </xdr:nvSpPr>
      <xdr:spPr>
        <a:xfrm>
          <a:off x="1175040" y="5514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25</xdr:row>
      <xdr:rowOff>5040</xdr:rowOff>
    </xdr:to>
    <xdr:sp>
      <xdr:nvSpPr>
        <xdr:cNvPr id="3624" name="CustomShape 1"/>
        <xdr:cNvSpPr/>
      </xdr:nvSpPr>
      <xdr:spPr>
        <a:xfrm>
          <a:off x="1175040" y="5514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25</xdr:row>
      <xdr:rowOff>5040</xdr:rowOff>
    </xdr:to>
    <xdr:sp>
      <xdr:nvSpPr>
        <xdr:cNvPr id="3625" name="CustomShape 1"/>
        <xdr:cNvSpPr/>
      </xdr:nvSpPr>
      <xdr:spPr>
        <a:xfrm>
          <a:off x="1175040" y="5514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25</xdr:row>
      <xdr:rowOff>5040</xdr:rowOff>
    </xdr:to>
    <xdr:sp>
      <xdr:nvSpPr>
        <xdr:cNvPr id="3626" name="CustomShape 1"/>
        <xdr:cNvSpPr/>
      </xdr:nvSpPr>
      <xdr:spPr>
        <a:xfrm>
          <a:off x="1175040" y="5514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25</xdr:row>
      <xdr:rowOff>5040</xdr:rowOff>
    </xdr:to>
    <xdr:sp>
      <xdr:nvSpPr>
        <xdr:cNvPr id="3627" name="CustomShape 1"/>
        <xdr:cNvSpPr/>
      </xdr:nvSpPr>
      <xdr:spPr>
        <a:xfrm>
          <a:off x="1175040" y="5514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25</xdr:row>
      <xdr:rowOff>5040</xdr:rowOff>
    </xdr:to>
    <xdr:sp>
      <xdr:nvSpPr>
        <xdr:cNvPr id="3628" name="CustomShape 1"/>
        <xdr:cNvSpPr/>
      </xdr:nvSpPr>
      <xdr:spPr>
        <a:xfrm>
          <a:off x="1175040" y="5514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25</xdr:row>
      <xdr:rowOff>5040</xdr:rowOff>
    </xdr:to>
    <xdr:sp>
      <xdr:nvSpPr>
        <xdr:cNvPr id="3629" name="CustomShape 1"/>
        <xdr:cNvSpPr/>
      </xdr:nvSpPr>
      <xdr:spPr>
        <a:xfrm>
          <a:off x="1175040" y="5514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25</xdr:row>
      <xdr:rowOff>5040</xdr:rowOff>
    </xdr:to>
    <xdr:sp>
      <xdr:nvSpPr>
        <xdr:cNvPr id="3630" name="CustomShape 1"/>
        <xdr:cNvSpPr/>
      </xdr:nvSpPr>
      <xdr:spPr>
        <a:xfrm>
          <a:off x="1175040" y="5514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25</xdr:row>
      <xdr:rowOff>5040</xdr:rowOff>
    </xdr:to>
    <xdr:sp>
      <xdr:nvSpPr>
        <xdr:cNvPr id="3631" name="CustomShape 1"/>
        <xdr:cNvSpPr/>
      </xdr:nvSpPr>
      <xdr:spPr>
        <a:xfrm>
          <a:off x="1175040" y="5514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25</xdr:row>
      <xdr:rowOff>5040</xdr:rowOff>
    </xdr:to>
    <xdr:sp>
      <xdr:nvSpPr>
        <xdr:cNvPr id="3632" name="CustomShape 1"/>
        <xdr:cNvSpPr/>
      </xdr:nvSpPr>
      <xdr:spPr>
        <a:xfrm>
          <a:off x="1175040" y="5514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25</xdr:row>
      <xdr:rowOff>5040</xdr:rowOff>
    </xdr:to>
    <xdr:sp>
      <xdr:nvSpPr>
        <xdr:cNvPr id="3633" name="CustomShape 1"/>
        <xdr:cNvSpPr/>
      </xdr:nvSpPr>
      <xdr:spPr>
        <a:xfrm>
          <a:off x="1175040" y="5514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25</xdr:row>
      <xdr:rowOff>5040</xdr:rowOff>
    </xdr:to>
    <xdr:sp>
      <xdr:nvSpPr>
        <xdr:cNvPr id="3634" name="CustomShape 1"/>
        <xdr:cNvSpPr/>
      </xdr:nvSpPr>
      <xdr:spPr>
        <a:xfrm>
          <a:off x="1175040" y="5514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25</xdr:row>
      <xdr:rowOff>5040</xdr:rowOff>
    </xdr:to>
    <xdr:sp>
      <xdr:nvSpPr>
        <xdr:cNvPr id="3635" name="CustomShape 1"/>
        <xdr:cNvSpPr/>
      </xdr:nvSpPr>
      <xdr:spPr>
        <a:xfrm>
          <a:off x="1175040" y="5514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24</xdr:row>
      <xdr:rowOff>0</xdr:rowOff>
    </xdr:from>
    <xdr:to>
      <xdr:col>1</xdr:col>
      <xdr:colOff>513000</xdr:colOff>
      <xdr:row>25</xdr:row>
      <xdr:rowOff>5040</xdr:rowOff>
    </xdr:to>
    <xdr:sp>
      <xdr:nvSpPr>
        <xdr:cNvPr id="3636" name="CustomShape 1"/>
        <xdr:cNvSpPr/>
      </xdr:nvSpPr>
      <xdr:spPr>
        <a:xfrm>
          <a:off x="1175040" y="551484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24</xdr:row>
      <xdr:rowOff>5040</xdr:rowOff>
    </xdr:to>
    <xdr:sp>
      <xdr:nvSpPr>
        <xdr:cNvPr id="3637" name="CustomShape 1"/>
        <xdr:cNvSpPr/>
      </xdr:nvSpPr>
      <xdr:spPr>
        <a:xfrm>
          <a:off x="1175040" y="53244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24</xdr:row>
      <xdr:rowOff>5040</xdr:rowOff>
    </xdr:to>
    <xdr:sp>
      <xdr:nvSpPr>
        <xdr:cNvPr id="3638" name="CustomShape 1"/>
        <xdr:cNvSpPr/>
      </xdr:nvSpPr>
      <xdr:spPr>
        <a:xfrm>
          <a:off x="1175040" y="53244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24</xdr:row>
      <xdr:rowOff>5040</xdr:rowOff>
    </xdr:to>
    <xdr:sp>
      <xdr:nvSpPr>
        <xdr:cNvPr id="3639" name="CustomShape 1"/>
        <xdr:cNvSpPr/>
      </xdr:nvSpPr>
      <xdr:spPr>
        <a:xfrm>
          <a:off x="1175040" y="53244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24</xdr:row>
      <xdr:rowOff>5040</xdr:rowOff>
    </xdr:to>
    <xdr:sp>
      <xdr:nvSpPr>
        <xdr:cNvPr id="3640" name="CustomShape 1"/>
        <xdr:cNvSpPr/>
      </xdr:nvSpPr>
      <xdr:spPr>
        <a:xfrm>
          <a:off x="1175040" y="53244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24</xdr:row>
      <xdr:rowOff>5040</xdr:rowOff>
    </xdr:to>
    <xdr:sp>
      <xdr:nvSpPr>
        <xdr:cNvPr id="3641" name="CustomShape 1"/>
        <xdr:cNvSpPr/>
      </xdr:nvSpPr>
      <xdr:spPr>
        <a:xfrm>
          <a:off x="1175040" y="53244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24</xdr:row>
      <xdr:rowOff>5040</xdr:rowOff>
    </xdr:to>
    <xdr:sp>
      <xdr:nvSpPr>
        <xdr:cNvPr id="3642" name="CustomShape 1"/>
        <xdr:cNvSpPr/>
      </xdr:nvSpPr>
      <xdr:spPr>
        <a:xfrm>
          <a:off x="1175040" y="53244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24</xdr:row>
      <xdr:rowOff>5040</xdr:rowOff>
    </xdr:to>
    <xdr:sp>
      <xdr:nvSpPr>
        <xdr:cNvPr id="3643" name="CustomShape 1"/>
        <xdr:cNvSpPr/>
      </xdr:nvSpPr>
      <xdr:spPr>
        <a:xfrm>
          <a:off x="1175040" y="53244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24</xdr:row>
      <xdr:rowOff>5040</xdr:rowOff>
    </xdr:to>
    <xdr:sp>
      <xdr:nvSpPr>
        <xdr:cNvPr id="3644" name="CustomShape 1"/>
        <xdr:cNvSpPr/>
      </xdr:nvSpPr>
      <xdr:spPr>
        <a:xfrm>
          <a:off x="1175040" y="53244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24</xdr:row>
      <xdr:rowOff>5040</xdr:rowOff>
    </xdr:to>
    <xdr:sp>
      <xdr:nvSpPr>
        <xdr:cNvPr id="3645" name="CustomShape 1"/>
        <xdr:cNvSpPr/>
      </xdr:nvSpPr>
      <xdr:spPr>
        <a:xfrm>
          <a:off x="1175040" y="53244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24</xdr:row>
      <xdr:rowOff>5040</xdr:rowOff>
    </xdr:to>
    <xdr:sp>
      <xdr:nvSpPr>
        <xdr:cNvPr id="3646" name="CustomShape 1"/>
        <xdr:cNvSpPr/>
      </xdr:nvSpPr>
      <xdr:spPr>
        <a:xfrm>
          <a:off x="1175040" y="53244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24</xdr:row>
      <xdr:rowOff>5040</xdr:rowOff>
    </xdr:to>
    <xdr:sp>
      <xdr:nvSpPr>
        <xdr:cNvPr id="3647" name="CustomShape 1"/>
        <xdr:cNvSpPr/>
      </xdr:nvSpPr>
      <xdr:spPr>
        <a:xfrm>
          <a:off x="1175040" y="53244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24</xdr:row>
      <xdr:rowOff>5040</xdr:rowOff>
    </xdr:to>
    <xdr:sp>
      <xdr:nvSpPr>
        <xdr:cNvPr id="3648" name="CustomShape 1"/>
        <xdr:cNvSpPr/>
      </xdr:nvSpPr>
      <xdr:spPr>
        <a:xfrm>
          <a:off x="1175040" y="53244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24</xdr:row>
      <xdr:rowOff>5040</xdr:rowOff>
    </xdr:to>
    <xdr:sp>
      <xdr:nvSpPr>
        <xdr:cNvPr id="3649" name="CustomShape 1"/>
        <xdr:cNvSpPr/>
      </xdr:nvSpPr>
      <xdr:spPr>
        <a:xfrm>
          <a:off x="1175040" y="53244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24</xdr:row>
      <xdr:rowOff>5040</xdr:rowOff>
    </xdr:to>
    <xdr:sp>
      <xdr:nvSpPr>
        <xdr:cNvPr id="3650" name="CustomShape 1"/>
        <xdr:cNvSpPr/>
      </xdr:nvSpPr>
      <xdr:spPr>
        <a:xfrm>
          <a:off x="1175040" y="53244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24</xdr:row>
      <xdr:rowOff>5040</xdr:rowOff>
    </xdr:to>
    <xdr:sp>
      <xdr:nvSpPr>
        <xdr:cNvPr id="3651" name="CustomShape 1"/>
        <xdr:cNvSpPr/>
      </xdr:nvSpPr>
      <xdr:spPr>
        <a:xfrm>
          <a:off x="1175040" y="53244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24</xdr:row>
      <xdr:rowOff>5040</xdr:rowOff>
    </xdr:to>
    <xdr:sp>
      <xdr:nvSpPr>
        <xdr:cNvPr id="3652" name="CustomShape 1"/>
        <xdr:cNvSpPr/>
      </xdr:nvSpPr>
      <xdr:spPr>
        <a:xfrm>
          <a:off x="1175040" y="53244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24</xdr:row>
      <xdr:rowOff>5040</xdr:rowOff>
    </xdr:to>
    <xdr:sp>
      <xdr:nvSpPr>
        <xdr:cNvPr id="3653" name="CustomShape 1"/>
        <xdr:cNvSpPr/>
      </xdr:nvSpPr>
      <xdr:spPr>
        <a:xfrm>
          <a:off x="1175040" y="53244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24</xdr:row>
      <xdr:rowOff>5040</xdr:rowOff>
    </xdr:to>
    <xdr:sp>
      <xdr:nvSpPr>
        <xdr:cNvPr id="3654" name="CustomShape 1"/>
        <xdr:cNvSpPr/>
      </xdr:nvSpPr>
      <xdr:spPr>
        <a:xfrm>
          <a:off x="1175040" y="53244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24</xdr:row>
      <xdr:rowOff>5040</xdr:rowOff>
    </xdr:to>
    <xdr:sp>
      <xdr:nvSpPr>
        <xdr:cNvPr id="3655" name="CustomShape 1"/>
        <xdr:cNvSpPr/>
      </xdr:nvSpPr>
      <xdr:spPr>
        <a:xfrm>
          <a:off x="1175040" y="53244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24</xdr:row>
      <xdr:rowOff>5040</xdr:rowOff>
    </xdr:to>
    <xdr:sp>
      <xdr:nvSpPr>
        <xdr:cNvPr id="3656" name="CustomShape 1"/>
        <xdr:cNvSpPr/>
      </xdr:nvSpPr>
      <xdr:spPr>
        <a:xfrm>
          <a:off x="1175040" y="53244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24</xdr:row>
      <xdr:rowOff>5040</xdr:rowOff>
    </xdr:to>
    <xdr:sp>
      <xdr:nvSpPr>
        <xdr:cNvPr id="3657" name="CustomShape 1"/>
        <xdr:cNvSpPr/>
      </xdr:nvSpPr>
      <xdr:spPr>
        <a:xfrm>
          <a:off x="1175040" y="5324400"/>
          <a:ext cx="74880" cy="195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157320</xdr:rowOff>
    </xdr:to>
    <xdr:sp>
      <xdr:nvSpPr>
        <xdr:cNvPr id="3658" name="CustomShape 1"/>
        <xdr:cNvSpPr/>
      </xdr:nvSpPr>
      <xdr:spPr>
        <a:xfrm>
          <a:off x="1175040" y="49431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157320</xdr:rowOff>
    </xdr:to>
    <xdr:sp>
      <xdr:nvSpPr>
        <xdr:cNvPr id="3659" name="CustomShape 1"/>
        <xdr:cNvSpPr/>
      </xdr:nvSpPr>
      <xdr:spPr>
        <a:xfrm>
          <a:off x="1175040" y="49431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157320</xdr:rowOff>
    </xdr:to>
    <xdr:sp>
      <xdr:nvSpPr>
        <xdr:cNvPr id="3660" name="CustomShape 1"/>
        <xdr:cNvSpPr/>
      </xdr:nvSpPr>
      <xdr:spPr>
        <a:xfrm>
          <a:off x="1175040" y="49431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157320</xdr:rowOff>
    </xdr:to>
    <xdr:sp>
      <xdr:nvSpPr>
        <xdr:cNvPr id="3661" name="CustomShape 1"/>
        <xdr:cNvSpPr/>
      </xdr:nvSpPr>
      <xdr:spPr>
        <a:xfrm>
          <a:off x="1175040" y="49431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157320</xdr:rowOff>
    </xdr:to>
    <xdr:sp>
      <xdr:nvSpPr>
        <xdr:cNvPr id="3662" name="CustomShape 1"/>
        <xdr:cNvSpPr/>
      </xdr:nvSpPr>
      <xdr:spPr>
        <a:xfrm>
          <a:off x="1175040" y="49431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157320</xdr:rowOff>
    </xdr:to>
    <xdr:sp>
      <xdr:nvSpPr>
        <xdr:cNvPr id="3663" name="CustomShape 1"/>
        <xdr:cNvSpPr/>
      </xdr:nvSpPr>
      <xdr:spPr>
        <a:xfrm>
          <a:off x="1175040" y="49431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157320</xdr:rowOff>
    </xdr:to>
    <xdr:sp>
      <xdr:nvSpPr>
        <xdr:cNvPr id="3664" name="CustomShape 1"/>
        <xdr:cNvSpPr/>
      </xdr:nvSpPr>
      <xdr:spPr>
        <a:xfrm>
          <a:off x="1175040" y="49431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157320</xdr:rowOff>
    </xdr:to>
    <xdr:sp>
      <xdr:nvSpPr>
        <xdr:cNvPr id="3665" name="CustomShape 1"/>
        <xdr:cNvSpPr/>
      </xdr:nvSpPr>
      <xdr:spPr>
        <a:xfrm>
          <a:off x="1175040" y="49431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157320</xdr:rowOff>
    </xdr:to>
    <xdr:sp>
      <xdr:nvSpPr>
        <xdr:cNvPr id="3666" name="CustomShape 1"/>
        <xdr:cNvSpPr/>
      </xdr:nvSpPr>
      <xdr:spPr>
        <a:xfrm>
          <a:off x="1175040" y="49431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157320</xdr:rowOff>
    </xdr:to>
    <xdr:sp>
      <xdr:nvSpPr>
        <xdr:cNvPr id="3667" name="CustomShape 1"/>
        <xdr:cNvSpPr/>
      </xdr:nvSpPr>
      <xdr:spPr>
        <a:xfrm>
          <a:off x="1175040" y="49431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157320</xdr:rowOff>
    </xdr:to>
    <xdr:sp>
      <xdr:nvSpPr>
        <xdr:cNvPr id="3668" name="CustomShape 1"/>
        <xdr:cNvSpPr/>
      </xdr:nvSpPr>
      <xdr:spPr>
        <a:xfrm>
          <a:off x="1175040" y="49431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157320</xdr:rowOff>
    </xdr:to>
    <xdr:sp>
      <xdr:nvSpPr>
        <xdr:cNvPr id="3669" name="CustomShape 1"/>
        <xdr:cNvSpPr/>
      </xdr:nvSpPr>
      <xdr:spPr>
        <a:xfrm>
          <a:off x="1175040" y="49431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157320</xdr:rowOff>
    </xdr:to>
    <xdr:sp>
      <xdr:nvSpPr>
        <xdr:cNvPr id="3670" name="CustomShape 1"/>
        <xdr:cNvSpPr/>
      </xdr:nvSpPr>
      <xdr:spPr>
        <a:xfrm>
          <a:off x="1175040" y="49431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157320</xdr:rowOff>
    </xdr:to>
    <xdr:sp>
      <xdr:nvSpPr>
        <xdr:cNvPr id="3671" name="CustomShape 1"/>
        <xdr:cNvSpPr/>
      </xdr:nvSpPr>
      <xdr:spPr>
        <a:xfrm>
          <a:off x="1175040" y="49431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157320</xdr:rowOff>
    </xdr:to>
    <xdr:sp>
      <xdr:nvSpPr>
        <xdr:cNvPr id="3672" name="CustomShape 1"/>
        <xdr:cNvSpPr/>
      </xdr:nvSpPr>
      <xdr:spPr>
        <a:xfrm>
          <a:off x="1175040" y="49431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157320</xdr:rowOff>
    </xdr:to>
    <xdr:sp>
      <xdr:nvSpPr>
        <xdr:cNvPr id="3673" name="CustomShape 1"/>
        <xdr:cNvSpPr/>
      </xdr:nvSpPr>
      <xdr:spPr>
        <a:xfrm>
          <a:off x="1175040" y="49431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157320</xdr:rowOff>
    </xdr:to>
    <xdr:sp>
      <xdr:nvSpPr>
        <xdr:cNvPr id="3674" name="CustomShape 1"/>
        <xdr:cNvSpPr/>
      </xdr:nvSpPr>
      <xdr:spPr>
        <a:xfrm>
          <a:off x="1175040" y="49431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157320</xdr:rowOff>
    </xdr:to>
    <xdr:sp>
      <xdr:nvSpPr>
        <xdr:cNvPr id="3675" name="CustomShape 1"/>
        <xdr:cNvSpPr/>
      </xdr:nvSpPr>
      <xdr:spPr>
        <a:xfrm>
          <a:off x="1175040" y="49431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157320</xdr:rowOff>
    </xdr:to>
    <xdr:sp>
      <xdr:nvSpPr>
        <xdr:cNvPr id="3676" name="CustomShape 1"/>
        <xdr:cNvSpPr/>
      </xdr:nvSpPr>
      <xdr:spPr>
        <a:xfrm>
          <a:off x="1175040" y="49431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157320</xdr:rowOff>
    </xdr:to>
    <xdr:sp>
      <xdr:nvSpPr>
        <xdr:cNvPr id="3677" name="CustomShape 1"/>
        <xdr:cNvSpPr/>
      </xdr:nvSpPr>
      <xdr:spPr>
        <a:xfrm>
          <a:off x="1175040" y="49431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157320</xdr:rowOff>
    </xdr:to>
    <xdr:sp>
      <xdr:nvSpPr>
        <xdr:cNvPr id="3678" name="CustomShape 1"/>
        <xdr:cNvSpPr/>
      </xdr:nvSpPr>
      <xdr:spPr>
        <a:xfrm>
          <a:off x="1175040" y="49431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24</xdr:row>
      <xdr:rowOff>0</xdr:rowOff>
    </xdr:from>
    <xdr:to>
      <xdr:col>1</xdr:col>
      <xdr:colOff>506520</xdr:colOff>
      <xdr:row>24</xdr:row>
      <xdr:rowOff>157320</xdr:rowOff>
    </xdr:to>
    <xdr:sp>
      <xdr:nvSpPr>
        <xdr:cNvPr id="3679" name="CustomShape 1"/>
        <xdr:cNvSpPr/>
      </xdr:nvSpPr>
      <xdr:spPr>
        <a:xfrm>
          <a:off x="1165680" y="55148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24</xdr:row>
      <xdr:rowOff>0</xdr:rowOff>
    </xdr:from>
    <xdr:to>
      <xdr:col>1</xdr:col>
      <xdr:colOff>506520</xdr:colOff>
      <xdr:row>24</xdr:row>
      <xdr:rowOff>157320</xdr:rowOff>
    </xdr:to>
    <xdr:sp>
      <xdr:nvSpPr>
        <xdr:cNvPr id="3680" name="CustomShape 1"/>
        <xdr:cNvSpPr/>
      </xdr:nvSpPr>
      <xdr:spPr>
        <a:xfrm>
          <a:off x="1165680" y="55148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24</xdr:row>
      <xdr:rowOff>0</xdr:rowOff>
    </xdr:from>
    <xdr:to>
      <xdr:col>1</xdr:col>
      <xdr:colOff>506520</xdr:colOff>
      <xdr:row>24</xdr:row>
      <xdr:rowOff>157320</xdr:rowOff>
    </xdr:to>
    <xdr:sp>
      <xdr:nvSpPr>
        <xdr:cNvPr id="3681" name="CustomShape 1"/>
        <xdr:cNvSpPr/>
      </xdr:nvSpPr>
      <xdr:spPr>
        <a:xfrm>
          <a:off x="1165680" y="55148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24</xdr:row>
      <xdr:rowOff>0</xdr:rowOff>
    </xdr:from>
    <xdr:to>
      <xdr:col>1</xdr:col>
      <xdr:colOff>506520</xdr:colOff>
      <xdr:row>24</xdr:row>
      <xdr:rowOff>157320</xdr:rowOff>
    </xdr:to>
    <xdr:sp>
      <xdr:nvSpPr>
        <xdr:cNvPr id="3682" name="CustomShape 1"/>
        <xdr:cNvSpPr/>
      </xdr:nvSpPr>
      <xdr:spPr>
        <a:xfrm>
          <a:off x="1165680" y="55148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24</xdr:row>
      <xdr:rowOff>0</xdr:rowOff>
    </xdr:from>
    <xdr:to>
      <xdr:col>1</xdr:col>
      <xdr:colOff>506520</xdr:colOff>
      <xdr:row>24</xdr:row>
      <xdr:rowOff>157320</xdr:rowOff>
    </xdr:to>
    <xdr:sp>
      <xdr:nvSpPr>
        <xdr:cNvPr id="3683" name="CustomShape 1"/>
        <xdr:cNvSpPr/>
      </xdr:nvSpPr>
      <xdr:spPr>
        <a:xfrm>
          <a:off x="1165680" y="55148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24</xdr:row>
      <xdr:rowOff>0</xdr:rowOff>
    </xdr:from>
    <xdr:to>
      <xdr:col>1</xdr:col>
      <xdr:colOff>506520</xdr:colOff>
      <xdr:row>24</xdr:row>
      <xdr:rowOff>157320</xdr:rowOff>
    </xdr:to>
    <xdr:sp>
      <xdr:nvSpPr>
        <xdr:cNvPr id="3684" name="CustomShape 1"/>
        <xdr:cNvSpPr/>
      </xdr:nvSpPr>
      <xdr:spPr>
        <a:xfrm>
          <a:off x="1165680" y="55148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24</xdr:row>
      <xdr:rowOff>0</xdr:rowOff>
    </xdr:from>
    <xdr:to>
      <xdr:col>1</xdr:col>
      <xdr:colOff>506520</xdr:colOff>
      <xdr:row>24</xdr:row>
      <xdr:rowOff>157320</xdr:rowOff>
    </xdr:to>
    <xdr:sp>
      <xdr:nvSpPr>
        <xdr:cNvPr id="3685" name="CustomShape 1"/>
        <xdr:cNvSpPr/>
      </xdr:nvSpPr>
      <xdr:spPr>
        <a:xfrm>
          <a:off x="1165680" y="55148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24</xdr:row>
      <xdr:rowOff>0</xdr:rowOff>
    </xdr:from>
    <xdr:to>
      <xdr:col>1</xdr:col>
      <xdr:colOff>506520</xdr:colOff>
      <xdr:row>24</xdr:row>
      <xdr:rowOff>157320</xdr:rowOff>
    </xdr:to>
    <xdr:sp>
      <xdr:nvSpPr>
        <xdr:cNvPr id="3686" name="CustomShape 1"/>
        <xdr:cNvSpPr/>
      </xdr:nvSpPr>
      <xdr:spPr>
        <a:xfrm>
          <a:off x="1165680" y="55148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24</xdr:row>
      <xdr:rowOff>0</xdr:rowOff>
    </xdr:from>
    <xdr:to>
      <xdr:col>1</xdr:col>
      <xdr:colOff>506520</xdr:colOff>
      <xdr:row>24</xdr:row>
      <xdr:rowOff>157320</xdr:rowOff>
    </xdr:to>
    <xdr:sp>
      <xdr:nvSpPr>
        <xdr:cNvPr id="3687" name="CustomShape 1"/>
        <xdr:cNvSpPr/>
      </xdr:nvSpPr>
      <xdr:spPr>
        <a:xfrm>
          <a:off x="1165680" y="55148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24</xdr:row>
      <xdr:rowOff>0</xdr:rowOff>
    </xdr:from>
    <xdr:to>
      <xdr:col>1</xdr:col>
      <xdr:colOff>506520</xdr:colOff>
      <xdr:row>24</xdr:row>
      <xdr:rowOff>157320</xdr:rowOff>
    </xdr:to>
    <xdr:sp>
      <xdr:nvSpPr>
        <xdr:cNvPr id="3688" name="CustomShape 1"/>
        <xdr:cNvSpPr/>
      </xdr:nvSpPr>
      <xdr:spPr>
        <a:xfrm>
          <a:off x="1165680" y="55148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24</xdr:row>
      <xdr:rowOff>0</xdr:rowOff>
    </xdr:from>
    <xdr:to>
      <xdr:col>1</xdr:col>
      <xdr:colOff>506520</xdr:colOff>
      <xdr:row>24</xdr:row>
      <xdr:rowOff>157320</xdr:rowOff>
    </xdr:to>
    <xdr:sp>
      <xdr:nvSpPr>
        <xdr:cNvPr id="3689" name="CustomShape 1"/>
        <xdr:cNvSpPr/>
      </xdr:nvSpPr>
      <xdr:spPr>
        <a:xfrm>
          <a:off x="1165680" y="55148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24</xdr:row>
      <xdr:rowOff>0</xdr:rowOff>
    </xdr:from>
    <xdr:to>
      <xdr:col>1</xdr:col>
      <xdr:colOff>506520</xdr:colOff>
      <xdr:row>24</xdr:row>
      <xdr:rowOff>157320</xdr:rowOff>
    </xdr:to>
    <xdr:sp>
      <xdr:nvSpPr>
        <xdr:cNvPr id="3690" name="CustomShape 1"/>
        <xdr:cNvSpPr/>
      </xdr:nvSpPr>
      <xdr:spPr>
        <a:xfrm>
          <a:off x="1165680" y="55148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24</xdr:row>
      <xdr:rowOff>0</xdr:rowOff>
    </xdr:from>
    <xdr:to>
      <xdr:col>1</xdr:col>
      <xdr:colOff>506520</xdr:colOff>
      <xdr:row>24</xdr:row>
      <xdr:rowOff>157320</xdr:rowOff>
    </xdr:to>
    <xdr:sp>
      <xdr:nvSpPr>
        <xdr:cNvPr id="3691" name="CustomShape 1"/>
        <xdr:cNvSpPr/>
      </xdr:nvSpPr>
      <xdr:spPr>
        <a:xfrm>
          <a:off x="1165680" y="55148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24</xdr:row>
      <xdr:rowOff>0</xdr:rowOff>
    </xdr:from>
    <xdr:to>
      <xdr:col>1</xdr:col>
      <xdr:colOff>506520</xdr:colOff>
      <xdr:row>24</xdr:row>
      <xdr:rowOff>157320</xdr:rowOff>
    </xdr:to>
    <xdr:sp>
      <xdr:nvSpPr>
        <xdr:cNvPr id="3692" name="CustomShape 1"/>
        <xdr:cNvSpPr/>
      </xdr:nvSpPr>
      <xdr:spPr>
        <a:xfrm>
          <a:off x="1165680" y="55148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24</xdr:row>
      <xdr:rowOff>0</xdr:rowOff>
    </xdr:from>
    <xdr:to>
      <xdr:col>1</xdr:col>
      <xdr:colOff>506520</xdr:colOff>
      <xdr:row>24</xdr:row>
      <xdr:rowOff>157320</xdr:rowOff>
    </xdr:to>
    <xdr:sp>
      <xdr:nvSpPr>
        <xdr:cNvPr id="3693" name="CustomShape 1"/>
        <xdr:cNvSpPr/>
      </xdr:nvSpPr>
      <xdr:spPr>
        <a:xfrm>
          <a:off x="1165680" y="55148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24</xdr:row>
      <xdr:rowOff>0</xdr:rowOff>
    </xdr:from>
    <xdr:to>
      <xdr:col>1</xdr:col>
      <xdr:colOff>506520</xdr:colOff>
      <xdr:row>24</xdr:row>
      <xdr:rowOff>157320</xdr:rowOff>
    </xdr:to>
    <xdr:sp>
      <xdr:nvSpPr>
        <xdr:cNvPr id="3694" name="CustomShape 1"/>
        <xdr:cNvSpPr/>
      </xdr:nvSpPr>
      <xdr:spPr>
        <a:xfrm>
          <a:off x="1165680" y="55148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24</xdr:row>
      <xdr:rowOff>0</xdr:rowOff>
    </xdr:from>
    <xdr:to>
      <xdr:col>1</xdr:col>
      <xdr:colOff>506520</xdr:colOff>
      <xdr:row>24</xdr:row>
      <xdr:rowOff>157320</xdr:rowOff>
    </xdr:to>
    <xdr:sp>
      <xdr:nvSpPr>
        <xdr:cNvPr id="3695" name="CustomShape 1"/>
        <xdr:cNvSpPr/>
      </xdr:nvSpPr>
      <xdr:spPr>
        <a:xfrm>
          <a:off x="1165680" y="55148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24</xdr:row>
      <xdr:rowOff>0</xdr:rowOff>
    </xdr:from>
    <xdr:to>
      <xdr:col>1</xdr:col>
      <xdr:colOff>506520</xdr:colOff>
      <xdr:row>24</xdr:row>
      <xdr:rowOff>157320</xdr:rowOff>
    </xdr:to>
    <xdr:sp>
      <xdr:nvSpPr>
        <xdr:cNvPr id="3696" name="CustomShape 1"/>
        <xdr:cNvSpPr/>
      </xdr:nvSpPr>
      <xdr:spPr>
        <a:xfrm>
          <a:off x="1165680" y="55148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24</xdr:row>
      <xdr:rowOff>0</xdr:rowOff>
    </xdr:from>
    <xdr:to>
      <xdr:col>1</xdr:col>
      <xdr:colOff>506520</xdr:colOff>
      <xdr:row>24</xdr:row>
      <xdr:rowOff>157320</xdr:rowOff>
    </xdr:to>
    <xdr:sp>
      <xdr:nvSpPr>
        <xdr:cNvPr id="3697" name="CustomShape 1"/>
        <xdr:cNvSpPr/>
      </xdr:nvSpPr>
      <xdr:spPr>
        <a:xfrm>
          <a:off x="1165680" y="55148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24</xdr:row>
      <xdr:rowOff>0</xdr:rowOff>
    </xdr:from>
    <xdr:to>
      <xdr:col>1</xdr:col>
      <xdr:colOff>506520</xdr:colOff>
      <xdr:row>24</xdr:row>
      <xdr:rowOff>157320</xdr:rowOff>
    </xdr:to>
    <xdr:sp>
      <xdr:nvSpPr>
        <xdr:cNvPr id="3698" name="CustomShape 1"/>
        <xdr:cNvSpPr/>
      </xdr:nvSpPr>
      <xdr:spPr>
        <a:xfrm>
          <a:off x="1165680" y="55148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428760</xdr:colOff>
      <xdr:row>24</xdr:row>
      <xdr:rowOff>0</xdr:rowOff>
    </xdr:from>
    <xdr:to>
      <xdr:col>1</xdr:col>
      <xdr:colOff>506520</xdr:colOff>
      <xdr:row>24</xdr:row>
      <xdr:rowOff>157320</xdr:rowOff>
    </xdr:to>
    <xdr:sp>
      <xdr:nvSpPr>
        <xdr:cNvPr id="3699" name="CustomShape 1"/>
        <xdr:cNvSpPr/>
      </xdr:nvSpPr>
      <xdr:spPr>
        <a:xfrm>
          <a:off x="1165680" y="5514840"/>
          <a:ext cx="7776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157320</xdr:rowOff>
    </xdr:to>
    <xdr:sp>
      <xdr:nvSpPr>
        <xdr:cNvPr id="3700" name="CustomShape 1"/>
        <xdr:cNvSpPr/>
      </xdr:nvSpPr>
      <xdr:spPr>
        <a:xfrm>
          <a:off x="1175040" y="49431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157320</xdr:rowOff>
    </xdr:to>
    <xdr:sp>
      <xdr:nvSpPr>
        <xdr:cNvPr id="3701" name="CustomShape 1"/>
        <xdr:cNvSpPr/>
      </xdr:nvSpPr>
      <xdr:spPr>
        <a:xfrm>
          <a:off x="1175040" y="49431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157320</xdr:rowOff>
    </xdr:to>
    <xdr:sp>
      <xdr:nvSpPr>
        <xdr:cNvPr id="3702" name="CustomShape 1"/>
        <xdr:cNvSpPr/>
      </xdr:nvSpPr>
      <xdr:spPr>
        <a:xfrm>
          <a:off x="1175040" y="49431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157320</xdr:rowOff>
    </xdr:to>
    <xdr:sp>
      <xdr:nvSpPr>
        <xdr:cNvPr id="3703" name="CustomShape 1"/>
        <xdr:cNvSpPr/>
      </xdr:nvSpPr>
      <xdr:spPr>
        <a:xfrm>
          <a:off x="1175040" y="49431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157320</xdr:rowOff>
    </xdr:to>
    <xdr:sp>
      <xdr:nvSpPr>
        <xdr:cNvPr id="3704" name="CustomShape 1"/>
        <xdr:cNvSpPr/>
      </xdr:nvSpPr>
      <xdr:spPr>
        <a:xfrm>
          <a:off x="1175040" y="49431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157320</xdr:rowOff>
    </xdr:to>
    <xdr:sp>
      <xdr:nvSpPr>
        <xdr:cNvPr id="3705" name="CustomShape 1"/>
        <xdr:cNvSpPr/>
      </xdr:nvSpPr>
      <xdr:spPr>
        <a:xfrm>
          <a:off x="1175040" y="49431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157320</xdr:rowOff>
    </xdr:to>
    <xdr:sp>
      <xdr:nvSpPr>
        <xdr:cNvPr id="3706" name="CustomShape 1"/>
        <xdr:cNvSpPr/>
      </xdr:nvSpPr>
      <xdr:spPr>
        <a:xfrm>
          <a:off x="1175040" y="49431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157320</xdr:rowOff>
    </xdr:to>
    <xdr:sp>
      <xdr:nvSpPr>
        <xdr:cNvPr id="3707" name="CustomShape 1"/>
        <xdr:cNvSpPr/>
      </xdr:nvSpPr>
      <xdr:spPr>
        <a:xfrm>
          <a:off x="1175040" y="49431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157320</xdr:rowOff>
    </xdr:to>
    <xdr:sp>
      <xdr:nvSpPr>
        <xdr:cNvPr id="3708" name="CustomShape 1"/>
        <xdr:cNvSpPr/>
      </xdr:nvSpPr>
      <xdr:spPr>
        <a:xfrm>
          <a:off x="1175040" y="49431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157320</xdr:rowOff>
    </xdr:to>
    <xdr:sp>
      <xdr:nvSpPr>
        <xdr:cNvPr id="3709" name="CustomShape 1"/>
        <xdr:cNvSpPr/>
      </xdr:nvSpPr>
      <xdr:spPr>
        <a:xfrm>
          <a:off x="1175040" y="49431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157320</xdr:rowOff>
    </xdr:to>
    <xdr:sp>
      <xdr:nvSpPr>
        <xdr:cNvPr id="3710" name="CustomShape 1"/>
        <xdr:cNvSpPr/>
      </xdr:nvSpPr>
      <xdr:spPr>
        <a:xfrm>
          <a:off x="1175040" y="49431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157320</xdr:rowOff>
    </xdr:to>
    <xdr:sp>
      <xdr:nvSpPr>
        <xdr:cNvPr id="3711" name="CustomShape 1"/>
        <xdr:cNvSpPr/>
      </xdr:nvSpPr>
      <xdr:spPr>
        <a:xfrm>
          <a:off x="1175040" y="49431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157320</xdr:rowOff>
    </xdr:to>
    <xdr:sp>
      <xdr:nvSpPr>
        <xdr:cNvPr id="3712" name="CustomShape 1"/>
        <xdr:cNvSpPr/>
      </xdr:nvSpPr>
      <xdr:spPr>
        <a:xfrm>
          <a:off x="1175040" y="49431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157320</xdr:rowOff>
    </xdr:to>
    <xdr:sp>
      <xdr:nvSpPr>
        <xdr:cNvPr id="3713" name="CustomShape 1"/>
        <xdr:cNvSpPr/>
      </xdr:nvSpPr>
      <xdr:spPr>
        <a:xfrm>
          <a:off x="1175040" y="49431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157320</xdr:rowOff>
    </xdr:to>
    <xdr:sp>
      <xdr:nvSpPr>
        <xdr:cNvPr id="3714" name="CustomShape 1"/>
        <xdr:cNvSpPr/>
      </xdr:nvSpPr>
      <xdr:spPr>
        <a:xfrm>
          <a:off x="1175040" y="49431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157320</xdr:rowOff>
    </xdr:to>
    <xdr:sp>
      <xdr:nvSpPr>
        <xdr:cNvPr id="3715" name="CustomShape 1"/>
        <xdr:cNvSpPr/>
      </xdr:nvSpPr>
      <xdr:spPr>
        <a:xfrm>
          <a:off x="1175040" y="49431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157320</xdr:rowOff>
    </xdr:to>
    <xdr:sp>
      <xdr:nvSpPr>
        <xdr:cNvPr id="3716" name="CustomShape 1"/>
        <xdr:cNvSpPr/>
      </xdr:nvSpPr>
      <xdr:spPr>
        <a:xfrm>
          <a:off x="1175040" y="49431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157320</xdr:rowOff>
    </xdr:to>
    <xdr:sp>
      <xdr:nvSpPr>
        <xdr:cNvPr id="3717" name="CustomShape 1"/>
        <xdr:cNvSpPr/>
      </xdr:nvSpPr>
      <xdr:spPr>
        <a:xfrm>
          <a:off x="1175040" y="49431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157320</xdr:rowOff>
    </xdr:to>
    <xdr:sp>
      <xdr:nvSpPr>
        <xdr:cNvPr id="3718" name="CustomShape 1"/>
        <xdr:cNvSpPr/>
      </xdr:nvSpPr>
      <xdr:spPr>
        <a:xfrm>
          <a:off x="1175040" y="49431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157320</xdr:rowOff>
    </xdr:to>
    <xdr:sp>
      <xdr:nvSpPr>
        <xdr:cNvPr id="3719" name="CustomShape 1"/>
        <xdr:cNvSpPr/>
      </xdr:nvSpPr>
      <xdr:spPr>
        <a:xfrm>
          <a:off x="1175040" y="49431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157320</xdr:rowOff>
    </xdr:to>
    <xdr:sp>
      <xdr:nvSpPr>
        <xdr:cNvPr id="3720" name="CustomShape 1"/>
        <xdr:cNvSpPr/>
      </xdr:nvSpPr>
      <xdr:spPr>
        <a:xfrm>
          <a:off x="1175040" y="4943160"/>
          <a:ext cx="74880" cy="15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23</xdr:row>
      <xdr:rowOff>160560</xdr:rowOff>
    </xdr:to>
    <xdr:sp>
      <xdr:nvSpPr>
        <xdr:cNvPr id="3721" name="CustomShape 1"/>
        <xdr:cNvSpPr/>
      </xdr:nvSpPr>
      <xdr:spPr>
        <a:xfrm>
          <a:off x="1175040" y="532440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23</xdr:row>
      <xdr:rowOff>160560</xdr:rowOff>
    </xdr:to>
    <xdr:sp>
      <xdr:nvSpPr>
        <xdr:cNvPr id="3722" name="CustomShape 1"/>
        <xdr:cNvSpPr/>
      </xdr:nvSpPr>
      <xdr:spPr>
        <a:xfrm>
          <a:off x="1175040" y="532440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23</xdr:row>
      <xdr:rowOff>160560</xdr:rowOff>
    </xdr:to>
    <xdr:sp>
      <xdr:nvSpPr>
        <xdr:cNvPr id="3723" name="CustomShape 1"/>
        <xdr:cNvSpPr/>
      </xdr:nvSpPr>
      <xdr:spPr>
        <a:xfrm>
          <a:off x="1175040" y="532440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23</xdr:row>
      <xdr:rowOff>160560</xdr:rowOff>
    </xdr:to>
    <xdr:sp>
      <xdr:nvSpPr>
        <xdr:cNvPr id="3724" name="CustomShape 1"/>
        <xdr:cNvSpPr/>
      </xdr:nvSpPr>
      <xdr:spPr>
        <a:xfrm>
          <a:off x="1175040" y="532440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23</xdr:row>
      <xdr:rowOff>160560</xdr:rowOff>
    </xdr:to>
    <xdr:sp>
      <xdr:nvSpPr>
        <xdr:cNvPr id="3725" name="CustomShape 1"/>
        <xdr:cNvSpPr/>
      </xdr:nvSpPr>
      <xdr:spPr>
        <a:xfrm>
          <a:off x="1175040" y="532440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23</xdr:row>
      <xdr:rowOff>160560</xdr:rowOff>
    </xdr:to>
    <xdr:sp>
      <xdr:nvSpPr>
        <xdr:cNvPr id="3726" name="CustomShape 1"/>
        <xdr:cNvSpPr/>
      </xdr:nvSpPr>
      <xdr:spPr>
        <a:xfrm>
          <a:off x="1175040" y="532440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23</xdr:row>
      <xdr:rowOff>160560</xdr:rowOff>
    </xdr:to>
    <xdr:sp>
      <xdr:nvSpPr>
        <xdr:cNvPr id="3727" name="CustomShape 1"/>
        <xdr:cNvSpPr/>
      </xdr:nvSpPr>
      <xdr:spPr>
        <a:xfrm>
          <a:off x="1175040" y="532440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23</xdr:row>
      <xdr:rowOff>160560</xdr:rowOff>
    </xdr:to>
    <xdr:sp>
      <xdr:nvSpPr>
        <xdr:cNvPr id="3728" name="CustomShape 1"/>
        <xdr:cNvSpPr/>
      </xdr:nvSpPr>
      <xdr:spPr>
        <a:xfrm>
          <a:off x="1175040" y="532440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23</xdr:row>
      <xdr:rowOff>160560</xdr:rowOff>
    </xdr:to>
    <xdr:sp>
      <xdr:nvSpPr>
        <xdr:cNvPr id="3729" name="CustomShape 1"/>
        <xdr:cNvSpPr/>
      </xdr:nvSpPr>
      <xdr:spPr>
        <a:xfrm>
          <a:off x="1175040" y="532440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23</xdr:row>
      <xdr:rowOff>160560</xdr:rowOff>
    </xdr:to>
    <xdr:sp>
      <xdr:nvSpPr>
        <xdr:cNvPr id="3730" name="CustomShape 1"/>
        <xdr:cNvSpPr/>
      </xdr:nvSpPr>
      <xdr:spPr>
        <a:xfrm>
          <a:off x="1175040" y="532440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23</xdr:row>
      <xdr:rowOff>160560</xdr:rowOff>
    </xdr:to>
    <xdr:sp>
      <xdr:nvSpPr>
        <xdr:cNvPr id="3731" name="CustomShape 1"/>
        <xdr:cNvSpPr/>
      </xdr:nvSpPr>
      <xdr:spPr>
        <a:xfrm>
          <a:off x="1175040" y="532440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23</xdr:row>
      <xdr:rowOff>160560</xdr:rowOff>
    </xdr:to>
    <xdr:sp>
      <xdr:nvSpPr>
        <xdr:cNvPr id="3732" name="CustomShape 1"/>
        <xdr:cNvSpPr/>
      </xdr:nvSpPr>
      <xdr:spPr>
        <a:xfrm>
          <a:off x="1175040" y="532440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23</xdr:row>
      <xdr:rowOff>160560</xdr:rowOff>
    </xdr:to>
    <xdr:sp>
      <xdr:nvSpPr>
        <xdr:cNvPr id="3733" name="CustomShape 1"/>
        <xdr:cNvSpPr/>
      </xdr:nvSpPr>
      <xdr:spPr>
        <a:xfrm>
          <a:off x="1175040" y="532440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23</xdr:row>
      <xdr:rowOff>160560</xdr:rowOff>
    </xdr:to>
    <xdr:sp>
      <xdr:nvSpPr>
        <xdr:cNvPr id="3734" name="CustomShape 1"/>
        <xdr:cNvSpPr/>
      </xdr:nvSpPr>
      <xdr:spPr>
        <a:xfrm>
          <a:off x="1175040" y="532440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23</xdr:row>
      <xdr:rowOff>160560</xdr:rowOff>
    </xdr:to>
    <xdr:sp>
      <xdr:nvSpPr>
        <xdr:cNvPr id="3735" name="CustomShape 1"/>
        <xdr:cNvSpPr/>
      </xdr:nvSpPr>
      <xdr:spPr>
        <a:xfrm>
          <a:off x="1175040" y="532440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23</xdr:row>
      <xdr:rowOff>160560</xdr:rowOff>
    </xdr:to>
    <xdr:sp>
      <xdr:nvSpPr>
        <xdr:cNvPr id="3736" name="CustomShape 1"/>
        <xdr:cNvSpPr/>
      </xdr:nvSpPr>
      <xdr:spPr>
        <a:xfrm>
          <a:off x="1175040" y="532440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23</xdr:row>
      <xdr:rowOff>160560</xdr:rowOff>
    </xdr:to>
    <xdr:sp>
      <xdr:nvSpPr>
        <xdr:cNvPr id="3737" name="CustomShape 1"/>
        <xdr:cNvSpPr/>
      </xdr:nvSpPr>
      <xdr:spPr>
        <a:xfrm>
          <a:off x="1175040" y="532440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23</xdr:row>
      <xdr:rowOff>160560</xdr:rowOff>
    </xdr:to>
    <xdr:sp>
      <xdr:nvSpPr>
        <xdr:cNvPr id="3738" name="CustomShape 1"/>
        <xdr:cNvSpPr/>
      </xdr:nvSpPr>
      <xdr:spPr>
        <a:xfrm>
          <a:off x="1175040" y="532440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23</xdr:row>
      <xdr:rowOff>160560</xdr:rowOff>
    </xdr:to>
    <xdr:sp>
      <xdr:nvSpPr>
        <xdr:cNvPr id="3739" name="CustomShape 1"/>
        <xdr:cNvSpPr/>
      </xdr:nvSpPr>
      <xdr:spPr>
        <a:xfrm>
          <a:off x="1175040" y="532440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23</xdr:row>
      <xdr:rowOff>160560</xdr:rowOff>
    </xdr:to>
    <xdr:sp>
      <xdr:nvSpPr>
        <xdr:cNvPr id="3740" name="CustomShape 1"/>
        <xdr:cNvSpPr/>
      </xdr:nvSpPr>
      <xdr:spPr>
        <a:xfrm>
          <a:off x="1175040" y="532440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23</xdr:row>
      <xdr:rowOff>0</xdr:rowOff>
    </xdr:from>
    <xdr:to>
      <xdr:col>1</xdr:col>
      <xdr:colOff>513000</xdr:colOff>
      <xdr:row>23</xdr:row>
      <xdr:rowOff>160560</xdr:rowOff>
    </xdr:to>
    <xdr:sp>
      <xdr:nvSpPr>
        <xdr:cNvPr id="3741" name="CustomShape 1"/>
        <xdr:cNvSpPr/>
      </xdr:nvSpPr>
      <xdr:spPr>
        <a:xfrm>
          <a:off x="1175040" y="532440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160560</xdr:rowOff>
    </xdr:to>
    <xdr:sp>
      <xdr:nvSpPr>
        <xdr:cNvPr id="3742" name="CustomShape 1"/>
        <xdr:cNvSpPr/>
      </xdr:nvSpPr>
      <xdr:spPr>
        <a:xfrm>
          <a:off x="1175040" y="49431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160560</xdr:rowOff>
    </xdr:to>
    <xdr:sp>
      <xdr:nvSpPr>
        <xdr:cNvPr id="3743" name="CustomShape 1"/>
        <xdr:cNvSpPr/>
      </xdr:nvSpPr>
      <xdr:spPr>
        <a:xfrm>
          <a:off x="1175040" y="49431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160560</xdr:rowOff>
    </xdr:to>
    <xdr:sp>
      <xdr:nvSpPr>
        <xdr:cNvPr id="3744" name="CustomShape 1"/>
        <xdr:cNvSpPr/>
      </xdr:nvSpPr>
      <xdr:spPr>
        <a:xfrm>
          <a:off x="1175040" y="49431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160560</xdr:rowOff>
    </xdr:to>
    <xdr:sp>
      <xdr:nvSpPr>
        <xdr:cNvPr id="3745" name="CustomShape 1"/>
        <xdr:cNvSpPr/>
      </xdr:nvSpPr>
      <xdr:spPr>
        <a:xfrm>
          <a:off x="1175040" y="49431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160560</xdr:rowOff>
    </xdr:to>
    <xdr:sp>
      <xdr:nvSpPr>
        <xdr:cNvPr id="3746" name="CustomShape 1"/>
        <xdr:cNvSpPr/>
      </xdr:nvSpPr>
      <xdr:spPr>
        <a:xfrm>
          <a:off x="1175040" y="49431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160560</xdr:rowOff>
    </xdr:to>
    <xdr:sp>
      <xdr:nvSpPr>
        <xdr:cNvPr id="3747" name="CustomShape 1"/>
        <xdr:cNvSpPr/>
      </xdr:nvSpPr>
      <xdr:spPr>
        <a:xfrm>
          <a:off x="1175040" y="49431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160560</xdr:rowOff>
    </xdr:to>
    <xdr:sp>
      <xdr:nvSpPr>
        <xdr:cNvPr id="3748" name="CustomShape 1"/>
        <xdr:cNvSpPr/>
      </xdr:nvSpPr>
      <xdr:spPr>
        <a:xfrm>
          <a:off x="1175040" y="49431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160560</xdr:rowOff>
    </xdr:to>
    <xdr:sp>
      <xdr:nvSpPr>
        <xdr:cNvPr id="3749" name="CustomShape 1"/>
        <xdr:cNvSpPr/>
      </xdr:nvSpPr>
      <xdr:spPr>
        <a:xfrm>
          <a:off x="1175040" y="49431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160560</xdr:rowOff>
    </xdr:to>
    <xdr:sp>
      <xdr:nvSpPr>
        <xdr:cNvPr id="3750" name="CustomShape 1"/>
        <xdr:cNvSpPr/>
      </xdr:nvSpPr>
      <xdr:spPr>
        <a:xfrm>
          <a:off x="1175040" y="49431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160560</xdr:rowOff>
    </xdr:to>
    <xdr:sp>
      <xdr:nvSpPr>
        <xdr:cNvPr id="3751" name="CustomShape 1"/>
        <xdr:cNvSpPr/>
      </xdr:nvSpPr>
      <xdr:spPr>
        <a:xfrm>
          <a:off x="1175040" y="49431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160560</xdr:rowOff>
    </xdr:to>
    <xdr:sp>
      <xdr:nvSpPr>
        <xdr:cNvPr id="3752" name="CustomShape 1"/>
        <xdr:cNvSpPr/>
      </xdr:nvSpPr>
      <xdr:spPr>
        <a:xfrm>
          <a:off x="1175040" y="49431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160560</xdr:rowOff>
    </xdr:to>
    <xdr:sp>
      <xdr:nvSpPr>
        <xdr:cNvPr id="3753" name="CustomShape 1"/>
        <xdr:cNvSpPr/>
      </xdr:nvSpPr>
      <xdr:spPr>
        <a:xfrm>
          <a:off x="1175040" y="49431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160560</xdr:rowOff>
    </xdr:to>
    <xdr:sp>
      <xdr:nvSpPr>
        <xdr:cNvPr id="3754" name="CustomShape 1"/>
        <xdr:cNvSpPr/>
      </xdr:nvSpPr>
      <xdr:spPr>
        <a:xfrm>
          <a:off x="1175040" y="49431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160560</xdr:rowOff>
    </xdr:to>
    <xdr:sp>
      <xdr:nvSpPr>
        <xdr:cNvPr id="3755" name="CustomShape 1"/>
        <xdr:cNvSpPr/>
      </xdr:nvSpPr>
      <xdr:spPr>
        <a:xfrm>
          <a:off x="1175040" y="49431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160560</xdr:rowOff>
    </xdr:to>
    <xdr:sp>
      <xdr:nvSpPr>
        <xdr:cNvPr id="3756" name="CustomShape 1"/>
        <xdr:cNvSpPr/>
      </xdr:nvSpPr>
      <xdr:spPr>
        <a:xfrm>
          <a:off x="1175040" y="49431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160560</xdr:rowOff>
    </xdr:to>
    <xdr:sp>
      <xdr:nvSpPr>
        <xdr:cNvPr id="3757" name="CustomShape 1"/>
        <xdr:cNvSpPr/>
      </xdr:nvSpPr>
      <xdr:spPr>
        <a:xfrm>
          <a:off x="1175040" y="49431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160560</xdr:rowOff>
    </xdr:to>
    <xdr:sp>
      <xdr:nvSpPr>
        <xdr:cNvPr id="3758" name="CustomShape 1"/>
        <xdr:cNvSpPr/>
      </xdr:nvSpPr>
      <xdr:spPr>
        <a:xfrm>
          <a:off x="1175040" y="49431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160560</xdr:rowOff>
    </xdr:to>
    <xdr:sp>
      <xdr:nvSpPr>
        <xdr:cNvPr id="3759" name="CustomShape 1"/>
        <xdr:cNvSpPr/>
      </xdr:nvSpPr>
      <xdr:spPr>
        <a:xfrm>
          <a:off x="1175040" y="49431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160560</xdr:rowOff>
    </xdr:to>
    <xdr:sp>
      <xdr:nvSpPr>
        <xdr:cNvPr id="3760" name="CustomShape 1"/>
        <xdr:cNvSpPr/>
      </xdr:nvSpPr>
      <xdr:spPr>
        <a:xfrm>
          <a:off x="1175040" y="49431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160560</xdr:rowOff>
    </xdr:to>
    <xdr:sp>
      <xdr:nvSpPr>
        <xdr:cNvPr id="3761" name="CustomShape 1"/>
        <xdr:cNvSpPr/>
      </xdr:nvSpPr>
      <xdr:spPr>
        <a:xfrm>
          <a:off x="1175040" y="49431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21</xdr:row>
      <xdr:rowOff>0</xdr:rowOff>
    </xdr:from>
    <xdr:to>
      <xdr:col>1</xdr:col>
      <xdr:colOff>513000</xdr:colOff>
      <xdr:row>21</xdr:row>
      <xdr:rowOff>160560</xdr:rowOff>
    </xdr:to>
    <xdr:sp>
      <xdr:nvSpPr>
        <xdr:cNvPr id="3762" name="CustomShape 1"/>
        <xdr:cNvSpPr/>
      </xdr:nvSpPr>
      <xdr:spPr>
        <a:xfrm>
          <a:off x="1175040" y="49431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160560</xdr:rowOff>
    </xdr:to>
    <xdr:sp>
      <xdr:nvSpPr>
        <xdr:cNvPr id="3763" name="CustomShape 1"/>
        <xdr:cNvSpPr/>
      </xdr:nvSpPr>
      <xdr:spPr>
        <a:xfrm>
          <a:off x="1175040" y="51339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160560</xdr:rowOff>
    </xdr:to>
    <xdr:sp>
      <xdr:nvSpPr>
        <xdr:cNvPr id="3764" name="CustomShape 1"/>
        <xdr:cNvSpPr/>
      </xdr:nvSpPr>
      <xdr:spPr>
        <a:xfrm>
          <a:off x="1175040" y="51339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160560</xdr:rowOff>
    </xdr:to>
    <xdr:sp>
      <xdr:nvSpPr>
        <xdr:cNvPr id="3765" name="CustomShape 1"/>
        <xdr:cNvSpPr/>
      </xdr:nvSpPr>
      <xdr:spPr>
        <a:xfrm>
          <a:off x="1175040" y="51339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160560</xdr:rowOff>
    </xdr:to>
    <xdr:sp>
      <xdr:nvSpPr>
        <xdr:cNvPr id="3766" name="CustomShape 1"/>
        <xdr:cNvSpPr/>
      </xdr:nvSpPr>
      <xdr:spPr>
        <a:xfrm>
          <a:off x="1175040" y="51339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160560</xdr:rowOff>
    </xdr:to>
    <xdr:sp>
      <xdr:nvSpPr>
        <xdr:cNvPr id="3767" name="CustomShape 1"/>
        <xdr:cNvSpPr/>
      </xdr:nvSpPr>
      <xdr:spPr>
        <a:xfrm>
          <a:off x="1175040" y="51339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160560</xdr:rowOff>
    </xdr:to>
    <xdr:sp>
      <xdr:nvSpPr>
        <xdr:cNvPr id="3768" name="CustomShape 1"/>
        <xdr:cNvSpPr/>
      </xdr:nvSpPr>
      <xdr:spPr>
        <a:xfrm>
          <a:off x="1175040" y="51339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160560</xdr:rowOff>
    </xdr:to>
    <xdr:sp>
      <xdr:nvSpPr>
        <xdr:cNvPr id="3769" name="CustomShape 1"/>
        <xdr:cNvSpPr/>
      </xdr:nvSpPr>
      <xdr:spPr>
        <a:xfrm>
          <a:off x="1175040" y="51339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160560</xdr:rowOff>
    </xdr:to>
    <xdr:sp>
      <xdr:nvSpPr>
        <xdr:cNvPr id="3770" name="CustomShape 1"/>
        <xdr:cNvSpPr/>
      </xdr:nvSpPr>
      <xdr:spPr>
        <a:xfrm>
          <a:off x="1175040" y="51339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160560</xdr:rowOff>
    </xdr:to>
    <xdr:sp>
      <xdr:nvSpPr>
        <xdr:cNvPr id="3771" name="CustomShape 1"/>
        <xdr:cNvSpPr/>
      </xdr:nvSpPr>
      <xdr:spPr>
        <a:xfrm>
          <a:off x="1175040" y="51339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160560</xdr:rowOff>
    </xdr:to>
    <xdr:sp>
      <xdr:nvSpPr>
        <xdr:cNvPr id="3772" name="CustomShape 1"/>
        <xdr:cNvSpPr/>
      </xdr:nvSpPr>
      <xdr:spPr>
        <a:xfrm>
          <a:off x="1175040" y="51339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160560</xdr:rowOff>
    </xdr:to>
    <xdr:sp>
      <xdr:nvSpPr>
        <xdr:cNvPr id="3773" name="CustomShape 1"/>
        <xdr:cNvSpPr/>
      </xdr:nvSpPr>
      <xdr:spPr>
        <a:xfrm>
          <a:off x="1175040" y="51339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160560</xdr:rowOff>
    </xdr:to>
    <xdr:sp>
      <xdr:nvSpPr>
        <xdr:cNvPr id="3774" name="CustomShape 1"/>
        <xdr:cNvSpPr/>
      </xdr:nvSpPr>
      <xdr:spPr>
        <a:xfrm>
          <a:off x="1175040" y="51339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160560</xdr:rowOff>
    </xdr:to>
    <xdr:sp>
      <xdr:nvSpPr>
        <xdr:cNvPr id="3775" name="CustomShape 1"/>
        <xdr:cNvSpPr/>
      </xdr:nvSpPr>
      <xdr:spPr>
        <a:xfrm>
          <a:off x="1175040" y="51339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160560</xdr:rowOff>
    </xdr:to>
    <xdr:sp>
      <xdr:nvSpPr>
        <xdr:cNvPr id="3776" name="CustomShape 1"/>
        <xdr:cNvSpPr/>
      </xdr:nvSpPr>
      <xdr:spPr>
        <a:xfrm>
          <a:off x="1175040" y="51339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160560</xdr:rowOff>
    </xdr:to>
    <xdr:sp>
      <xdr:nvSpPr>
        <xdr:cNvPr id="3777" name="CustomShape 1"/>
        <xdr:cNvSpPr/>
      </xdr:nvSpPr>
      <xdr:spPr>
        <a:xfrm>
          <a:off x="1175040" y="51339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160560</xdr:rowOff>
    </xdr:to>
    <xdr:sp>
      <xdr:nvSpPr>
        <xdr:cNvPr id="3778" name="CustomShape 1"/>
        <xdr:cNvSpPr/>
      </xdr:nvSpPr>
      <xdr:spPr>
        <a:xfrm>
          <a:off x="1175040" y="51339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160560</xdr:rowOff>
    </xdr:to>
    <xdr:sp>
      <xdr:nvSpPr>
        <xdr:cNvPr id="3779" name="CustomShape 1"/>
        <xdr:cNvSpPr/>
      </xdr:nvSpPr>
      <xdr:spPr>
        <a:xfrm>
          <a:off x="1175040" y="51339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160560</xdr:rowOff>
    </xdr:to>
    <xdr:sp>
      <xdr:nvSpPr>
        <xdr:cNvPr id="3780" name="CustomShape 1"/>
        <xdr:cNvSpPr/>
      </xdr:nvSpPr>
      <xdr:spPr>
        <a:xfrm>
          <a:off x="1175040" y="51339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160560</xdr:rowOff>
    </xdr:to>
    <xdr:sp>
      <xdr:nvSpPr>
        <xdr:cNvPr id="3781" name="CustomShape 1"/>
        <xdr:cNvSpPr/>
      </xdr:nvSpPr>
      <xdr:spPr>
        <a:xfrm>
          <a:off x="1175040" y="51339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160560</xdr:rowOff>
    </xdr:to>
    <xdr:sp>
      <xdr:nvSpPr>
        <xdr:cNvPr id="3782" name="CustomShape 1"/>
        <xdr:cNvSpPr/>
      </xdr:nvSpPr>
      <xdr:spPr>
        <a:xfrm>
          <a:off x="1175040" y="51339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438120</xdr:colOff>
      <xdr:row>22</xdr:row>
      <xdr:rowOff>0</xdr:rowOff>
    </xdr:from>
    <xdr:to>
      <xdr:col>1</xdr:col>
      <xdr:colOff>513000</xdr:colOff>
      <xdr:row>22</xdr:row>
      <xdr:rowOff>160560</xdr:rowOff>
    </xdr:to>
    <xdr:sp>
      <xdr:nvSpPr>
        <xdr:cNvPr id="3783" name="CustomShape 1"/>
        <xdr:cNvSpPr/>
      </xdr:nvSpPr>
      <xdr:spPr>
        <a:xfrm>
          <a:off x="1175040" y="5133960"/>
          <a:ext cx="74880" cy="160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784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785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786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787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788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789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790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791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792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793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794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795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796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797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798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799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00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01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02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03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04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05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06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07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08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09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10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11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12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13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14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15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16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17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18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19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20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21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22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23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24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25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26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27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28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29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30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31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32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33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34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35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36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37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38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39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40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41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42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43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44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45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46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47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48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49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50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51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52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53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54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55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56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57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58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59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60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61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62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63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64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65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66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67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68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69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70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71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72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73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74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75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76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77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78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79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80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81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82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83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84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85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86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87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88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89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90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91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92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93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94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95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96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97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98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899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900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901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902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903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904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905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906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907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908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20</xdr:row>
      <xdr:rowOff>0</xdr:rowOff>
    </xdr:from>
    <xdr:to>
      <xdr:col>1</xdr:col>
      <xdr:colOff>513000</xdr:colOff>
      <xdr:row>21</xdr:row>
      <xdr:rowOff>36720</xdr:rowOff>
    </xdr:to>
    <xdr:sp>
      <xdr:nvSpPr>
        <xdr:cNvPr id="3909" name="CustomShape 1"/>
        <xdr:cNvSpPr/>
      </xdr:nvSpPr>
      <xdr:spPr>
        <a:xfrm>
          <a:off x="1175040" y="475272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22</xdr:row>
      <xdr:rowOff>0</xdr:rowOff>
    </xdr:from>
    <xdr:to>
      <xdr:col>1</xdr:col>
      <xdr:colOff>513000</xdr:colOff>
      <xdr:row>23</xdr:row>
      <xdr:rowOff>36720</xdr:rowOff>
    </xdr:to>
    <xdr:sp>
      <xdr:nvSpPr>
        <xdr:cNvPr id="3910" name="CustomShape 1"/>
        <xdr:cNvSpPr/>
      </xdr:nvSpPr>
      <xdr:spPr>
        <a:xfrm>
          <a:off x="1175040" y="513396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22</xdr:row>
      <xdr:rowOff>0</xdr:rowOff>
    </xdr:from>
    <xdr:to>
      <xdr:col>1</xdr:col>
      <xdr:colOff>513000</xdr:colOff>
      <xdr:row>23</xdr:row>
      <xdr:rowOff>36720</xdr:rowOff>
    </xdr:to>
    <xdr:sp>
      <xdr:nvSpPr>
        <xdr:cNvPr id="3911" name="CustomShape 1"/>
        <xdr:cNvSpPr/>
      </xdr:nvSpPr>
      <xdr:spPr>
        <a:xfrm>
          <a:off x="1175040" y="513396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22</xdr:row>
      <xdr:rowOff>0</xdr:rowOff>
    </xdr:from>
    <xdr:to>
      <xdr:col>1</xdr:col>
      <xdr:colOff>513000</xdr:colOff>
      <xdr:row>23</xdr:row>
      <xdr:rowOff>36720</xdr:rowOff>
    </xdr:to>
    <xdr:sp>
      <xdr:nvSpPr>
        <xdr:cNvPr id="3912" name="CustomShape 1"/>
        <xdr:cNvSpPr/>
      </xdr:nvSpPr>
      <xdr:spPr>
        <a:xfrm>
          <a:off x="1175040" y="513396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22</xdr:row>
      <xdr:rowOff>0</xdr:rowOff>
    </xdr:from>
    <xdr:to>
      <xdr:col>1</xdr:col>
      <xdr:colOff>513000</xdr:colOff>
      <xdr:row>23</xdr:row>
      <xdr:rowOff>36720</xdr:rowOff>
    </xdr:to>
    <xdr:sp>
      <xdr:nvSpPr>
        <xdr:cNvPr id="3913" name="CustomShape 1"/>
        <xdr:cNvSpPr/>
      </xdr:nvSpPr>
      <xdr:spPr>
        <a:xfrm>
          <a:off x="1175040" y="513396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22</xdr:row>
      <xdr:rowOff>0</xdr:rowOff>
    </xdr:from>
    <xdr:to>
      <xdr:col>1</xdr:col>
      <xdr:colOff>513000</xdr:colOff>
      <xdr:row>23</xdr:row>
      <xdr:rowOff>36720</xdr:rowOff>
    </xdr:to>
    <xdr:sp>
      <xdr:nvSpPr>
        <xdr:cNvPr id="3914" name="CustomShape 1"/>
        <xdr:cNvSpPr/>
      </xdr:nvSpPr>
      <xdr:spPr>
        <a:xfrm>
          <a:off x="1175040" y="513396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22</xdr:row>
      <xdr:rowOff>0</xdr:rowOff>
    </xdr:from>
    <xdr:to>
      <xdr:col>1</xdr:col>
      <xdr:colOff>513000</xdr:colOff>
      <xdr:row>23</xdr:row>
      <xdr:rowOff>36720</xdr:rowOff>
    </xdr:to>
    <xdr:sp>
      <xdr:nvSpPr>
        <xdr:cNvPr id="3915" name="CustomShape 1"/>
        <xdr:cNvSpPr/>
      </xdr:nvSpPr>
      <xdr:spPr>
        <a:xfrm>
          <a:off x="1175040" y="513396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22</xdr:row>
      <xdr:rowOff>0</xdr:rowOff>
    </xdr:from>
    <xdr:to>
      <xdr:col>1</xdr:col>
      <xdr:colOff>513000</xdr:colOff>
      <xdr:row>23</xdr:row>
      <xdr:rowOff>36720</xdr:rowOff>
    </xdr:to>
    <xdr:sp>
      <xdr:nvSpPr>
        <xdr:cNvPr id="3916" name="CustomShape 1"/>
        <xdr:cNvSpPr/>
      </xdr:nvSpPr>
      <xdr:spPr>
        <a:xfrm>
          <a:off x="1175040" y="513396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22</xdr:row>
      <xdr:rowOff>0</xdr:rowOff>
    </xdr:from>
    <xdr:to>
      <xdr:col>1</xdr:col>
      <xdr:colOff>513000</xdr:colOff>
      <xdr:row>23</xdr:row>
      <xdr:rowOff>36720</xdr:rowOff>
    </xdr:to>
    <xdr:sp>
      <xdr:nvSpPr>
        <xdr:cNvPr id="3917" name="CustomShape 1"/>
        <xdr:cNvSpPr/>
      </xdr:nvSpPr>
      <xdr:spPr>
        <a:xfrm>
          <a:off x="1175040" y="513396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22</xdr:row>
      <xdr:rowOff>0</xdr:rowOff>
    </xdr:from>
    <xdr:to>
      <xdr:col>1</xdr:col>
      <xdr:colOff>513000</xdr:colOff>
      <xdr:row>23</xdr:row>
      <xdr:rowOff>36720</xdr:rowOff>
    </xdr:to>
    <xdr:sp>
      <xdr:nvSpPr>
        <xdr:cNvPr id="3918" name="CustomShape 1"/>
        <xdr:cNvSpPr/>
      </xdr:nvSpPr>
      <xdr:spPr>
        <a:xfrm>
          <a:off x="1175040" y="513396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22</xdr:row>
      <xdr:rowOff>0</xdr:rowOff>
    </xdr:from>
    <xdr:to>
      <xdr:col>1</xdr:col>
      <xdr:colOff>513000</xdr:colOff>
      <xdr:row>23</xdr:row>
      <xdr:rowOff>36720</xdr:rowOff>
    </xdr:to>
    <xdr:sp>
      <xdr:nvSpPr>
        <xdr:cNvPr id="3919" name="CustomShape 1"/>
        <xdr:cNvSpPr/>
      </xdr:nvSpPr>
      <xdr:spPr>
        <a:xfrm>
          <a:off x="1175040" y="513396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22</xdr:row>
      <xdr:rowOff>0</xdr:rowOff>
    </xdr:from>
    <xdr:to>
      <xdr:col>1</xdr:col>
      <xdr:colOff>513000</xdr:colOff>
      <xdr:row>23</xdr:row>
      <xdr:rowOff>36720</xdr:rowOff>
    </xdr:to>
    <xdr:sp>
      <xdr:nvSpPr>
        <xdr:cNvPr id="3920" name="CustomShape 1"/>
        <xdr:cNvSpPr/>
      </xdr:nvSpPr>
      <xdr:spPr>
        <a:xfrm>
          <a:off x="1175040" y="513396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22</xdr:row>
      <xdr:rowOff>0</xdr:rowOff>
    </xdr:from>
    <xdr:to>
      <xdr:col>1</xdr:col>
      <xdr:colOff>513000</xdr:colOff>
      <xdr:row>23</xdr:row>
      <xdr:rowOff>36720</xdr:rowOff>
    </xdr:to>
    <xdr:sp>
      <xdr:nvSpPr>
        <xdr:cNvPr id="3921" name="CustomShape 1"/>
        <xdr:cNvSpPr/>
      </xdr:nvSpPr>
      <xdr:spPr>
        <a:xfrm>
          <a:off x="1175040" y="513396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22</xdr:row>
      <xdr:rowOff>0</xdr:rowOff>
    </xdr:from>
    <xdr:to>
      <xdr:col>1</xdr:col>
      <xdr:colOff>513000</xdr:colOff>
      <xdr:row>23</xdr:row>
      <xdr:rowOff>36720</xdr:rowOff>
    </xdr:to>
    <xdr:sp>
      <xdr:nvSpPr>
        <xdr:cNvPr id="3922" name="CustomShape 1"/>
        <xdr:cNvSpPr/>
      </xdr:nvSpPr>
      <xdr:spPr>
        <a:xfrm>
          <a:off x="1175040" y="513396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22</xdr:row>
      <xdr:rowOff>0</xdr:rowOff>
    </xdr:from>
    <xdr:to>
      <xdr:col>1</xdr:col>
      <xdr:colOff>513000</xdr:colOff>
      <xdr:row>23</xdr:row>
      <xdr:rowOff>36720</xdr:rowOff>
    </xdr:to>
    <xdr:sp>
      <xdr:nvSpPr>
        <xdr:cNvPr id="3923" name="CustomShape 1"/>
        <xdr:cNvSpPr/>
      </xdr:nvSpPr>
      <xdr:spPr>
        <a:xfrm>
          <a:off x="1175040" y="513396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22</xdr:row>
      <xdr:rowOff>0</xdr:rowOff>
    </xdr:from>
    <xdr:to>
      <xdr:col>1</xdr:col>
      <xdr:colOff>513000</xdr:colOff>
      <xdr:row>23</xdr:row>
      <xdr:rowOff>36720</xdr:rowOff>
    </xdr:to>
    <xdr:sp>
      <xdr:nvSpPr>
        <xdr:cNvPr id="3924" name="CustomShape 1"/>
        <xdr:cNvSpPr/>
      </xdr:nvSpPr>
      <xdr:spPr>
        <a:xfrm>
          <a:off x="1175040" y="513396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22</xdr:row>
      <xdr:rowOff>0</xdr:rowOff>
    </xdr:from>
    <xdr:to>
      <xdr:col>1</xdr:col>
      <xdr:colOff>513000</xdr:colOff>
      <xdr:row>23</xdr:row>
      <xdr:rowOff>36720</xdr:rowOff>
    </xdr:to>
    <xdr:sp>
      <xdr:nvSpPr>
        <xdr:cNvPr id="3925" name="CustomShape 1"/>
        <xdr:cNvSpPr/>
      </xdr:nvSpPr>
      <xdr:spPr>
        <a:xfrm>
          <a:off x="1175040" y="513396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22</xdr:row>
      <xdr:rowOff>0</xdr:rowOff>
    </xdr:from>
    <xdr:to>
      <xdr:col>1</xdr:col>
      <xdr:colOff>513000</xdr:colOff>
      <xdr:row>23</xdr:row>
      <xdr:rowOff>36720</xdr:rowOff>
    </xdr:to>
    <xdr:sp>
      <xdr:nvSpPr>
        <xdr:cNvPr id="3926" name="CustomShape 1"/>
        <xdr:cNvSpPr/>
      </xdr:nvSpPr>
      <xdr:spPr>
        <a:xfrm>
          <a:off x="1175040" y="513396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22</xdr:row>
      <xdr:rowOff>0</xdr:rowOff>
    </xdr:from>
    <xdr:to>
      <xdr:col>1</xdr:col>
      <xdr:colOff>513000</xdr:colOff>
      <xdr:row>23</xdr:row>
      <xdr:rowOff>36720</xdr:rowOff>
    </xdr:to>
    <xdr:sp>
      <xdr:nvSpPr>
        <xdr:cNvPr id="3927" name="CustomShape 1"/>
        <xdr:cNvSpPr/>
      </xdr:nvSpPr>
      <xdr:spPr>
        <a:xfrm>
          <a:off x="1175040" y="513396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22</xdr:row>
      <xdr:rowOff>0</xdr:rowOff>
    </xdr:from>
    <xdr:to>
      <xdr:col>1</xdr:col>
      <xdr:colOff>513000</xdr:colOff>
      <xdr:row>23</xdr:row>
      <xdr:rowOff>36720</xdr:rowOff>
    </xdr:to>
    <xdr:sp>
      <xdr:nvSpPr>
        <xdr:cNvPr id="3928" name="CustomShape 1"/>
        <xdr:cNvSpPr/>
      </xdr:nvSpPr>
      <xdr:spPr>
        <a:xfrm>
          <a:off x="1175040" y="513396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22</xdr:row>
      <xdr:rowOff>0</xdr:rowOff>
    </xdr:from>
    <xdr:to>
      <xdr:col>1</xdr:col>
      <xdr:colOff>513000</xdr:colOff>
      <xdr:row>23</xdr:row>
      <xdr:rowOff>36720</xdr:rowOff>
    </xdr:to>
    <xdr:sp>
      <xdr:nvSpPr>
        <xdr:cNvPr id="3929" name="CustomShape 1"/>
        <xdr:cNvSpPr/>
      </xdr:nvSpPr>
      <xdr:spPr>
        <a:xfrm>
          <a:off x="1175040" y="513396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22</xdr:row>
      <xdr:rowOff>0</xdr:rowOff>
    </xdr:from>
    <xdr:to>
      <xdr:col>1</xdr:col>
      <xdr:colOff>513000</xdr:colOff>
      <xdr:row>23</xdr:row>
      <xdr:rowOff>36720</xdr:rowOff>
    </xdr:to>
    <xdr:sp>
      <xdr:nvSpPr>
        <xdr:cNvPr id="3930" name="CustomShape 1"/>
        <xdr:cNvSpPr/>
      </xdr:nvSpPr>
      <xdr:spPr>
        <a:xfrm>
          <a:off x="1175040" y="513396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16</xdr:row>
      <xdr:rowOff>0</xdr:rowOff>
    </xdr:from>
    <xdr:to>
      <xdr:col>1</xdr:col>
      <xdr:colOff>513000</xdr:colOff>
      <xdr:row>17</xdr:row>
      <xdr:rowOff>36720</xdr:rowOff>
    </xdr:to>
    <xdr:sp>
      <xdr:nvSpPr>
        <xdr:cNvPr id="3931" name="CustomShape 1"/>
        <xdr:cNvSpPr/>
      </xdr:nvSpPr>
      <xdr:spPr>
        <a:xfrm>
          <a:off x="1175040" y="399096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16</xdr:row>
      <xdr:rowOff>0</xdr:rowOff>
    </xdr:from>
    <xdr:to>
      <xdr:col>1</xdr:col>
      <xdr:colOff>513000</xdr:colOff>
      <xdr:row>17</xdr:row>
      <xdr:rowOff>36720</xdr:rowOff>
    </xdr:to>
    <xdr:sp>
      <xdr:nvSpPr>
        <xdr:cNvPr id="3932" name="CustomShape 1"/>
        <xdr:cNvSpPr/>
      </xdr:nvSpPr>
      <xdr:spPr>
        <a:xfrm>
          <a:off x="1175040" y="399096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16</xdr:row>
      <xdr:rowOff>0</xdr:rowOff>
    </xdr:from>
    <xdr:to>
      <xdr:col>1</xdr:col>
      <xdr:colOff>513000</xdr:colOff>
      <xdr:row>17</xdr:row>
      <xdr:rowOff>36720</xdr:rowOff>
    </xdr:to>
    <xdr:sp>
      <xdr:nvSpPr>
        <xdr:cNvPr id="3933" name="CustomShape 1"/>
        <xdr:cNvSpPr/>
      </xdr:nvSpPr>
      <xdr:spPr>
        <a:xfrm>
          <a:off x="1175040" y="399096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16</xdr:row>
      <xdr:rowOff>0</xdr:rowOff>
    </xdr:from>
    <xdr:to>
      <xdr:col>1</xdr:col>
      <xdr:colOff>513000</xdr:colOff>
      <xdr:row>17</xdr:row>
      <xdr:rowOff>36720</xdr:rowOff>
    </xdr:to>
    <xdr:sp>
      <xdr:nvSpPr>
        <xdr:cNvPr id="3934" name="CustomShape 1"/>
        <xdr:cNvSpPr/>
      </xdr:nvSpPr>
      <xdr:spPr>
        <a:xfrm>
          <a:off x="1175040" y="399096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16</xdr:row>
      <xdr:rowOff>0</xdr:rowOff>
    </xdr:from>
    <xdr:to>
      <xdr:col>1</xdr:col>
      <xdr:colOff>513000</xdr:colOff>
      <xdr:row>17</xdr:row>
      <xdr:rowOff>36720</xdr:rowOff>
    </xdr:to>
    <xdr:sp>
      <xdr:nvSpPr>
        <xdr:cNvPr id="3935" name="CustomShape 1"/>
        <xdr:cNvSpPr/>
      </xdr:nvSpPr>
      <xdr:spPr>
        <a:xfrm>
          <a:off x="1175040" y="399096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16</xdr:row>
      <xdr:rowOff>0</xdr:rowOff>
    </xdr:from>
    <xdr:to>
      <xdr:col>1</xdr:col>
      <xdr:colOff>513000</xdr:colOff>
      <xdr:row>17</xdr:row>
      <xdr:rowOff>36720</xdr:rowOff>
    </xdr:to>
    <xdr:sp>
      <xdr:nvSpPr>
        <xdr:cNvPr id="3936" name="CustomShape 1"/>
        <xdr:cNvSpPr/>
      </xdr:nvSpPr>
      <xdr:spPr>
        <a:xfrm>
          <a:off x="1175040" y="399096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16</xdr:row>
      <xdr:rowOff>0</xdr:rowOff>
    </xdr:from>
    <xdr:to>
      <xdr:col>1</xdr:col>
      <xdr:colOff>513000</xdr:colOff>
      <xdr:row>17</xdr:row>
      <xdr:rowOff>36720</xdr:rowOff>
    </xdr:to>
    <xdr:sp>
      <xdr:nvSpPr>
        <xdr:cNvPr id="3937" name="CustomShape 1"/>
        <xdr:cNvSpPr/>
      </xdr:nvSpPr>
      <xdr:spPr>
        <a:xfrm>
          <a:off x="1175040" y="399096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16</xdr:row>
      <xdr:rowOff>0</xdr:rowOff>
    </xdr:from>
    <xdr:to>
      <xdr:col>1</xdr:col>
      <xdr:colOff>513000</xdr:colOff>
      <xdr:row>17</xdr:row>
      <xdr:rowOff>36720</xdr:rowOff>
    </xdr:to>
    <xdr:sp>
      <xdr:nvSpPr>
        <xdr:cNvPr id="3938" name="CustomShape 1"/>
        <xdr:cNvSpPr/>
      </xdr:nvSpPr>
      <xdr:spPr>
        <a:xfrm>
          <a:off x="1175040" y="399096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16</xdr:row>
      <xdr:rowOff>0</xdr:rowOff>
    </xdr:from>
    <xdr:to>
      <xdr:col>1</xdr:col>
      <xdr:colOff>513000</xdr:colOff>
      <xdr:row>17</xdr:row>
      <xdr:rowOff>36720</xdr:rowOff>
    </xdr:to>
    <xdr:sp>
      <xdr:nvSpPr>
        <xdr:cNvPr id="3939" name="CustomShape 1"/>
        <xdr:cNvSpPr/>
      </xdr:nvSpPr>
      <xdr:spPr>
        <a:xfrm>
          <a:off x="1175040" y="399096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16</xdr:row>
      <xdr:rowOff>0</xdr:rowOff>
    </xdr:from>
    <xdr:to>
      <xdr:col>1</xdr:col>
      <xdr:colOff>513000</xdr:colOff>
      <xdr:row>17</xdr:row>
      <xdr:rowOff>36720</xdr:rowOff>
    </xdr:to>
    <xdr:sp>
      <xdr:nvSpPr>
        <xdr:cNvPr id="3940" name="CustomShape 1"/>
        <xdr:cNvSpPr/>
      </xdr:nvSpPr>
      <xdr:spPr>
        <a:xfrm>
          <a:off x="1175040" y="399096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16</xdr:row>
      <xdr:rowOff>0</xdr:rowOff>
    </xdr:from>
    <xdr:to>
      <xdr:col>1</xdr:col>
      <xdr:colOff>513000</xdr:colOff>
      <xdr:row>17</xdr:row>
      <xdr:rowOff>36720</xdr:rowOff>
    </xdr:to>
    <xdr:sp>
      <xdr:nvSpPr>
        <xdr:cNvPr id="3941" name="CustomShape 1"/>
        <xdr:cNvSpPr/>
      </xdr:nvSpPr>
      <xdr:spPr>
        <a:xfrm>
          <a:off x="1175040" y="399096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16</xdr:row>
      <xdr:rowOff>0</xdr:rowOff>
    </xdr:from>
    <xdr:to>
      <xdr:col>1</xdr:col>
      <xdr:colOff>513000</xdr:colOff>
      <xdr:row>17</xdr:row>
      <xdr:rowOff>36720</xdr:rowOff>
    </xdr:to>
    <xdr:sp>
      <xdr:nvSpPr>
        <xdr:cNvPr id="3942" name="CustomShape 1"/>
        <xdr:cNvSpPr/>
      </xdr:nvSpPr>
      <xdr:spPr>
        <a:xfrm>
          <a:off x="1175040" y="399096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16</xdr:row>
      <xdr:rowOff>0</xdr:rowOff>
    </xdr:from>
    <xdr:to>
      <xdr:col>1</xdr:col>
      <xdr:colOff>513000</xdr:colOff>
      <xdr:row>17</xdr:row>
      <xdr:rowOff>36720</xdr:rowOff>
    </xdr:to>
    <xdr:sp>
      <xdr:nvSpPr>
        <xdr:cNvPr id="3943" name="CustomShape 1"/>
        <xdr:cNvSpPr/>
      </xdr:nvSpPr>
      <xdr:spPr>
        <a:xfrm>
          <a:off x="1175040" y="399096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16</xdr:row>
      <xdr:rowOff>0</xdr:rowOff>
    </xdr:from>
    <xdr:to>
      <xdr:col>1</xdr:col>
      <xdr:colOff>513000</xdr:colOff>
      <xdr:row>17</xdr:row>
      <xdr:rowOff>36720</xdr:rowOff>
    </xdr:to>
    <xdr:sp>
      <xdr:nvSpPr>
        <xdr:cNvPr id="3944" name="CustomShape 1"/>
        <xdr:cNvSpPr/>
      </xdr:nvSpPr>
      <xdr:spPr>
        <a:xfrm>
          <a:off x="1175040" y="399096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16</xdr:row>
      <xdr:rowOff>0</xdr:rowOff>
    </xdr:from>
    <xdr:to>
      <xdr:col>1</xdr:col>
      <xdr:colOff>513000</xdr:colOff>
      <xdr:row>17</xdr:row>
      <xdr:rowOff>36720</xdr:rowOff>
    </xdr:to>
    <xdr:sp>
      <xdr:nvSpPr>
        <xdr:cNvPr id="3945" name="CustomShape 1"/>
        <xdr:cNvSpPr/>
      </xdr:nvSpPr>
      <xdr:spPr>
        <a:xfrm>
          <a:off x="1175040" y="399096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16</xdr:row>
      <xdr:rowOff>0</xdr:rowOff>
    </xdr:from>
    <xdr:to>
      <xdr:col>1</xdr:col>
      <xdr:colOff>513000</xdr:colOff>
      <xdr:row>17</xdr:row>
      <xdr:rowOff>36720</xdr:rowOff>
    </xdr:to>
    <xdr:sp>
      <xdr:nvSpPr>
        <xdr:cNvPr id="3946" name="CustomShape 1"/>
        <xdr:cNvSpPr/>
      </xdr:nvSpPr>
      <xdr:spPr>
        <a:xfrm>
          <a:off x="1175040" y="399096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16</xdr:row>
      <xdr:rowOff>0</xdr:rowOff>
    </xdr:from>
    <xdr:to>
      <xdr:col>1</xdr:col>
      <xdr:colOff>513000</xdr:colOff>
      <xdr:row>17</xdr:row>
      <xdr:rowOff>36720</xdr:rowOff>
    </xdr:to>
    <xdr:sp>
      <xdr:nvSpPr>
        <xdr:cNvPr id="3947" name="CustomShape 1"/>
        <xdr:cNvSpPr/>
      </xdr:nvSpPr>
      <xdr:spPr>
        <a:xfrm>
          <a:off x="1175040" y="399096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16</xdr:row>
      <xdr:rowOff>0</xdr:rowOff>
    </xdr:from>
    <xdr:to>
      <xdr:col>1</xdr:col>
      <xdr:colOff>513000</xdr:colOff>
      <xdr:row>17</xdr:row>
      <xdr:rowOff>36720</xdr:rowOff>
    </xdr:to>
    <xdr:sp>
      <xdr:nvSpPr>
        <xdr:cNvPr id="3948" name="CustomShape 1"/>
        <xdr:cNvSpPr/>
      </xdr:nvSpPr>
      <xdr:spPr>
        <a:xfrm>
          <a:off x="1175040" y="399096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16</xdr:row>
      <xdr:rowOff>0</xdr:rowOff>
    </xdr:from>
    <xdr:to>
      <xdr:col>1</xdr:col>
      <xdr:colOff>513000</xdr:colOff>
      <xdr:row>17</xdr:row>
      <xdr:rowOff>36720</xdr:rowOff>
    </xdr:to>
    <xdr:sp>
      <xdr:nvSpPr>
        <xdr:cNvPr id="3949" name="CustomShape 1"/>
        <xdr:cNvSpPr/>
      </xdr:nvSpPr>
      <xdr:spPr>
        <a:xfrm>
          <a:off x="1175040" y="399096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16</xdr:row>
      <xdr:rowOff>0</xdr:rowOff>
    </xdr:from>
    <xdr:to>
      <xdr:col>1</xdr:col>
      <xdr:colOff>513000</xdr:colOff>
      <xdr:row>17</xdr:row>
      <xdr:rowOff>36720</xdr:rowOff>
    </xdr:to>
    <xdr:sp>
      <xdr:nvSpPr>
        <xdr:cNvPr id="3950" name="CustomShape 1"/>
        <xdr:cNvSpPr/>
      </xdr:nvSpPr>
      <xdr:spPr>
        <a:xfrm>
          <a:off x="1175040" y="399096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16</xdr:row>
      <xdr:rowOff>0</xdr:rowOff>
    </xdr:from>
    <xdr:to>
      <xdr:col>1</xdr:col>
      <xdr:colOff>513000</xdr:colOff>
      <xdr:row>17</xdr:row>
      <xdr:rowOff>36720</xdr:rowOff>
    </xdr:to>
    <xdr:sp>
      <xdr:nvSpPr>
        <xdr:cNvPr id="3951" name="CustomShape 1"/>
        <xdr:cNvSpPr/>
      </xdr:nvSpPr>
      <xdr:spPr>
        <a:xfrm>
          <a:off x="1175040" y="3990960"/>
          <a:ext cx="74880" cy="227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16</xdr:row>
      <xdr:rowOff>0</xdr:rowOff>
    </xdr:from>
    <xdr:to>
      <xdr:col>1</xdr:col>
      <xdr:colOff>513000</xdr:colOff>
      <xdr:row>18</xdr:row>
      <xdr:rowOff>13680</xdr:rowOff>
    </xdr:to>
    <xdr:sp>
      <xdr:nvSpPr>
        <xdr:cNvPr id="3952" name="CustomShape 1"/>
        <xdr:cNvSpPr/>
      </xdr:nvSpPr>
      <xdr:spPr>
        <a:xfrm>
          <a:off x="1175040" y="3990960"/>
          <a:ext cx="74880" cy="394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16</xdr:row>
      <xdr:rowOff>0</xdr:rowOff>
    </xdr:from>
    <xdr:to>
      <xdr:col>1</xdr:col>
      <xdr:colOff>513000</xdr:colOff>
      <xdr:row>18</xdr:row>
      <xdr:rowOff>13680</xdr:rowOff>
    </xdr:to>
    <xdr:sp>
      <xdr:nvSpPr>
        <xdr:cNvPr id="3953" name="CustomShape 1"/>
        <xdr:cNvSpPr/>
      </xdr:nvSpPr>
      <xdr:spPr>
        <a:xfrm>
          <a:off x="1175040" y="3990960"/>
          <a:ext cx="74880" cy="394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16</xdr:row>
      <xdr:rowOff>0</xdr:rowOff>
    </xdr:from>
    <xdr:to>
      <xdr:col>1</xdr:col>
      <xdr:colOff>513000</xdr:colOff>
      <xdr:row>18</xdr:row>
      <xdr:rowOff>13680</xdr:rowOff>
    </xdr:to>
    <xdr:sp>
      <xdr:nvSpPr>
        <xdr:cNvPr id="3954" name="CustomShape 1"/>
        <xdr:cNvSpPr/>
      </xdr:nvSpPr>
      <xdr:spPr>
        <a:xfrm>
          <a:off x="1175040" y="3990960"/>
          <a:ext cx="74880" cy="394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16</xdr:row>
      <xdr:rowOff>0</xdr:rowOff>
    </xdr:from>
    <xdr:to>
      <xdr:col>1</xdr:col>
      <xdr:colOff>513000</xdr:colOff>
      <xdr:row>18</xdr:row>
      <xdr:rowOff>13680</xdr:rowOff>
    </xdr:to>
    <xdr:sp>
      <xdr:nvSpPr>
        <xdr:cNvPr id="3955" name="CustomShape 1"/>
        <xdr:cNvSpPr/>
      </xdr:nvSpPr>
      <xdr:spPr>
        <a:xfrm>
          <a:off x="1175040" y="3990960"/>
          <a:ext cx="74880" cy="394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16</xdr:row>
      <xdr:rowOff>0</xdr:rowOff>
    </xdr:from>
    <xdr:to>
      <xdr:col>1</xdr:col>
      <xdr:colOff>513000</xdr:colOff>
      <xdr:row>18</xdr:row>
      <xdr:rowOff>13680</xdr:rowOff>
    </xdr:to>
    <xdr:sp>
      <xdr:nvSpPr>
        <xdr:cNvPr id="3956" name="CustomShape 1"/>
        <xdr:cNvSpPr/>
      </xdr:nvSpPr>
      <xdr:spPr>
        <a:xfrm>
          <a:off x="1175040" y="3990960"/>
          <a:ext cx="74880" cy="394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16</xdr:row>
      <xdr:rowOff>0</xdr:rowOff>
    </xdr:from>
    <xdr:to>
      <xdr:col>1</xdr:col>
      <xdr:colOff>513000</xdr:colOff>
      <xdr:row>18</xdr:row>
      <xdr:rowOff>13680</xdr:rowOff>
    </xdr:to>
    <xdr:sp>
      <xdr:nvSpPr>
        <xdr:cNvPr id="3957" name="CustomShape 1"/>
        <xdr:cNvSpPr/>
      </xdr:nvSpPr>
      <xdr:spPr>
        <a:xfrm>
          <a:off x="1175040" y="3990960"/>
          <a:ext cx="74880" cy="394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16</xdr:row>
      <xdr:rowOff>0</xdr:rowOff>
    </xdr:from>
    <xdr:to>
      <xdr:col>1</xdr:col>
      <xdr:colOff>513000</xdr:colOff>
      <xdr:row>18</xdr:row>
      <xdr:rowOff>13680</xdr:rowOff>
    </xdr:to>
    <xdr:sp>
      <xdr:nvSpPr>
        <xdr:cNvPr id="3958" name="CustomShape 1"/>
        <xdr:cNvSpPr/>
      </xdr:nvSpPr>
      <xdr:spPr>
        <a:xfrm>
          <a:off x="1175040" y="3990960"/>
          <a:ext cx="74880" cy="394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16</xdr:row>
      <xdr:rowOff>0</xdr:rowOff>
    </xdr:from>
    <xdr:to>
      <xdr:col>1</xdr:col>
      <xdr:colOff>513000</xdr:colOff>
      <xdr:row>18</xdr:row>
      <xdr:rowOff>13680</xdr:rowOff>
    </xdr:to>
    <xdr:sp>
      <xdr:nvSpPr>
        <xdr:cNvPr id="3959" name="CustomShape 1"/>
        <xdr:cNvSpPr/>
      </xdr:nvSpPr>
      <xdr:spPr>
        <a:xfrm>
          <a:off x="1175040" y="3990960"/>
          <a:ext cx="74880" cy="394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16</xdr:row>
      <xdr:rowOff>0</xdr:rowOff>
    </xdr:from>
    <xdr:to>
      <xdr:col>1</xdr:col>
      <xdr:colOff>513000</xdr:colOff>
      <xdr:row>18</xdr:row>
      <xdr:rowOff>13680</xdr:rowOff>
    </xdr:to>
    <xdr:sp>
      <xdr:nvSpPr>
        <xdr:cNvPr id="3960" name="CustomShape 1"/>
        <xdr:cNvSpPr/>
      </xdr:nvSpPr>
      <xdr:spPr>
        <a:xfrm>
          <a:off x="1175040" y="3990960"/>
          <a:ext cx="74880" cy="394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16</xdr:row>
      <xdr:rowOff>0</xdr:rowOff>
    </xdr:from>
    <xdr:to>
      <xdr:col>1</xdr:col>
      <xdr:colOff>513000</xdr:colOff>
      <xdr:row>18</xdr:row>
      <xdr:rowOff>13680</xdr:rowOff>
    </xdr:to>
    <xdr:sp>
      <xdr:nvSpPr>
        <xdr:cNvPr id="3961" name="CustomShape 1"/>
        <xdr:cNvSpPr/>
      </xdr:nvSpPr>
      <xdr:spPr>
        <a:xfrm>
          <a:off x="1175040" y="3990960"/>
          <a:ext cx="74880" cy="394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16</xdr:row>
      <xdr:rowOff>0</xdr:rowOff>
    </xdr:from>
    <xdr:to>
      <xdr:col>1</xdr:col>
      <xdr:colOff>513000</xdr:colOff>
      <xdr:row>18</xdr:row>
      <xdr:rowOff>13680</xdr:rowOff>
    </xdr:to>
    <xdr:sp>
      <xdr:nvSpPr>
        <xdr:cNvPr id="3962" name="CustomShape 1"/>
        <xdr:cNvSpPr/>
      </xdr:nvSpPr>
      <xdr:spPr>
        <a:xfrm>
          <a:off x="1175040" y="3990960"/>
          <a:ext cx="74880" cy="394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16</xdr:row>
      <xdr:rowOff>0</xdr:rowOff>
    </xdr:from>
    <xdr:to>
      <xdr:col>1</xdr:col>
      <xdr:colOff>513000</xdr:colOff>
      <xdr:row>18</xdr:row>
      <xdr:rowOff>13680</xdr:rowOff>
    </xdr:to>
    <xdr:sp>
      <xdr:nvSpPr>
        <xdr:cNvPr id="3963" name="CustomShape 1"/>
        <xdr:cNvSpPr/>
      </xdr:nvSpPr>
      <xdr:spPr>
        <a:xfrm>
          <a:off x="1175040" y="3990960"/>
          <a:ext cx="74880" cy="394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16</xdr:row>
      <xdr:rowOff>0</xdr:rowOff>
    </xdr:from>
    <xdr:to>
      <xdr:col>1</xdr:col>
      <xdr:colOff>513000</xdr:colOff>
      <xdr:row>18</xdr:row>
      <xdr:rowOff>13680</xdr:rowOff>
    </xdr:to>
    <xdr:sp>
      <xdr:nvSpPr>
        <xdr:cNvPr id="3964" name="CustomShape 1"/>
        <xdr:cNvSpPr/>
      </xdr:nvSpPr>
      <xdr:spPr>
        <a:xfrm>
          <a:off x="1175040" y="3990960"/>
          <a:ext cx="74880" cy="394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16</xdr:row>
      <xdr:rowOff>0</xdr:rowOff>
    </xdr:from>
    <xdr:to>
      <xdr:col>1</xdr:col>
      <xdr:colOff>513000</xdr:colOff>
      <xdr:row>18</xdr:row>
      <xdr:rowOff>13680</xdr:rowOff>
    </xdr:to>
    <xdr:sp>
      <xdr:nvSpPr>
        <xdr:cNvPr id="3965" name="CustomShape 1"/>
        <xdr:cNvSpPr/>
      </xdr:nvSpPr>
      <xdr:spPr>
        <a:xfrm>
          <a:off x="1175040" y="3990960"/>
          <a:ext cx="74880" cy="394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16</xdr:row>
      <xdr:rowOff>0</xdr:rowOff>
    </xdr:from>
    <xdr:to>
      <xdr:col>1</xdr:col>
      <xdr:colOff>513000</xdr:colOff>
      <xdr:row>18</xdr:row>
      <xdr:rowOff>13680</xdr:rowOff>
    </xdr:to>
    <xdr:sp>
      <xdr:nvSpPr>
        <xdr:cNvPr id="3966" name="CustomShape 1"/>
        <xdr:cNvSpPr/>
      </xdr:nvSpPr>
      <xdr:spPr>
        <a:xfrm>
          <a:off x="1175040" y="3990960"/>
          <a:ext cx="74880" cy="394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16</xdr:row>
      <xdr:rowOff>0</xdr:rowOff>
    </xdr:from>
    <xdr:to>
      <xdr:col>1</xdr:col>
      <xdr:colOff>513000</xdr:colOff>
      <xdr:row>18</xdr:row>
      <xdr:rowOff>13680</xdr:rowOff>
    </xdr:to>
    <xdr:sp>
      <xdr:nvSpPr>
        <xdr:cNvPr id="3967" name="CustomShape 1"/>
        <xdr:cNvSpPr/>
      </xdr:nvSpPr>
      <xdr:spPr>
        <a:xfrm>
          <a:off x="1175040" y="3990960"/>
          <a:ext cx="74880" cy="394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16</xdr:row>
      <xdr:rowOff>0</xdr:rowOff>
    </xdr:from>
    <xdr:to>
      <xdr:col>1</xdr:col>
      <xdr:colOff>513000</xdr:colOff>
      <xdr:row>18</xdr:row>
      <xdr:rowOff>13680</xdr:rowOff>
    </xdr:to>
    <xdr:sp>
      <xdr:nvSpPr>
        <xdr:cNvPr id="3968" name="CustomShape 1"/>
        <xdr:cNvSpPr/>
      </xdr:nvSpPr>
      <xdr:spPr>
        <a:xfrm>
          <a:off x="1175040" y="3990960"/>
          <a:ext cx="74880" cy="394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16</xdr:row>
      <xdr:rowOff>0</xdr:rowOff>
    </xdr:from>
    <xdr:to>
      <xdr:col>1</xdr:col>
      <xdr:colOff>513000</xdr:colOff>
      <xdr:row>18</xdr:row>
      <xdr:rowOff>13680</xdr:rowOff>
    </xdr:to>
    <xdr:sp>
      <xdr:nvSpPr>
        <xdr:cNvPr id="3969" name="CustomShape 1"/>
        <xdr:cNvSpPr/>
      </xdr:nvSpPr>
      <xdr:spPr>
        <a:xfrm>
          <a:off x="1175040" y="3990960"/>
          <a:ext cx="74880" cy="394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16</xdr:row>
      <xdr:rowOff>0</xdr:rowOff>
    </xdr:from>
    <xdr:to>
      <xdr:col>1</xdr:col>
      <xdr:colOff>513000</xdr:colOff>
      <xdr:row>18</xdr:row>
      <xdr:rowOff>13680</xdr:rowOff>
    </xdr:to>
    <xdr:sp>
      <xdr:nvSpPr>
        <xdr:cNvPr id="3970" name="CustomShape 1"/>
        <xdr:cNvSpPr/>
      </xdr:nvSpPr>
      <xdr:spPr>
        <a:xfrm>
          <a:off x="1175040" y="3990960"/>
          <a:ext cx="74880" cy="394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16</xdr:row>
      <xdr:rowOff>0</xdr:rowOff>
    </xdr:from>
    <xdr:to>
      <xdr:col>1</xdr:col>
      <xdr:colOff>513000</xdr:colOff>
      <xdr:row>18</xdr:row>
      <xdr:rowOff>13680</xdr:rowOff>
    </xdr:to>
    <xdr:sp>
      <xdr:nvSpPr>
        <xdr:cNvPr id="3971" name="CustomShape 1"/>
        <xdr:cNvSpPr/>
      </xdr:nvSpPr>
      <xdr:spPr>
        <a:xfrm>
          <a:off x="1175040" y="3990960"/>
          <a:ext cx="74880" cy="394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16</xdr:row>
      <xdr:rowOff>0</xdr:rowOff>
    </xdr:from>
    <xdr:to>
      <xdr:col>1</xdr:col>
      <xdr:colOff>513000</xdr:colOff>
      <xdr:row>18</xdr:row>
      <xdr:rowOff>13680</xdr:rowOff>
    </xdr:to>
    <xdr:sp>
      <xdr:nvSpPr>
        <xdr:cNvPr id="3972" name="CustomShape 1"/>
        <xdr:cNvSpPr/>
      </xdr:nvSpPr>
      <xdr:spPr>
        <a:xfrm>
          <a:off x="1175040" y="3990960"/>
          <a:ext cx="74880" cy="394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12</xdr:row>
      <xdr:rowOff>0</xdr:rowOff>
    </xdr:from>
    <xdr:to>
      <xdr:col>1</xdr:col>
      <xdr:colOff>513000</xdr:colOff>
      <xdr:row>13</xdr:row>
      <xdr:rowOff>36720</xdr:rowOff>
    </xdr:to>
    <xdr:sp>
      <xdr:nvSpPr>
        <xdr:cNvPr id="3973" name="CustomShape 1"/>
        <xdr:cNvSpPr/>
      </xdr:nvSpPr>
      <xdr:spPr>
        <a:xfrm>
          <a:off x="1175040" y="322884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12</xdr:row>
      <xdr:rowOff>0</xdr:rowOff>
    </xdr:from>
    <xdr:to>
      <xdr:col>1</xdr:col>
      <xdr:colOff>513000</xdr:colOff>
      <xdr:row>13</xdr:row>
      <xdr:rowOff>36720</xdr:rowOff>
    </xdr:to>
    <xdr:sp>
      <xdr:nvSpPr>
        <xdr:cNvPr id="3974" name="CustomShape 1"/>
        <xdr:cNvSpPr/>
      </xdr:nvSpPr>
      <xdr:spPr>
        <a:xfrm>
          <a:off x="1175040" y="322884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12</xdr:row>
      <xdr:rowOff>0</xdr:rowOff>
    </xdr:from>
    <xdr:to>
      <xdr:col>1</xdr:col>
      <xdr:colOff>513000</xdr:colOff>
      <xdr:row>13</xdr:row>
      <xdr:rowOff>36720</xdr:rowOff>
    </xdr:to>
    <xdr:sp>
      <xdr:nvSpPr>
        <xdr:cNvPr id="3975" name="CustomShape 1"/>
        <xdr:cNvSpPr/>
      </xdr:nvSpPr>
      <xdr:spPr>
        <a:xfrm>
          <a:off x="1175040" y="322884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12</xdr:row>
      <xdr:rowOff>0</xdr:rowOff>
    </xdr:from>
    <xdr:to>
      <xdr:col>1</xdr:col>
      <xdr:colOff>513000</xdr:colOff>
      <xdr:row>13</xdr:row>
      <xdr:rowOff>36720</xdr:rowOff>
    </xdr:to>
    <xdr:sp>
      <xdr:nvSpPr>
        <xdr:cNvPr id="3976" name="CustomShape 1"/>
        <xdr:cNvSpPr/>
      </xdr:nvSpPr>
      <xdr:spPr>
        <a:xfrm>
          <a:off x="1175040" y="322884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12</xdr:row>
      <xdr:rowOff>0</xdr:rowOff>
    </xdr:from>
    <xdr:to>
      <xdr:col>1</xdr:col>
      <xdr:colOff>513000</xdr:colOff>
      <xdr:row>13</xdr:row>
      <xdr:rowOff>36720</xdr:rowOff>
    </xdr:to>
    <xdr:sp>
      <xdr:nvSpPr>
        <xdr:cNvPr id="3977" name="CustomShape 1"/>
        <xdr:cNvSpPr/>
      </xdr:nvSpPr>
      <xdr:spPr>
        <a:xfrm>
          <a:off x="1175040" y="322884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12</xdr:row>
      <xdr:rowOff>0</xdr:rowOff>
    </xdr:from>
    <xdr:to>
      <xdr:col>1</xdr:col>
      <xdr:colOff>513000</xdr:colOff>
      <xdr:row>13</xdr:row>
      <xdr:rowOff>36720</xdr:rowOff>
    </xdr:to>
    <xdr:sp>
      <xdr:nvSpPr>
        <xdr:cNvPr id="3978" name="CustomShape 1"/>
        <xdr:cNvSpPr/>
      </xdr:nvSpPr>
      <xdr:spPr>
        <a:xfrm>
          <a:off x="1175040" y="322884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12</xdr:row>
      <xdr:rowOff>0</xdr:rowOff>
    </xdr:from>
    <xdr:to>
      <xdr:col>1</xdr:col>
      <xdr:colOff>513000</xdr:colOff>
      <xdr:row>13</xdr:row>
      <xdr:rowOff>36720</xdr:rowOff>
    </xdr:to>
    <xdr:sp>
      <xdr:nvSpPr>
        <xdr:cNvPr id="3979" name="CustomShape 1"/>
        <xdr:cNvSpPr/>
      </xdr:nvSpPr>
      <xdr:spPr>
        <a:xfrm>
          <a:off x="1175040" y="322884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12</xdr:row>
      <xdr:rowOff>0</xdr:rowOff>
    </xdr:from>
    <xdr:to>
      <xdr:col>1</xdr:col>
      <xdr:colOff>513000</xdr:colOff>
      <xdr:row>13</xdr:row>
      <xdr:rowOff>36720</xdr:rowOff>
    </xdr:to>
    <xdr:sp>
      <xdr:nvSpPr>
        <xdr:cNvPr id="3980" name="CustomShape 1"/>
        <xdr:cNvSpPr/>
      </xdr:nvSpPr>
      <xdr:spPr>
        <a:xfrm>
          <a:off x="1175040" y="322884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12</xdr:row>
      <xdr:rowOff>0</xdr:rowOff>
    </xdr:from>
    <xdr:to>
      <xdr:col>1</xdr:col>
      <xdr:colOff>513000</xdr:colOff>
      <xdr:row>13</xdr:row>
      <xdr:rowOff>36720</xdr:rowOff>
    </xdr:to>
    <xdr:sp>
      <xdr:nvSpPr>
        <xdr:cNvPr id="3981" name="CustomShape 1"/>
        <xdr:cNvSpPr/>
      </xdr:nvSpPr>
      <xdr:spPr>
        <a:xfrm>
          <a:off x="1175040" y="322884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12</xdr:row>
      <xdr:rowOff>0</xdr:rowOff>
    </xdr:from>
    <xdr:to>
      <xdr:col>1</xdr:col>
      <xdr:colOff>513000</xdr:colOff>
      <xdr:row>13</xdr:row>
      <xdr:rowOff>36720</xdr:rowOff>
    </xdr:to>
    <xdr:sp>
      <xdr:nvSpPr>
        <xdr:cNvPr id="3982" name="CustomShape 1"/>
        <xdr:cNvSpPr/>
      </xdr:nvSpPr>
      <xdr:spPr>
        <a:xfrm>
          <a:off x="1175040" y="322884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12</xdr:row>
      <xdr:rowOff>0</xdr:rowOff>
    </xdr:from>
    <xdr:to>
      <xdr:col>1</xdr:col>
      <xdr:colOff>513000</xdr:colOff>
      <xdr:row>13</xdr:row>
      <xdr:rowOff>36720</xdr:rowOff>
    </xdr:to>
    <xdr:sp>
      <xdr:nvSpPr>
        <xdr:cNvPr id="3983" name="CustomShape 1"/>
        <xdr:cNvSpPr/>
      </xdr:nvSpPr>
      <xdr:spPr>
        <a:xfrm>
          <a:off x="1175040" y="322884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12</xdr:row>
      <xdr:rowOff>0</xdr:rowOff>
    </xdr:from>
    <xdr:to>
      <xdr:col>1</xdr:col>
      <xdr:colOff>513000</xdr:colOff>
      <xdr:row>13</xdr:row>
      <xdr:rowOff>36720</xdr:rowOff>
    </xdr:to>
    <xdr:sp>
      <xdr:nvSpPr>
        <xdr:cNvPr id="3984" name="CustomShape 1"/>
        <xdr:cNvSpPr/>
      </xdr:nvSpPr>
      <xdr:spPr>
        <a:xfrm>
          <a:off x="1175040" y="322884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12</xdr:row>
      <xdr:rowOff>0</xdr:rowOff>
    </xdr:from>
    <xdr:to>
      <xdr:col>1</xdr:col>
      <xdr:colOff>513000</xdr:colOff>
      <xdr:row>13</xdr:row>
      <xdr:rowOff>36720</xdr:rowOff>
    </xdr:to>
    <xdr:sp>
      <xdr:nvSpPr>
        <xdr:cNvPr id="3985" name="CustomShape 1"/>
        <xdr:cNvSpPr/>
      </xdr:nvSpPr>
      <xdr:spPr>
        <a:xfrm>
          <a:off x="1175040" y="322884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12</xdr:row>
      <xdr:rowOff>0</xdr:rowOff>
    </xdr:from>
    <xdr:to>
      <xdr:col>1</xdr:col>
      <xdr:colOff>513000</xdr:colOff>
      <xdr:row>13</xdr:row>
      <xdr:rowOff>36720</xdr:rowOff>
    </xdr:to>
    <xdr:sp>
      <xdr:nvSpPr>
        <xdr:cNvPr id="3986" name="CustomShape 1"/>
        <xdr:cNvSpPr/>
      </xdr:nvSpPr>
      <xdr:spPr>
        <a:xfrm>
          <a:off x="1175040" y="322884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12</xdr:row>
      <xdr:rowOff>0</xdr:rowOff>
    </xdr:from>
    <xdr:to>
      <xdr:col>1</xdr:col>
      <xdr:colOff>513000</xdr:colOff>
      <xdr:row>13</xdr:row>
      <xdr:rowOff>36720</xdr:rowOff>
    </xdr:to>
    <xdr:sp>
      <xdr:nvSpPr>
        <xdr:cNvPr id="3987" name="CustomShape 1"/>
        <xdr:cNvSpPr/>
      </xdr:nvSpPr>
      <xdr:spPr>
        <a:xfrm>
          <a:off x="1175040" y="322884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12</xdr:row>
      <xdr:rowOff>0</xdr:rowOff>
    </xdr:from>
    <xdr:to>
      <xdr:col>1</xdr:col>
      <xdr:colOff>513000</xdr:colOff>
      <xdr:row>13</xdr:row>
      <xdr:rowOff>36720</xdr:rowOff>
    </xdr:to>
    <xdr:sp>
      <xdr:nvSpPr>
        <xdr:cNvPr id="3988" name="CustomShape 1"/>
        <xdr:cNvSpPr/>
      </xdr:nvSpPr>
      <xdr:spPr>
        <a:xfrm>
          <a:off x="1175040" y="322884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12</xdr:row>
      <xdr:rowOff>0</xdr:rowOff>
    </xdr:from>
    <xdr:to>
      <xdr:col>1</xdr:col>
      <xdr:colOff>513000</xdr:colOff>
      <xdr:row>13</xdr:row>
      <xdr:rowOff>36720</xdr:rowOff>
    </xdr:to>
    <xdr:sp>
      <xdr:nvSpPr>
        <xdr:cNvPr id="3989" name="CustomShape 1"/>
        <xdr:cNvSpPr/>
      </xdr:nvSpPr>
      <xdr:spPr>
        <a:xfrm>
          <a:off x="1175040" y="322884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12</xdr:row>
      <xdr:rowOff>0</xdr:rowOff>
    </xdr:from>
    <xdr:to>
      <xdr:col>1</xdr:col>
      <xdr:colOff>513000</xdr:colOff>
      <xdr:row>13</xdr:row>
      <xdr:rowOff>36720</xdr:rowOff>
    </xdr:to>
    <xdr:sp>
      <xdr:nvSpPr>
        <xdr:cNvPr id="3990" name="CustomShape 1"/>
        <xdr:cNvSpPr/>
      </xdr:nvSpPr>
      <xdr:spPr>
        <a:xfrm>
          <a:off x="1175040" y="322884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12</xdr:row>
      <xdr:rowOff>0</xdr:rowOff>
    </xdr:from>
    <xdr:to>
      <xdr:col>1</xdr:col>
      <xdr:colOff>513000</xdr:colOff>
      <xdr:row>13</xdr:row>
      <xdr:rowOff>36720</xdr:rowOff>
    </xdr:to>
    <xdr:sp>
      <xdr:nvSpPr>
        <xdr:cNvPr id="3991" name="CustomShape 1"/>
        <xdr:cNvSpPr/>
      </xdr:nvSpPr>
      <xdr:spPr>
        <a:xfrm>
          <a:off x="1175040" y="322884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12</xdr:row>
      <xdr:rowOff>0</xdr:rowOff>
    </xdr:from>
    <xdr:to>
      <xdr:col>1</xdr:col>
      <xdr:colOff>513000</xdr:colOff>
      <xdr:row>13</xdr:row>
      <xdr:rowOff>36720</xdr:rowOff>
    </xdr:to>
    <xdr:sp>
      <xdr:nvSpPr>
        <xdr:cNvPr id="3992" name="CustomShape 1"/>
        <xdr:cNvSpPr/>
      </xdr:nvSpPr>
      <xdr:spPr>
        <a:xfrm>
          <a:off x="1175040" y="322884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438120</xdr:colOff>
      <xdr:row>12</xdr:row>
      <xdr:rowOff>0</xdr:rowOff>
    </xdr:from>
    <xdr:to>
      <xdr:col>1</xdr:col>
      <xdr:colOff>513000</xdr:colOff>
      <xdr:row>13</xdr:row>
      <xdr:rowOff>36720</xdr:rowOff>
    </xdr:to>
    <xdr:sp>
      <xdr:nvSpPr>
        <xdr:cNvPr id="3993" name="CustomShape 1"/>
        <xdr:cNvSpPr/>
      </xdr:nvSpPr>
      <xdr:spPr>
        <a:xfrm>
          <a:off x="1175040" y="3228840"/>
          <a:ext cx="74880" cy="22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45</xdr:row>
      <xdr:rowOff>0</xdr:rowOff>
    </xdr:from>
    <xdr:to>
      <xdr:col>19</xdr:col>
      <xdr:colOff>396360</xdr:colOff>
      <xdr:row>46</xdr:row>
      <xdr:rowOff>30240</xdr:rowOff>
    </xdr:to>
    <xdr:sp>
      <xdr:nvSpPr>
        <xdr:cNvPr id="3994" name="CustomShape 1"/>
        <xdr:cNvSpPr/>
      </xdr:nvSpPr>
      <xdr:spPr>
        <a:xfrm>
          <a:off x="16914960" y="951516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45</xdr:row>
      <xdr:rowOff>0</xdr:rowOff>
    </xdr:from>
    <xdr:to>
      <xdr:col>19</xdr:col>
      <xdr:colOff>396360</xdr:colOff>
      <xdr:row>46</xdr:row>
      <xdr:rowOff>30240</xdr:rowOff>
    </xdr:to>
    <xdr:sp>
      <xdr:nvSpPr>
        <xdr:cNvPr id="3995" name="CustomShape 1"/>
        <xdr:cNvSpPr/>
      </xdr:nvSpPr>
      <xdr:spPr>
        <a:xfrm>
          <a:off x="16914960" y="951516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46</xdr:row>
      <xdr:rowOff>0</xdr:rowOff>
    </xdr:from>
    <xdr:to>
      <xdr:col>19</xdr:col>
      <xdr:colOff>396360</xdr:colOff>
      <xdr:row>47</xdr:row>
      <xdr:rowOff>30600</xdr:rowOff>
    </xdr:to>
    <xdr:sp>
      <xdr:nvSpPr>
        <xdr:cNvPr id="3996" name="CustomShape 1"/>
        <xdr:cNvSpPr/>
      </xdr:nvSpPr>
      <xdr:spPr>
        <a:xfrm>
          <a:off x="16914960" y="970596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327600</xdr:colOff>
      <xdr:row>46</xdr:row>
      <xdr:rowOff>0</xdr:rowOff>
    </xdr:from>
    <xdr:to>
      <xdr:col>19</xdr:col>
      <xdr:colOff>396360</xdr:colOff>
      <xdr:row>47</xdr:row>
      <xdr:rowOff>30600</xdr:rowOff>
    </xdr:to>
    <xdr:sp>
      <xdr:nvSpPr>
        <xdr:cNvPr id="3997" name="CustomShape 1"/>
        <xdr:cNvSpPr/>
      </xdr:nvSpPr>
      <xdr:spPr>
        <a:xfrm>
          <a:off x="16914960" y="9705960"/>
          <a:ext cx="68760" cy="221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306720</xdr:colOff>
      <xdr:row>92</xdr:row>
      <xdr:rowOff>177480</xdr:rowOff>
    </xdr:from>
    <xdr:to>
      <xdr:col>3</xdr:col>
      <xdr:colOff>181440</xdr:colOff>
      <xdr:row>102</xdr:row>
      <xdr:rowOff>127440</xdr:rowOff>
    </xdr:to>
    <xdr:graphicFrame>
      <xdr:nvGraphicFramePr>
        <xdr:cNvPr id="3998" name="Chart 1"/>
        <xdr:cNvGraphicFramePr/>
      </xdr:nvGraphicFramePr>
      <xdr:xfrm>
        <a:off x="306720" y="30638160"/>
        <a:ext cx="5265000" cy="311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306720</xdr:colOff>
      <xdr:row>94</xdr:row>
      <xdr:rowOff>177480</xdr:rowOff>
    </xdr:from>
    <xdr:to>
      <xdr:col>3</xdr:col>
      <xdr:colOff>181440</xdr:colOff>
      <xdr:row>104</xdr:row>
      <xdr:rowOff>127440</xdr:rowOff>
    </xdr:to>
    <xdr:graphicFrame>
      <xdr:nvGraphicFramePr>
        <xdr:cNvPr id="3999" name="Chart 1"/>
        <xdr:cNvGraphicFramePr/>
      </xdr:nvGraphicFramePr>
      <xdr:xfrm>
        <a:off x="306720" y="31304880"/>
        <a:ext cx="5265000" cy="3112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306720</xdr:colOff>
      <xdr:row>92</xdr:row>
      <xdr:rowOff>177480</xdr:rowOff>
    </xdr:from>
    <xdr:to>
      <xdr:col>3</xdr:col>
      <xdr:colOff>365760</xdr:colOff>
      <xdr:row>102</xdr:row>
      <xdr:rowOff>127440</xdr:rowOff>
    </xdr:to>
    <xdr:graphicFrame>
      <xdr:nvGraphicFramePr>
        <xdr:cNvPr id="4000" name="Chart 1"/>
        <xdr:cNvGraphicFramePr/>
      </xdr:nvGraphicFramePr>
      <xdr:xfrm>
        <a:off x="306720" y="30714480"/>
        <a:ext cx="5184720" cy="311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306720</xdr:colOff>
      <xdr:row>96</xdr:row>
      <xdr:rowOff>177480</xdr:rowOff>
    </xdr:from>
    <xdr:to>
      <xdr:col>3</xdr:col>
      <xdr:colOff>181440</xdr:colOff>
      <xdr:row>106</xdr:row>
      <xdr:rowOff>127440</xdr:rowOff>
    </xdr:to>
    <xdr:graphicFrame>
      <xdr:nvGraphicFramePr>
        <xdr:cNvPr id="4001" name="Chart 1"/>
        <xdr:cNvGraphicFramePr/>
      </xdr:nvGraphicFramePr>
      <xdr:xfrm>
        <a:off x="306720" y="31971600"/>
        <a:ext cx="5552640" cy="3112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306720</xdr:colOff>
      <xdr:row>95</xdr:row>
      <xdr:rowOff>177480</xdr:rowOff>
    </xdr:from>
    <xdr:to>
      <xdr:col>2</xdr:col>
      <xdr:colOff>3130560</xdr:colOff>
      <xdr:row>105</xdr:row>
      <xdr:rowOff>127800</xdr:rowOff>
    </xdr:to>
    <xdr:graphicFrame>
      <xdr:nvGraphicFramePr>
        <xdr:cNvPr id="4002" name="Chart 1"/>
        <xdr:cNvGraphicFramePr/>
      </xdr:nvGraphicFramePr>
      <xdr:xfrm>
        <a:off x="306720" y="31575600"/>
        <a:ext cx="5265360" cy="3112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104400</xdr:colOff>
      <xdr:row>87</xdr:row>
      <xdr:rowOff>77400</xdr:rowOff>
    </xdr:from>
    <xdr:to>
      <xdr:col>14</xdr:col>
      <xdr:colOff>577440</xdr:colOff>
      <xdr:row>105</xdr:row>
      <xdr:rowOff>160920</xdr:rowOff>
    </xdr:to>
    <xdr:graphicFrame>
      <xdr:nvGraphicFramePr>
        <xdr:cNvPr id="4003" name="Chart 1"/>
        <xdr:cNvGraphicFramePr/>
      </xdr:nvGraphicFramePr>
      <xdr:xfrm>
        <a:off x="8178840" y="18468720"/>
        <a:ext cx="5633640" cy="3798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E:/Exams%20Cordination/FRANCIS/2022_November/Yr_4.1/Results/Inno2022_EMT%204101_%20Mechanical%20Machine%20Design%20_Score%20sheet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E:/Exams%20Cordination/FRANCIS/2022_November/Yr_4.1/Results/Inno2022_EMT%204102_%20Control%20Engineering%20I_Score%20Sheet.xlsx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E:/Exams%20Cordination/FRANCIS/2022_November/Yr_4.1/Results/4.1_with_Labs%20EMT%204104.xlsx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E:/Exams%20Cordination/FRANCIS/2022_November/Yr_4.1/Results/4.1_with_Labs%20-%20Digital%20-%20Final.xlsx" TargetMode="External"/>
</Relationships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E:/Exams%20Cordination/FRANCIS/2022_November/Yr_4.1/Results/MECHATRONICS%20MARKSHEETS%202022.xlsx" TargetMode="External"/>
</Relationships>
</file>

<file path=xl/externalLinks/_rels/externalLink6.xml.rels><?xml version="1.0" encoding="UTF-8"?>
<Relationships xmlns="http://schemas.openxmlformats.org/package/2006/relationships"><Relationship Id="rId1" Type="http://schemas.openxmlformats.org/officeDocument/2006/relationships/externalLinkPath" Target="E:/Exams%20Cordination/FRANCIS/2021_SEPT/2021_September_results/4.2%20results/EMT%204104%20-%20Design%20of%20Mechatronic%20Systems.xlsx" TargetMode="External"/>
</Relationships>
</file>

<file path=xl/externalLinks/_rels/externalLink7.xml.rels><?xml version="1.0" encoding="UTF-8"?>
<Relationships xmlns="http://schemas.openxmlformats.org/package/2006/relationships"><Relationship Id="rId1" Type="http://schemas.openxmlformats.org/officeDocument/2006/relationships/externalLinkPath" Target="E:/Exams%20Cordination/FRANCIS/2021_SEPT/2021_September_results/4.2%20results/EMT%204201%20SPATIAL%20MECHANISMS.xlsx" TargetMode="External"/>
</Relationships>
</file>

<file path=xl/externalLinks/_rels/externalLink8.xml.rels><?xml version="1.0" encoding="UTF-8"?>
<Relationships xmlns="http://schemas.openxmlformats.org/package/2006/relationships"><Relationship Id="rId1" Type="http://schemas.openxmlformats.org/officeDocument/2006/relationships/externalLinkPath" Target="E:/Exams%20Cordination/FRANCIS/2021_SEPT/2021_September_results/4.2%20results/EMT%204202%20EPD.xlsx" TargetMode="External"/>
</Relationships>
</file>

<file path=xl/externalLinks/_rels/externalLink9.xml.rels><?xml version="1.0" encoding="UTF-8"?>
<Relationships xmlns="http://schemas.openxmlformats.org/package/2006/relationships"><Relationship Id="rId1" Type="http://schemas.openxmlformats.org/officeDocument/2006/relationships/externalLinkPath" Target="E:/Exams%20Cordination/FRANCIS/2021_SEPT/2021_September_results/4.2%20results/EMT_4203_CONTROL%20ENG%20II%20SCORESHEET.xlsx" TargetMode="External"/>
</Relationships>
</file>

<file path=xl/externalLinks/_rels/externalLink10.xml.rels><?xml version="1.0" encoding="UTF-8"?>
<Relationships xmlns="http://schemas.openxmlformats.org/package/2006/relationships"><Relationship Id="rId1" Type="http://schemas.openxmlformats.org/officeDocument/2006/relationships/externalLinkPath" Target="E:/Exams%20Cordination/FRANCIS/2021_SEPT/2021_September_results/4.2%20results/EMT%204204%20Power%20Electronics%20Sept%202021.xls" TargetMode="External"/>
</Relationships>
</file>

<file path=xl/externalLinks/_rels/externalLink11.xml.rels><?xml version="1.0" encoding="UTF-8"?>
<Relationships xmlns="http://schemas.openxmlformats.org/package/2006/relationships"><Relationship Id="rId1" Type="http://schemas.openxmlformats.org/officeDocument/2006/relationships/externalLinkPath" Target="E:/Exams%20Cordination/FRANCIS/2021_SEPT/2021_September_results/4.2%20results/EMT%204205%20Microprocessors.xlsx" TargetMode="External"/>
</Relationships>
</file>

<file path=xl/externalLinks/_rels/externalLink12.xml.rels><?xml version="1.0" encoding="UTF-8"?>
<Relationships xmlns="http://schemas.openxmlformats.org/package/2006/relationships"><Relationship Id="rId1" Type="http://schemas.openxmlformats.org/officeDocument/2006/relationships/externalLinkPath" Target="E:/Exams%20Cordination/FRANCIS/2021_SEPT/2021_September_results/4.2%20results/SMA%203261_Numerical_EMT-5.1_4.2_Oct-2.xlsx" TargetMode="External"/>
</Relationships>
</file>

<file path=xl/externalLinks/_rels/externalLink13.xml.rels><?xml version="1.0" encoding="UTF-8"?>
<Relationships xmlns="http://schemas.openxmlformats.org/package/2006/relationships"><Relationship Id="rId1" Type="http://schemas.openxmlformats.org/officeDocument/2006/relationships/externalLinkPath" Target="E:/Exams%20Cordination/FRANCIS/2023_February%20Results_2.2%20&amp;%204.2/4.2/RESULTS/EMT%204201%20Spatial%20Mechanics%204.2%20Scoresheet.xlsx" TargetMode="External"/>
</Relationships>
</file>

<file path=xl/externalLinks/_rels/externalLink14.xml.rels><?xml version="1.0" encoding="UTF-8"?>
<Relationships xmlns="http://schemas.openxmlformats.org/package/2006/relationships"><Relationship Id="rId1" Type="http://schemas.openxmlformats.org/officeDocument/2006/relationships/externalLinkPath" Target="E:/Exams%20Cordination/FRANCIS/2023_February%20Results_2.2%20&amp;%204.2/4.2/RESULTS/EMT%204202%20EPD.xlsx" TargetMode="External"/>
</Relationships>
</file>

<file path=xl/externalLinks/_rels/externalLink15.xml.rels><?xml version="1.0" encoding="UTF-8"?>
<Relationships xmlns="http://schemas.openxmlformats.org/package/2006/relationships"><Relationship Id="rId1" Type="http://schemas.openxmlformats.org/officeDocument/2006/relationships/externalLinkPath" Target="E:/Exams%20Cordination/FRANCIS/2023_February%20Results_2.2%20&amp;%204.2/4.2/RESULTS/EMT%204203%20control2.xlsx" TargetMode="External"/>
</Relationships>
</file>

<file path=xl/externalLinks/_rels/externalLink16.xml.rels><?xml version="1.0" encoding="UTF-8"?>
<Relationships xmlns="http://schemas.openxmlformats.org/package/2006/relationships"><Relationship Id="rId1" Type="http://schemas.openxmlformats.org/officeDocument/2006/relationships/externalLinkPath" Target="E:/Exams%20Cordination/FRANCIS/2023_February%20Results_2.2%20&amp;%204.2/remoderatedexamsscoresheets/control2_4.2_MT.xlsx" TargetMode="External"/>
</Relationships>
</file>

<file path=xl/externalLinks/_rels/externalLink17.xml.rels><?xml version="1.0" encoding="UTF-8"?>
<Relationships xmlns="http://schemas.openxmlformats.org/package/2006/relationships"><Relationship Id="rId1" Type="http://schemas.openxmlformats.org/officeDocument/2006/relationships/externalLinkPath" Target="E:/Exams%20Cordination/FRANCIS/2023_February%20Results_2.2%20&amp;%204.2/4.2/RESULTS/EMT%204204%20POWER%20ELECTRONICS.xlsx" TargetMode="External"/>
</Relationships>
</file>

<file path=xl/externalLinks/_rels/externalLink18.xml.rels><?xml version="1.0" encoding="UTF-8"?>
<Relationships xmlns="http://schemas.openxmlformats.org/package/2006/relationships"><Relationship Id="rId1" Type="http://schemas.openxmlformats.org/officeDocument/2006/relationships/externalLinkPath" Target="E:/Exams%20Cordination/FRANCIS/2023_February%20Results_2.2%20&amp;%204.2/4.2/RESULTS/EMT%204205%20Microprocessors_Scoresheets_4.2.xlsx" TargetMode="External"/>
</Relationships>
</file>

<file path=xl/externalLinks/_rels/externalLink19.xml.rels><?xml version="1.0" encoding="UTF-8"?>
<Relationships xmlns="http://schemas.openxmlformats.org/package/2006/relationships"><Relationship Id="rId1" Type="http://schemas.openxmlformats.org/officeDocument/2006/relationships/externalLinkPath" Target="E:/Exams%20Cordination/FRANCIS/2023_February%20Results_2.2%20&amp;%204.2/4.2/RESULTS/SMA_3261_NM_EMT-Feb-23%20(2).....xlsx" TargetMode="External"/>
</Relationships>
</file>

<file path=xl/externalLinks/_rels/externalLink20.xml.rels><?xml version="1.0" encoding="UTF-8"?>
<Relationships xmlns="http://schemas.openxmlformats.org/package/2006/relationships"><Relationship Id="rId1" Type="http://schemas.openxmlformats.org/officeDocument/2006/relationships/externalLinkPath" Target="E:/Exams%20Cordination/FRANCIS/2022_November/Yr_4.1/Results/EMT%204103_%20SENSORS%20AND%20TRANSDUCERS%20_%20OCTOBER%202022.xlsx" TargetMode="External"/>
</Relationships>
</file>

<file path=xl/externalLinks/_rels/externalLink21.xml.rels><?xml version="1.0" encoding="UTF-8"?>
<Relationships xmlns="http://schemas.openxmlformats.org/package/2006/relationships"><Relationship Id="rId1" Type="http://schemas.openxmlformats.org/officeDocument/2006/relationships/externalLinkPath" Target="E:/Exams%20Cordination/FRANCIS/2021_SEPT/2021_September_results/3.1%20results/EMT%203102%20Solids%20&amp;%20structural%20Mechanics%20I.xlsx" TargetMode="External"/>
</Relationships>
</file>

<file path=xl/externalLinks/_rels/externalLink22.xml.rels><?xml version="1.0" encoding="UTF-8"?>
<Relationships xmlns="http://schemas.openxmlformats.org/package/2006/relationships"><Relationship Id="rId1" Type="http://schemas.openxmlformats.org/officeDocument/2006/relationships/externalLinkPath" Target="E:/Exams%20Cordination/FRANCIS/2021_SEPT/2021_September_results/3.1%20results/EMT%203103%20ELECTRICAL%20MACHINE%20DRIVES%20I.xlsx" TargetMode="External"/>
</Relationships>
</file>

<file path=xl/externalLinks/_rels/externalLink23.xml.rels><?xml version="1.0" encoding="UTF-8"?>
<Relationships xmlns="http://schemas.openxmlformats.org/package/2006/relationships"><Relationship Id="rId1" Type="http://schemas.openxmlformats.org/officeDocument/2006/relationships/externalLinkPath" Target="E:/Exams%20Cordination/FRANCIS/2021_SEPT/2021_September_results/3.1%20results/EMT%203104%20MSP.xlsx" TargetMode="External"/>
</Relationships>
</file>

<file path=xl/externalLinks/_rels/externalLink24.xml.rels><?xml version="1.0" encoding="UTF-8"?>
<Relationships xmlns="http://schemas.openxmlformats.org/package/2006/relationships"><Relationship Id="rId1" Type="http://schemas.openxmlformats.org/officeDocument/2006/relationships/externalLinkPath" Target="E:/Exams%20Cordination/FRANCIS/2021_SEPT/2021_September_results/3.1%20results/SMA%203121%20COMPLEX%20ANALYSIS.xlsx" TargetMode="External"/>
</Relationships>
</file>

<file path=xl/externalLinks/_rels/externalLink25.xml.rels><?xml version="1.0" encoding="UTF-8"?>
<Relationships xmlns="http://schemas.openxmlformats.org/package/2006/relationships"><Relationship Id="rId1" Type="http://schemas.openxmlformats.org/officeDocument/2006/relationships/externalLinkPath" Target="E:/Exams%20Cordination/FRANCIS/2021_SEPT/2021_September_results/3.1%20results/EMT_3101_ENGINEERING_DESIGN_PROCESS.xlsx" TargetMode="External"/>
</Relationships>
</file>

<file path=xl/externalLinks/_rels/externalLink26.xml.rels><?xml version="1.0" encoding="UTF-8"?>
<Relationships xmlns="http://schemas.openxmlformats.org/package/2006/relationships"><Relationship Id="rId1" Type="http://schemas.openxmlformats.org/officeDocument/2006/relationships/externalLinkPath" Target="E:/Exams%20Cordination/FRANCIS/2021_DEC/3.2/RESULTS/EMT%203105%20CNT%202%20SCORESHEET.xlsx" TargetMode="External"/>
</Relationships>
</file>

<file path=xl/externalLinks/_rels/externalLink27.xml.rels><?xml version="1.0" encoding="UTF-8"?>
<Relationships xmlns="http://schemas.openxmlformats.org/package/2006/relationships"><Relationship Id="rId1" Type="http://schemas.openxmlformats.org/officeDocument/2006/relationships/externalLinkPath" Target="E:/Exams%20Cordination/FRANCIS/2021_DEC/3.2/RESULTS/EMT_3202_MSP_II.xlsx" TargetMode="External"/>
</Relationships>
</file>

<file path=xl/externalLinks/_rels/externalLink28.xml.rels><?xml version="1.0" encoding="UTF-8"?>
<Relationships xmlns="http://schemas.openxmlformats.org/package/2006/relationships"><Relationship Id="rId1" Type="http://schemas.openxmlformats.org/officeDocument/2006/relationships/externalLinkPath" Target="E:/Exams%20Cordination/FRANCIS/2021_DEC/3.2/RESULTS/EMT_3203_SOLID_&amp;_STRUCTURAL_MECHANICS_II.xlsx" TargetMode="External"/>
</Relationships>
</file>

<file path=xl/externalLinks/_rels/externalLink29.xml.rels><?xml version="1.0" encoding="UTF-8"?>
<Relationships xmlns="http://schemas.openxmlformats.org/package/2006/relationships"><Relationship Id="rId1" Type="http://schemas.openxmlformats.org/officeDocument/2006/relationships/externalLinkPath" Target="E:/Exams%20Cordination/FRANCIS/2021_DEC/3.2/RESULTS/EMT%203204_ELECTRICAL%20MACHINE%20DRIVES_SCORESHEET.xlsx" TargetMode="External"/>
</Relationships>
</file>

<file path=xl/externalLinks/_rels/externalLink30.xml.rels><?xml version="1.0" encoding="UTF-8"?>
<Relationships xmlns="http://schemas.openxmlformats.org/package/2006/relationships"><Relationship Id="rId1" Type="http://schemas.openxmlformats.org/officeDocument/2006/relationships/externalLinkPath" Target="E:/Exams%20Cordination/FRANCIS/2021_DEC/3.2/RESULTS/EMT_3205_MEASUREMENTS_&amp;_INSTRUMENTATION.xlsx" TargetMode="External"/>
</Relationships>
</file>

<file path=xl/externalLinks/_rels/externalLink31.xml.rels><?xml version="1.0" encoding="UTF-8"?>
<Relationships xmlns="http://schemas.openxmlformats.org/package/2006/relationships"><Relationship Id="rId1" Type="http://schemas.openxmlformats.org/officeDocument/2006/relationships/externalLinkPath" Target="E:/Exams%20Cordination/FRANCIS/2021_DEC/3.2/RESULTS/EMT%203206_Digital-Electronics%20I.xlsx" TargetMode="External"/>
</Relationships>
</file>

<file path=xl/externalLinks/_rels/externalLink32.xml.rels><?xml version="1.0" encoding="UTF-8"?>
<Relationships xmlns="http://schemas.openxmlformats.org/package/2006/relationships"><Relationship Id="rId1" Type="http://schemas.openxmlformats.org/officeDocument/2006/relationships/externalLinkPath" Target="E:/Exams%20Cordination/FRANCIS/2021_SEPT/2021_September_results/3.1%20results/moderated/EMT%203201%20Production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OE"/>
      <sheetName val="SYS"/>
    </sheetNames>
    <sheetDataSet>
      <sheetData sheetId="0">
        <row r="15">
          <cell r="B15" t="str">
            <v>E022-01-0745/2019</v>
          </cell>
          <cell r="C15" t="str">
            <v>Mbugua  Mary MBAIRE</v>
          </cell>
          <cell r="D15">
            <v>13.3333333333333</v>
          </cell>
          <cell r="E15">
            <v>15</v>
          </cell>
          <cell r="F15">
            <v>0</v>
          </cell>
          <cell r="G15">
            <v>7.08333333333333</v>
          </cell>
          <cell r="H15">
            <v>5</v>
          </cell>
          <cell r="I15">
            <v>0</v>
          </cell>
          <cell r="J15">
            <v>5</v>
          </cell>
          <cell r="K15">
            <v>12</v>
          </cell>
          <cell r="L15">
            <v>14</v>
          </cell>
          <cell r="M15">
            <v>0</v>
          </cell>
          <cell r="N15">
            <v>13</v>
          </cell>
          <cell r="O15">
            <v>25.1</v>
          </cell>
          <cell r="P15">
            <v>24.5</v>
          </cell>
          <cell r="Q15">
            <v>0</v>
          </cell>
          <cell r="R15">
            <v>12</v>
          </cell>
          <cell r="S15">
            <v>5.5</v>
          </cell>
          <cell r="T15">
            <v>0</v>
          </cell>
          <cell r="U15">
            <v>42</v>
          </cell>
          <cell r="V15">
            <v>67</v>
          </cell>
        </row>
        <row r="16">
          <cell r="B16" t="str">
            <v>E022-01-0746/2019</v>
          </cell>
          <cell r="C16" t="str">
            <v>Mburu Racheal WAMAITHA</v>
          </cell>
          <cell r="D16">
            <v>13.3333333333333</v>
          </cell>
          <cell r="E16">
            <v>15</v>
          </cell>
          <cell r="F16">
            <v>0</v>
          </cell>
          <cell r="G16">
            <v>7.08333333333333</v>
          </cell>
          <cell r="H16">
            <v>4.5</v>
          </cell>
          <cell r="I16">
            <v>0</v>
          </cell>
          <cell r="J16">
            <v>4.5</v>
          </cell>
          <cell r="K16">
            <v>14</v>
          </cell>
          <cell r="L16">
            <v>13</v>
          </cell>
          <cell r="M16">
            <v>0</v>
          </cell>
          <cell r="N16">
            <v>13.5</v>
          </cell>
          <cell r="O16">
            <v>25.1</v>
          </cell>
          <cell r="P16">
            <v>22</v>
          </cell>
          <cell r="Q16">
            <v>0</v>
          </cell>
          <cell r="R16">
            <v>11</v>
          </cell>
          <cell r="S16">
            <v>0</v>
          </cell>
          <cell r="T16">
            <v>7</v>
          </cell>
          <cell r="U16">
            <v>40</v>
          </cell>
          <cell r="V16">
            <v>65</v>
          </cell>
        </row>
        <row r="17">
          <cell r="B17" t="str">
            <v>E022-01-0747/2019</v>
          </cell>
          <cell r="C17" t="str">
            <v>Makara Elsie MUTHONI</v>
          </cell>
          <cell r="D17">
            <v>10.6666666666667</v>
          </cell>
          <cell r="E17">
            <v>14</v>
          </cell>
          <cell r="F17">
            <v>0</v>
          </cell>
          <cell r="G17">
            <v>6.16666666666667</v>
          </cell>
          <cell r="H17">
            <v>4.5</v>
          </cell>
          <cell r="I17">
            <v>0</v>
          </cell>
          <cell r="J17">
            <v>4.5</v>
          </cell>
          <cell r="K17">
            <v>14</v>
          </cell>
          <cell r="L17">
            <v>13</v>
          </cell>
          <cell r="M17">
            <v>0</v>
          </cell>
          <cell r="N17">
            <v>13.5</v>
          </cell>
          <cell r="O17">
            <v>24.2</v>
          </cell>
          <cell r="P17">
            <v>20</v>
          </cell>
          <cell r="Q17">
            <v>0</v>
          </cell>
          <cell r="R17">
            <v>0</v>
          </cell>
          <cell r="S17">
            <v>4</v>
          </cell>
          <cell r="T17">
            <v>0</v>
          </cell>
          <cell r="U17">
            <v>24</v>
          </cell>
          <cell r="V17">
            <v>48</v>
          </cell>
        </row>
        <row r="18">
          <cell r="B18" t="str">
            <v>E022-01-0748/2019</v>
          </cell>
          <cell r="C18" t="str">
            <v>Kariuki Luis GITHENDU</v>
          </cell>
          <cell r="D18">
            <v>8</v>
          </cell>
          <cell r="E18">
            <v>14</v>
          </cell>
          <cell r="F18">
            <v>0</v>
          </cell>
          <cell r="G18">
            <v>5.5</v>
          </cell>
          <cell r="H18">
            <v>4.5</v>
          </cell>
          <cell r="I18">
            <v>0</v>
          </cell>
          <cell r="J18">
            <v>4.5</v>
          </cell>
          <cell r="K18">
            <v>11</v>
          </cell>
          <cell r="L18">
            <v>11.5</v>
          </cell>
          <cell r="M18">
            <v>0</v>
          </cell>
          <cell r="N18">
            <v>11.25</v>
          </cell>
          <cell r="O18">
            <v>21.3</v>
          </cell>
          <cell r="P18">
            <v>8.5</v>
          </cell>
          <cell r="Q18">
            <v>0</v>
          </cell>
          <cell r="R18">
            <v>1.5</v>
          </cell>
          <cell r="S18">
            <v>1</v>
          </cell>
          <cell r="T18">
            <v>0</v>
          </cell>
          <cell r="U18">
            <v>11</v>
          </cell>
          <cell r="V18">
            <v>32</v>
          </cell>
        </row>
        <row r="19">
          <cell r="B19" t="str">
            <v>E022-01-0749/2019</v>
          </cell>
          <cell r="C19" t="str">
            <v>Kimondo Samuel KIORIA</v>
          </cell>
          <cell r="D19">
            <v>16</v>
          </cell>
          <cell r="E19">
            <v>15</v>
          </cell>
          <cell r="F19">
            <v>0</v>
          </cell>
          <cell r="G19">
            <v>7.75</v>
          </cell>
          <cell r="H19">
            <v>4.5</v>
          </cell>
          <cell r="I19">
            <v>0</v>
          </cell>
          <cell r="J19">
            <v>4.5</v>
          </cell>
          <cell r="K19">
            <v>14</v>
          </cell>
          <cell r="L19">
            <v>14</v>
          </cell>
          <cell r="M19">
            <v>0</v>
          </cell>
          <cell r="N19">
            <v>14</v>
          </cell>
          <cell r="O19">
            <v>26.3</v>
          </cell>
          <cell r="P19">
            <v>20.5</v>
          </cell>
          <cell r="Q19">
            <v>0</v>
          </cell>
          <cell r="R19">
            <v>10.5</v>
          </cell>
          <cell r="S19">
            <v>0</v>
          </cell>
          <cell r="T19">
            <v>7</v>
          </cell>
          <cell r="U19">
            <v>38</v>
          </cell>
          <cell r="V19">
            <v>64</v>
          </cell>
        </row>
        <row r="20">
          <cell r="B20" t="str">
            <v>E022-01-0750/2019</v>
          </cell>
          <cell r="C20" t="str">
            <v>Kanumbi Victor KARIUKI</v>
          </cell>
          <cell r="D20">
            <v>14</v>
          </cell>
          <cell r="E20">
            <v>15</v>
          </cell>
          <cell r="F20">
            <v>0</v>
          </cell>
          <cell r="G20">
            <v>7.25</v>
          </cell>
          <cell r="H20">
            <v>4.5</v>
          </cell>
          <cell r="I20">
            <v>0</v>
          </cell>
          <cell r="J20">
            <v>4.5</v>
          </cell>
          <cell r="K20">
            <v>13</v>
          </cell>
          <cell r="L20">
            <v>14</v>
          </cell>
          <cell r="M20">
            <v>0</v>
          </cell>
          <cell r="N20">
            <v>13.5</v>
          </cell>
          <cell r="O20">
            <v>25.3</v>
          </cell>
          <cell r="P20">
            <v>22.5</v>
          </cell>
          <cell r="Q20">
            <v>5.5</v>
          </cell>
          <cell r="R20">
            <v>0</v>
          </cell>
          <cell r="S20">
            <v>5</v>
          </cell>
          <cell r="T20">
            <v>0</v>
          </cell>
          <cell r="U20">
            <v>33</v>
          </cell>
          <cell r="V20">
            <v>58</v>
          </cell>
        </row>
        <row r="21">
          <cell r="B21" t="str">
            <v>E022-01-0752/2019</v>
          </cell>
          <cell r="C21" t="str">
            <v>Ndindi Antony WARUINGI</v>
          </cell>
          <cell r="D21">
            <v>13.3333333333333</v>
          </cell>
          <cell r="E21">
            <v>15</v>
          </cell>
          <cell r="F21">
            <v>0</v>
          </cell>
          <cell r="G21">
            <v>7.08333333333333</v>
          </cell>
          <cell r="H21">
            <v>4.5</v>
          </cell>
          <cell r="I21">
            <v>0</v>
          </cell>
          <cell r="J21">
            <v>4.5</v>
          </cell>
          <cell r="K21">
            <v>12</v>
          </cell>
          <cell r="L21">
            <v>13</v>
          </cell>
          <cell r="M21">
            <v>0</v>
          </cell>
          <cell r="N21">
            <v>12.5</v>
          </cell>
          <cell r="O21">
            <v>24.1</v>
          </cell>
          <cell r="P21">
            <v>10.5</v>
          </cell>
          <cell r="Q21">
            <v>0</v>
          </cell>
          <cell r="R21">
            <v>1.5</v>
          </cell>
          <cell r="S21">
            <v>3.5</v>
          </cell>
          <cell r="T21">
            <v>0</v>
          </cell>
          <cell r="U21">
            <v>15.5</v>
          </cell>
          <cell r="V21">
            <v>40</v>
          </cell>
        </row>
        <row r="22">
          <cell r="B22" t="str">
            <v>E022-01-0755/2019</v>
          </cell>
          <cell r="C22" t="str">
            <v>Mwaura Peter THUO</v>
          </cell>
          <cell r="D22">
            <v>12.6666666666667</v>
          </cell>
          <cell r="E22">
            <v>15</v>
          </cell>
          <cell r="F22">
            <v>0</v>
          </cell>
          <cell r="G22">
            <v>6.91666666666667</v>
          </cell>
          <cell r="H22">
            <v>5</v>
          </cell>
          <cell r="I22">
            <v>0</v>
          </cell>
          <cell r="J22">
            <v>5</v>
          </cell>
          <cell r="K22">
            <v>10</v>
          </cell>
          <cell r="L22">
            <v>11</v>
          </cell>
          <cell r="M22">
            <v>0</v>
          </cell>
          <cell r="N22">
            <v>10.5</v>
          </cell>
          <cell r="O22">
            <v>22.4</v>
          </cell>
          <cell r="P22">
            <v>15</v>
          </cell>
          <cell r="Q22">
            <v>0</v>
          </cell>
          <cell r="R22">
            <v>14.5</v>
          </cell>
          <cell r="S22">
            <v>0</v>
          </cell>
          <cell r="T22">
            <v>4.5</v>
          </cell>
          <cell r="U22">
            <v>34</v>
          </cell>
          <cell r="V22">
            <v>56</v>
          </cell>
        </row>
        <row r="23">
          <cell r="B23" t="str">
            <v>E022-01-0757/2019</v>
          </cell>
          <cell r="C23" t="str">
            <v>Njenga Dickson GITHERE</v>
          </cell>
          <cell r="D23">
            <v>18</v>
          </cell>
          <cell r="E23">
            <v>15</v>
          </cell>
          <cell r="F23">
            <v>0</v>
          </cell>
          <cell r="G23">
            <v>8.25</v>
          </cell>
          <cell r="H23">
            <v>4</v>
          </cell>
          <cell r="I23">
            <v>0</v>
          </cell>
          <cell r="J23">
            <v>4</v>
          </cell>
          <cell r="K23">
            <v>12</v>
          </cell>
          <cell r="L23">
            <v>12</v>
          </cell>
          <cell r="M23">
            <v>0</v>
          </cell>
          <cell r="N23">
            <v>12</v>
          </cell>
          <cell r="O23">
            <v>24.3</v>
          </cell>
          <cell r="P23">
            <v>24.5</v>
          </cell>
          <cell r="Q23">
            <v>0</v>
          </cell>
          <cell r="R23">
            <v>8</v>
          </cell>
          <cell r="S23">
            <v>0</v>
          </cell>
          <cell r="T23">
            <v>9</v>
          </cell>
          <cell r="U23">
            <v>41.5</v>
          </cell>
          <cell r="V23">
            <v>66</v>
          </cell>
        </row>
        <row r="24">
          <cell r="B24" t="str">
            <v>E022-01-0758/2019</v>
          </cell>
          <cell r="C24" t="str">
            <v>Ndemo Brian BWONDA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E022-01-0760/2019</v>
          </cell>
          <cell r="C25" t="str">
            <v>Wangombe Brian Gabriel MWANGI</v>
          </cell>
          <cell r="D25">
            <v>12.6666666666667</v>
          </cell>
          <cell r="E25">
            <v>17.3333333333333</v>
          </cell>
          <cell r="F25">
            <v>0</v>
          </cell>
          <cell r="G25">
            <v>7.5</v>
          </cell>
          <cell r="H25">
            <v>4</v>
          </cell>
          <cell r="I25">
            <v>0</v>
          </cell>
          <cell r="J25">
            <v>4</v>
          </cell>
          <cell r="K25">
            <v>8</v>
          </cell>
          <cell r="L25">
            <v>12</v>
          </cell>
          <cell r="M25">
            <v>0</v>
          </cell>
          <cell r="N25">
            <v>10</v>
          </cell>
          <cell r="O25">
            <v>21.5</v>
          </cell>
          <cell r="P25">
            <v>18.5</v>
          </cell>
          <cell r="Q25">
            <v>0</v>
          </cell>
          <cell r="R25">
            <v>5</v>
          </cell>
          <cell r="S25">
            <v>9.5</v>
          </cell>
          <cell r="T25">
            <v>0</v>
          </cell>
          <cell r="U25">
            <v>33</v>
          </cell>
          <cell r="V25">
            <v>55</v>
          </cell>
        </row>
        <row r="26">
          <cell r="B26" t="str">
            <v>E022-01-0761/2019</v>
          </cell>
          <cell r="C26" t="str">
            <v>Nduta Rael NZELI</v>
          </cell>
          <cell r="D26">
            <v>8</v>
          </cell>
          <cell r="E26">
            <v>20</v>
          </cell>
          <cell r="F26">
            <v>0</v>
          </cell>
          <cell r="G26">
            <v>7</v>
          </cell>
          <cell r="H26">
            <v>4.5</v>
          </cell>
          <cell r="I26">
            <v>0</v>
          </cell>
          <cell r="J26">
            <v>4.5</v>
          </cell>
          <cell r="K26">
            <v>11</v>
          </cell>
          <cell r="L26">
            <v>10</v>
          </cell>
          <cell r="M26">
            <v>0</v>
          </cell>
          <cell r="N26">
            <v>10.5</v>
          </cell>
          <cell r="O26">
            <v>22</v>
          </cell>
          <cell r="P26">
            <v>21</v>
          </cell>
          <cell r="Q26">
            <v>7</v>
          </cell>
          <cell r="R26">
            <v>0</v>
          </cell>
          <cell r="S26">
            <v>0</v>
          </cell>
          <cell r="T26">
            <v>5</v>
          </cell>
          <cell r="U26">
            <v>33</v>
          </cell>
          <cell r="V26">
            <v>55</v>
          </cell>
        </row>
        <row r="27">
          <cell r="B27" t="str">
            <v>E022-01-0762/2019</v>
          </cell>
          <cell r="C27" t="str">
            <v>Kimanzi Lyanne NDANU</v>
          </cell>
          <cell r="D27">
            <v>10</v>
          </cell>
          <cell r="E27">
            <v>20</v>
          </cell>
          <cell r="F27">
            <v>0</v>
          </cell>
          <cell r="G27">
            <v>7.5</v>
          </cell>
          <cell r="H27">
            <v>4.5</v>
          </cell>
          <cell r="I27">
            <v>0</v>
          </cell>
          <cell r="J27">
            <v>4.5</v>
          </cell>
          <cell r="K27">
            <v>11</v>
          </cell>
          <cell r="L27">
            <v>10</v>
          </cell>
          <cell r="M27">
            <v>0</v>
          </cell>
          <cell r="N27">
            <v>10.5</v>
          </cell>
          <cell r="O27">
            <v>22.5</v>
          </cell>
          <cell r="P27">
            <v>22</v>
          </cell>
          <cell r="Q27">
            <v>0</v>
          </cell>
          <cell r="R27">
            <v>13.5</v>
          </cell>
          <cell r="S27">
            <v>7.5</v>
          </cell>
          <cell r="T27">
            <v>0</v>
          </cell>
          <cell r="U27">
            <v>43</v>
          </cell>
          <cell r="V27">
            <v>66</v>
          </cell>
        </row>
        <row r="28">
          <cell r="B28" t="str">
            <v>E022-01-0765/2019</v>
          </cell>
          <cell r="C28" t="str">
            <v>Gathura Jeremiah KIARIE</v>
          </cell>
          <cell r="D28">
            <v>16</v>
          </cell>
          <cell r="E28">
            <v>18.6666666666667</v>
          </cell>
          <cell r="F28">
            <v>0</v>
          </cell>
          <cell r="G28">
            <v>8.66666666666667</v>
          </cell>
          <cell r="H28">
            <v>5</v>
          </cell>
          <cell r="I28">
            <v>0</v>
          </cell>
          <cell r="J28">
            <v>5</v>
          </cell>
          <cell r="K28">
            <v>14</v>
          </cell>
          <cell r="L28">
            <v>14</v>
          </cell>
          <cell r="M28">
            <v>0</v>
          </cell>
          <cell r="N28">
            <v>14</v>
          </cell>
          <cell r="O28">
            <v>25</v>
          </cell>
          <cell r="P28">
            <v>25</v>
          </cell>
          <cell r="Q28">
            <v>18</v>
          </cell>
          <cell r="R28">
            <v>0</v>
          </cell>
          <cell r="S28">
            <v>10.5</v>
          </cell>
          <cell r="T28">
            <v>0</v>
          </cell>
          <cell r="U28">
            <v>53.5</v>
          </cell>
          <cell r="V28">
            <v>79</v>
          </cell>
        </row>
        <row r="29">
          <cell r="B29" t="str">
            <v>E022-01-0767/2019</v>
          </cell>
          <cell r="C29" t="str">
            <v>Kinyanjui Tamahjoy MBURA</v>
          </cell>
          <cell r="D29">
            <v>13.3333333333333</v>
          </cell>
          <cell r="E29">
            <v>20</v>
          </cell>
          <cell r="F29">
            <v>0</v>
          </cell>
          <cell r="G29">
            <v>8.33333333333333</v>
          </cell>
          <cell r="H29">
            <v>4.5</v>
          </cell>
          <cell r="I29">
            <v>0</v>
          </cell>
          <cell r="J29">
            <v>4.5</v>
          </cell>
          <cell r="K29">
            <v>14</v>
          </cell>
          <cell r="L29">
            <v>13</v>
          </cell>
          <cell r="M29">
            <v>0</v>
          </cell>
          <cell r="N29">
            <v>13.5</v>
          </cell>
          <cell r="O29">
            <v>26.3</v>
          </cell>
          <cell r="P29">
            <v>25</v>
          </cell>
          <cell r="Q29">
            <v>0</v>
          </cell>
          <cell r="R29">
            <v>8.5</v>
          </cell>
          <cell r="S29">
            <v>0</v>
          </cell>
          <cell r="T29">
            <v>7.5</v>
          </cell>
          <cell r="U29">
            <v>41</v>
          </cell>
          <cell r="V29">
            <v>67</v>
          </cell>
        </row>
        <row r="30">
          <cell r="B30" t="str">
            <v>E022-01-0768/2019</v>
          </cell>
          <cell r="C30" t="str">
            <v>Kipkoech Pamela Chemutai</v>
          </cell>
          <cell r="D30">
            <v>12.6666666666667</v>
          </cell>
          <cell r="E30">
            <v>18.6666666666667</v>
          </cell>
          <cell r="F30">
            <v>0</v>
          </cell>
          <cell r="G30">
            <v>7.83333333333333</v>
          </cell>
          <cell r="H30">
            <v>4.5</v>
          </cell>
          <cell r="I30">
            <v>0</v>
          </cell>
          <cell r="J30">
            <v>4.5</v>
          </cell>
          <cell r="K30">
            <v>11</v>
          </cell>
          <cell r="L30">
            <v>11.5</v>
          </cell>
          <cell r="M30">
            <v>0</v>
          </cell>
          <cell r="N30">
            <v>11.25</v>
          </cell>
          <cell r="O30">
            <v>23.6</v>
          </cell>
          <cell r="P30">
            <v>18</v>
          </cell>
          <cell r="Q30">
            <v>9</v>
          </cell>
          <cell r="R30">
            <v>0</v>
          </cell>
          <cell r="S30">
            <v>6</v>
          </cell>
          <cell r="T30">
            <v>0</v>
          </cell>
          <cell r="U30">
            <v>33</v>
          </cell>
          <cell r="V30">
            <v>57</v>
          </cell>
        </row>
        <row r="31">
          <cell r="B31" t="str">
            <v>E022-01-0769/2019</v>
          </cell>
          <cell r="C31" t="str">
            <v>Faith KASWII</v>
          </cell>
          <cell r="D31">
            <v>17.3333333333333</v>
          </cell>
          <cell r="E31">
            <v>20</v>
          </cell>
          <cell r="F31">
            <v>0</v>
          </cell>
          <cell r="G31">
            <v>9.33333333333333</v>
          </cell>
          <cell r="H31">
            <v>4</v>
          </cell>
          <cell r="I31">
            <v>0</v>
          </cell>
          <cell r="J31">
            <v>4</v>
          </cell>
          <cell r="K31">
            <v>13</v>
          </cell>
          <cell r="L31">
            <v>14</v>
          </cell>
          <cell r="M31">
            <v>0</v>
          </cell>
          <cell r="N31">
            <v>13.5</v>
          </cell>
          <cell r="O31">
            <v>26.8</v>
          </cell>
          <cell r="P31">
            <v>19.5</v>
          </cell>
          <cell r="Q31">
            <v>13.5</v>
          </cell>
          <cell r="R31">
            <v>0</v>
          </cell>
          <cell r="S31">
            <v>4</v>
          </cell>
          <cell r="T31">
            <v>0</v>
          </cell>
          <cell r="U31">
            <v>37</v>
          </cell>
          <cell r="V31">
            <v>64</v>
          </cell>
        </row>
        <row r="32">
          <cell r="B32" t="str">
            <v>E022-01-0770/2019</v>
          </cell>
          <cell r="C32" t="str">
            <v>Kariuki Joshua NJERU</v>
          </cell>
          <cell r="D32">
            <v>0</v>
          </cell>
          <cell r="E32">
            <v>18.6666666666667</v>
          </cell>
          <cell r="F32">
            <v>0</v>
          </cell>
          <cell r="G32">
            <v>9.33333333333333</v>
          </cell>
          <cell r="H32">
            <v>4</v>
          </cell>
          <cell r="I32">
            <v>0</v>
          </cell>
          <cell r="J32">
            <v>4</v>
          </cell>
          <cell r="K32">
            <v>12</v>
          </cell>
          <cell r="L32">
            <v>12</v>
          </cell>
          <cell r="M32">
            <v>0</v>
          </cell>
          <cell r="N32">
            <v>12</v>
          </cell>
          <cell r="O32">
            <v>25.3</v>
          </cell>
          <cell r="P32">
            <v>8</v>
          </cell>
          <cell r="Q32">
            <v>2</v>
          </cell>
          <cell r="R32">
            <v>0</v>
          </cell>
          <cell r="S32">
            <v>0</v>
          </cell>
          <cell r="T32">
            <v>0.5</v>
          </cell>
          <cell r="U32">
            <v>10.5</v>
          </cell>
          <cell r="V32">
            <v>36</v>
          </cell>
        </row>
        <row r="33">
          <cell r="B33" t="str">
            <v>E022-01-0771/2019</v>
          </cell>
          <cell r="C33" t="str">
            <v>Mugi Joy Wanjira</v>
          </cell>
          <cell r="D33">
            <v>11.3333333333333</v>
          </cell>
          <cell r="E33">
            <v>20</v>
          </cell>
          <cell r="F33">
            <v>0</v>
          </cell>
          <cell r="G33">
            <v>7.83333333333333</v>
          </cell>
          <cell r="H33">
            <v>4.5</v>
          </cell>
          <cell r="I33">
            <v>0</v>
          </cell>
          <cell r="J33">
            <v>4.5</v>
          </cell>
          <cell r="K33">
            <v>14</v>
          </cell>
          <cell r="L33">
            <v>13</v>
          </cell>
          <cell r="M33">
            <v>0</v>
          </cell>
          <cell r="N33">
            <v>13.5</v>
          </cell>
          <cell r="O33">
            <v>25.8</v>
          </cell>
          <cell r="P33">
            <v>21</v>
          </cell>
          <cell r="Q33">
            <v>0</v>
          </cell>
          <cell r="R33">
            <v>14.5</v>
          </cell>
          <cell r="S33">
            <v>0</v>
          </cell>
          <cell r="T33">
            <v>10.5</v>
          </cell>
          <cell r="U33">
            <v>46</v>
          </cell>
          <cell r="V33">
            <v>72</v>
          </cell>
        </row>
        <row r="34">
          <cell r="B34" t="str">
            <v>E022-01-0772/2019</v>
          </cell>
          <cell r="C34" t="str">
            <v>Gichuki Charles MURAGE</v>
          </cell>
          <cell r="D34">
            <v>8</v>
          </cell>
          <cell r="E34">
            <v>18.6666666666667</v>
          </cell>
          <cell r="F34">
            <v>0</v>
          </cell>
          <cell r="G34">
            <v>6.66666666666667</v>
          </cell>
          <cell r="H34">
            <v>4.5</v>
          </cell>
          <cell r="I34">
            <v>0</v>
          </cell>
          <cell r="J34">
            <v>4.5</v>
          </cell>
          <cell r="K34">
            <v>11</v>
          </cell>
          <cell r="L34">
            <v>11.5</v>
          </cell>
          <cell r="M34">
            <v>0</v>
          </cell>
          <cell r="N34">
            <v>11.25</v>
          </cell>
          <cell r="O34">
            <v>22.4</v>
          </cell>
          <cell r="P34">
            <v>15.5</v>
          </cell>
          <cell r="Q34">
            <v>0</v>
          </cell>
          <cell r="R34">
            <v>6</v>
          </cell>
          <cell r="S34">
            <v>0</v>
          </cell>
          <cell r="T34">
            <v>1.5</v>
          </cell>
          <cell r="U34">
            <v>23</v>
          </cell>
          <cell r="V34">
            <v>45</v>
          </cell>
        </row>
        <row r="35">
          <cell r="B35" t="str">
            <v>E022-01-0773/2019</v>
          </cell>
          <cell r="C35" t="str">
            <v>Musangi Stephen Mwangangi</v>
          </cell>
          <cell r="D35">
            <v>14.6666666666667</v>
          </cell>
          <cell r="E35">
            <v>20</v>
          </cell>
          <cell r="F35">
            <v>0</v>
          </cell>
          <cell r="G35">
            <v>8.66666666666667</v>
          </cell>
          <cell r="H35">
            <v>4</v>
          </cell>
          <cell r="I35">
            <v>0</v>
          </cell>
          <cell r="J35">
            <v>4</v>
          </cell>
          <cell r="K35">
            <v>14</v>
          </cell>
          <cell r="L35">
            <v>14</v>
          </cell>
          <cell r="M35">
            <v>0</v>
          </cell>
          <cell r="N35">
            <v>14</v>
          </cell>
          <cell r="O35">
            <v>26.7</v>
          </cell>
          <cell r="P35">
            <v>19</v>
          </cell>
          <cell r="Q35">
            <v>0</v>
          </cell>
          <cell r="R35">
            <v>12</v>
          </cell>
          <cell r="S35">
            <v>10</v>
          </cell>
          <cell r="T35">
            <v>0</v>
          </cell>
          <cell r="U35">
            <v>41</v>
          </cell>
          <cell r="V35">
            <v>68</v>
          </cell>
        </row>
        <row r="36">
          <cell r="B36" t="str">
            <v>E022-01-0774/2019</v>
          </cell>
          <cell r="C36" t="str">
            <v>Dennis Shujaa Martin</v>
          </cell>
          <cell r="D36">
            <v>16</v>
          </cell>
          <cell r="E36">
            <v>17.3333333333333</v>
          </cell>
          <cell r="F36">
            <v>0</v>
          </cell>
          <cell r="G36">
            <v>8.33333333333333</v>
          </cell>
          <cell r="H36">
            <v>4</v>
          </cell>
          <cell r="I36">
            <v>0</v>
          </cell>
          <cell r="J36">
            <v>4</v>
          </cell>
          <cell r="K36">
            <v>12</v>
          </cell>
          <cell r="L36">
            <v>12</v>
          </cell>
          <cell r="M36">
            <v>0</v>
          </cell>
          <cell r="N36">
            <v>12</v>
          </cell>
          <cell r="O36">
            <v>24.3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</row>
        <row r="36">
          <cell r="V36">
            <v>24</v>
          </cell>
        </row>
        <row r="37">
          <cell r="B37" t="str">
            <v>E022-01-0778/2019</v>
          </cell>
          <cell r="C37" t="str">
            <v>Aswa Philip Katiechi</v>
          </cell>
          <cell r="D37">
            <v>15.3333333333333</v>
          </cell>
          <cell r="E37">
            <v>20</v>
          </cell>
          <cell r="F37">
            <v>0</v>
          </cell>
          <cell r="G37">
            <v>8.83333333333333</v>
          </cell>
          <cell r="H37">
            <v>4</v>
          </cell>
          <cell r="I37">
            <v>0</v>
          </cell>
          <cell r="J37">
            <v>4</v>
          </cell>
          <cell r="K37">
            <v>10</v>
          </cell>
          <cell r="L37">
            <v>13</v>
          </cell>
          <cell r="M37">
            <v>0</v>
          </cell>
          <cell r="N37">
            <v>11.5</v>
          </cell>
          <cell r="O37">
            <v>24.3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</row>
        <row r="37">
          <cell r="V37">
            <v>24</v>
          </cell>
        </row>
        <row r="38">
          <cell r="B38" t="str">
            <v>E022-01-0780/2019</v>
          </cell>
          <cell r="C38" t="str">
            <v>Mwendwa Daniel MULANDI</v>
          </cell>
          <cell r="D38">
            <v>16</v>
          </cell>
          <cell r="E38">
            <v>20</v>
          </cell>
          <cell r="F38">
            <v>0</v>
          </cell>
          <cell r="G38">
            <v>9</v>
          </cell>
          <cell r="H38">
            <v>4</v>
          </cell>
          <cell r="I38">
            <v>0</v>
          </cell>
          <cell r="J38">
            <v>4</v>
          </cell>
          <cell r="K38">
            <v>13</v>
          </cell>
          <cell r="L38">
            <v>14</v>
          </cell>
          <cell r="M38">
            <v>0</v>
          </cell>
          <cell r="N38">
            <v>13.5</v>
          </cell>
          <cell r="O38">
            <v>26.5</v>
          </cell>
          <cell r="P38">
            <v>19.5</v>
          </cell>
          <cell r="Q38">
            <v>0</v>
          </cell>
          <cell r="R38">
            <v>16</v>
          </cell>
          <cell r="S38">
            <v>7.5</v>
          </cell>
          <cell r="T38">
            <v>0</v>
          </cell>
          <cell r="U38">
            <v>43</v>
          </cell>
          <cell r="V38">
            <v>70</v>
          </cell>
        </row>
        <row r="39">
          <cell r="B39" t="str">
            <v>E022-01-0781/2019</v>
          </cell>
          <cell r="C39" t="str">
            <v>Kipkorir Kevin</v>
          </cell>
          <cell r="D39">
            <v>4.66666666666667</v>
          </cell>
          <cell r="E39">
            <v>20</v>
          </cell>
          <cell r="F39">
            <v>0</v>
          </cell>
          <cell r="G39">
            <v>6.16666666666667</v>
          </cell>
          <cell r="H39">
            <v>4</v>
          </cell>
          <cell r="I39">
            <v>0</v>
          </cell>
          <cell r="J39">
            <v>4</v>
          </cell>
          <cell r="K39">
            <v>14</v>
          </cell>
          <cell r="L39">
            <v>13</v>
          </cell>
          <cell r="M39">
            <v>0</v>
          </cell>
          <cell r="N39">
            <v>13.5</v>
          </cell>
          <cell r="O39">
            <v>23.7</v>
          </cell>
          <cell r="P39">
            <v>14</v>
          </cell>
          <cell r="Q39">
            <v>7</v>
          </cell>
          <cell r="R39">
            <v>0</v>
          </cell>
          <cell r="S39">
            <v>4</v>
          </cell>
          <cell r="T39">
            <v>0</v>
          </cell>
          <cell r="U39">
            <v>25</v>
          </cell>
          <cell r="V39">
            <v>49</v>
          </cell>
        </row>
        <row r="40">
          <cell r="B40" t="str">
            <v>E022-01-0789/2019</v>
          </cell>
          <cell r="C40" t="str">
            <v>Elvis KIPNGETICH</v>
          </cell>
          <cell r="D40">
            <v>7.33333333333333</v>
          </cell>
          <cell r="E40">
            <v>20</v>
          </cell>
          <cell r="F40">
            <v>0</v>
          </cell>
          <cell r="G40">
            <v>6.83333333333333</v>
          </cell>
          <cell r="H40">
            <v>3.5</v>
          </cell>
          <cell r="I40">
            <v>0</v>
          </cell>
          <cell r="J40">
            <v>3.5</v>
          </cell>
          <cell r="K40">
            <v>10</v>
          </cell>
          <cell r="L40">
            <v>12</v>
          </cell>
          <cell r="M40">
            <v>0</v>
          </cell>
          <cell r="N40">
            <v>11</v>
          </cell>
          <cell r="O40">
            <v>21.3</v>
          </cell>
          <cell r="P40">
            <v>12</v>
          </cell>
          <cell r="Q40">
            <v>3.5</v>
          </cell>
          <cell r="R40">
            <v>0</v>
          </cell>
          <cell r="S40">
            <v>12.5</v>
          </cell>
          <cell r="T40">
            <v>0</v>
          </cell>
          <cell r="U40">
            <v>28</v>
          </cell>
          <cell r="V40">
            <v>49</v>
          </cell>
        </row>
        <row r="41">
          <cell r="B41" t="str">
            <v>E022-01-0790/2019</v>
          </cell>
          <cell r="C41" t="str">
            <v>Kiplangat Renox Kipkoech</v>
          </cell>
          <cell r="D41">
            <v>12.6666666666667</v>
          </cell>
          <cell r="E41">
            <v>18.6666666666667</v>
          </cell>
          <cell r="F41">
            <v>0</v>
          </cell>
          <cell r="G41">
            <v>7.83333333333333</v>
          </cell>
          <cell r="H41">
            <v>4.5</v>
          </cell>
          <cell r="I41">
            <v>0</v>
          </cell>
          <cell r="J41">
            <v>4.5</v>
          </cell>
          <cell r="K41">
            <v>10</v>
          </cell>
          <cell r="L41">
            <v>13</v>
          </cell>
          <cell r="M41">
            <v>0</v>
          </cell>
          <cell r="N41">
            <v>11.5</v>
          </cell>
          <cell r="O41">
            <v>23.8</v>
          </cell>
          <cell r="P41">
            <v>6</v>
          </cell>
          <cell r="Q41">
            <v>0</v>
          </cell>
          <cell r="R41">
            <v>4</v>
          </cell>
          <cell r="S41">
            <v>0</v>
          </cell>
          <cell r="T41">
            <v>0</v>
          </cell>
          <cell r="U41">
            <v>10</v>
          </cell>
          <cell r="V41">
            <v>34</v>
          </cell>
        </row>
        <row r="42">
          <cell r="B42" t="str">
            <v>E022-01-0792/2019</v>
          </cell>
          <cell r="C42" t="str">
            <v>Kiprotich COSMAS</v>
          </cell>
          <cell r="D42">
            <v>13.3333333333333</v>
          </cell>
          <cell r="E42">
            <v>18.6666666666667</v>
          </cell>
          <cell r="F42">
            <v>0</v>
          </cell>
          <cell r="G42">
            <v>8</v>
          </cell>
          <cell r="H42">
            <v>4.5</v>
          </cell>
          <cell r="I42">
            <v>0</v>
          </cell>
          <cell r="J42">
            <v>4.5</v>
          </cell>
          <cell r="K42">
            <v>12</v>
          </cell>
          <cell r="L42">
            <v>14</v>
          </cell>
          <cell r="M42">
            <v>0</v>
          </cell>
          <cell r="N42">
            <v>13</v>
          </cell>
          <cell r="O42">
            <v>25.5</v>
          </cell>
          <cell r="P42">
            <v>22</v>
          </cell>
          <cell r="Q42">
            <v>0</v>
          </cell>
          <cell r="R42">
            <v>11</v>
          </cell>
          <cell r="S42">
            <v>9</v>
          </cell>
          <cell r="T42">
            <v>0</v>
          </cell>
          <cell r="U42">
            <v>42</v>
          </cell>
          <cell r="V42">
            <v>68</v>
          </cell>
        </row>
        <row r="43">
          <cell r="B43" t="str">
            <v>E022-01-0793/2019</v>
          </cell>
          <cell r="C43" t="str">
            <v>Chepkoech DOREEN</v>
          </cell>
          <cell r="D43">
            <v>14</v>
          </cell>
          <cell r="E43">
            <v>18.6666666666667</v>
          </cell>
          <cell r="F43">
            <v>0</v>
          </cell>
          <cell r="G43">
            <v>8.16666666666667</v>
          </cell>
          <cell r="H43">
            <v>4.5</v>
          </cell>
          <cell r="I43">
            <v>0</v>
          </cell>
          <cell r="J43">
            <v>4.5</v>
          </cell>
          <cell r="K43">
            <v>12</v>
          </cell>
          <cell r="L43">
            <v>14</v>
          </cell>
          <cell r="M43">
            <v>0</v>
          </cell>
          <cell r="N43">
            <v>13</v>
          </cell>
          <cell r="O43">
            <v>25.7</v>
          </cell>
          <cell r="P43">
            <v>14.5</v>
          </cell>
          <cell r="Q43">
            <v>0</v>
          </cell>
          <cell r="R43">
            <v>10.5</v>
          </cell>
          <cell r="S43">
            <v>12</v>
          </cell>
          <cell r="T43">
            <v>0</v>
          </cell>
          <cell r="U43">
            <v>37</v>
          </cell>
          <cell r="V43">
            <v>63</v>
          </cell>
        </row>
        <row r="44">
          <cell r="B44" t="str">
            <v>E022-01-0794/2019</v>
          </cell>
          <cell r="C44" t="str">
            <v>Njeri Newton KARIUKI</v>
          </cell>
          <cell r="D44">
            <v>13.3333333333333</v>
          </cell>
          <cell r="E44">
            <v>20</v>
          </cell>
          <cell r="F44">
            <v>0</v>
          </cell>
          <cell r="G44">
            <v>8.33333333333333</v>
          </cell>
          <cell r="H44">
            <v>5</v>
          </cell>
          <cell r="I44">
            <v>0</v>
          </cell>
          <cell r="J44">
            <v>5</v>
          </cell>
          <cell r="K44">
            <v>14</v>
          </cell>
          <cell r="L44">
            <v>13</v>
          </cell>
          <cell r="M44">
            <v>0</v>
          </cell>
          <cell r="N44">
            <v>13.5</v>
          </cell>
          <cell r="O44">
            <v>26.8</v>
          </cell>
          <cell r="P44">
            <v>20</v>
          </cell>
          <cell r="Q44">
            <v>0</v>
          </cell>
          <cell r="R44">
            <v>10.5</v>
          </cell>
          <cell r="S44">
            <v>6</v>
          </cell>
          <cell r="T44">
            <v>0</v>
          </cell>
          <cell r="U44">
            <v>36.5</v>
          </cell>
          <cell r="V44">
            <v>63</v>
          </cell>
        </row>
        <row r="45">
          <cell r="B45" t="str">
            <v>E022-01-0796/2019</v>
          </cell>
          <cell r="C45" t="str">
            <v>Kyalo Stephen MUSEMBI</v>
          </cell>
          <cell r="D45">
            <v>0</v>
          </cell>
          <cell r="E45">
            <v>18.6666666666667</v>
          </cell>
          <cell r="F45">
            <v>0</v>
          </cell>
          <cell r="G45">
            <v>9.33333333333333</v>
          </cell>
          <cell r="H45">
            <v>4.5</v>
          </cell>
          <cell r="I45">
            <v>0</v>
          </cell>
          <cell r="J45">
            <v>4.5</v>
          </cell>
          <cell r="K45">
            <v>10</v>
          </cell>
          <cell r="L45">
            <v>11</v>
          </cell>
          <cell r="M45">
            <v>0</v>
          </cell>
          <cell r="N45">
            <v>10.5</v>
          </cell>
          <cell r="O45">
            <v>24.3</v>
          </cell>
          <cell r="P45">
            <v>16</v>
          </cell>
          <cell r="Q45">
            <v>0</v>
          </cell>
          <cell r="R45">
            <v>12.5</v>
          </cell>
          <cell r="S45">
            <v>0</v>
          </cell>
          <cell r="T45">
            <v>9</v>
          </cell>
          <cell r="U45">
            <v>37.5</v>
          </cell>
          <cell r="V45">
            <v>62</v>
          </cell>
        </row>
        <row r="46">
          <cell r="B46" t="str">
            <v>E022-01-0797/2019</v>
          </cell>
          <cell r="C46" t="str">
            <v>Kimani Geofrey THEURI</v>
          </cell>
          <cell r="D46">
            <v>16.6666666666667</v>
          </cell>
          <cell r="E46">
            <v>20</v>
          </cell>
          <cell r="F46">
            <v>0</v>
          </cell>
          <cell r="G46">
            <v>9.16666666666667</v>
          </cell>
          <cell r="H46">
            <v>4.5</v>
          </cell>
          <cell r="I46">
            <v>0</v>
          </cell>
          <cell r="J46">
            <v>4.5</v>
          </cell>
          <cell r="K46">
            <v>14</v>
          </cell>
          <cell r="L46">
            <v>13</v>
          </cell>
          <cell r="M46">
            <v>0</v>
          </cell>
          <cell r="N46">
            <v>13.5</v>
          </cell>
          <cell r="O46">
            <v>27.2</v>
          </cell>
          <cell r="P46">
            <v>26.5</v>
          </cell>
          <cell r="Q46">
            <v>0</v>
          </cell>
          <cell r="R46">
            <v>6</v>
          </cell>
          <cell r="S46">
            <v>16.5</v>
          </cell>
          <cell r="T46">
            <v>0</v>
          </cell>
          <cell r="U46">
            <v>49</v>
          </cell>
          <cell r="V46">
            <v>76</v>
          </cell>
        </row>
        <row r="47">
          <cell r="B47" t="str">
            <v>E022-01-0799/2019</v>
          </cell>
          <cell r="C47" t="str">
            <v>Njuguna Joseph KURIA</v>
          </cell>
          <cell r="D47">
            <v>14.6666666666667</v>
          </cell>
          <cell r="E47">
            <v>20</v>
          </cell>
          <cell r="F47">
            <v>0</v>
          </cell>
          <cell r="G47">
            <v>8.66666666666667</v>
          </cell>
          <cell r="H47">
            <v>4.5</v>
          </cell>
          <cell r="I47">
            <v>0</v>
          </cell>
          <cell r="J47">
            <v>4.5</v>
          </cell>
          <cell r="K47">
            <v>14</v>
          </cell>
          <cell r="L47">
            <v>13</v>
          </cell>
          <cell r="M47">
            <v>0</v>
          </cell>
          <cell r="N47">
            <v>13.5</v>
          </cell>
          <cell r="O47">
            <v>26.7</v>
          </cell>
          <cell r="P47">
            <v>14.5</v>
          </cell>
          <cell r="Q47">
            <v>11.5</v>
          </cell>
          <cell r="R47">
            <v>0</v>
          </cell>
          <cell r="S47">
            <v>0</v>
          </cell>
          <cell r="T47">
            <v>8.5</v>
          </cell>
          <cell r="U47">
            <v>34.5</v>
          </cell>
          <cell r="V47">
            <v>61</v>
          </cell>
        </row>
        <row r="48">
          <cell r="B48" t="str">
            <v>E022-01-0800/2019</v>
          </cell>
          <cell r="C48" t="str">
            <v>Saina Jemeli NJERI</v>
          </cell>
          <cell r="D48">
            <v>13.3333333333333</v>
          </cell>
          <cell r="E48">
            <v>18.6666666666667</v>
          </cell>
          <cell r="F48">
            <v>0</v>
          </cell>
          <cell r="G48">
            <v>8</v>
          </cell>
          <cell r="H48">
            <v>4</v>
          </cell>
          <cell r="I48">
            <v>0</v>
          </cell>
          <cell r="J48">
            <v>4</v>
          </cell>
          <cell r="K48">
            <v>13</v>
          </cell>
          <cell r="L48">
            <v>14</v>
          </cell>
          <cell r="M48">
            <v>0</v>
          </cell>
          <cell r="N48">
            <v>13.5</v>
          </cell>
          <cell r="O48">
            <v>25.5</v>
          </cell>
          <cell r="P48">
            <v>9</v>
          </cell>
          <cell r="Q48">
            <v>16</v>
          </cell>
          <cell r="R48">
            <v>0</v>
          </cell>
          <cell r="S48">
            <v>0</v>
          </cell>
          <cell r="T48">
            <v>8</v>
          </cell>
          <cell r="U48">
            <v>33</v>
          </cell>
          <cell r="V48">
            <v>59</v>
          </cell>
        </row>
        <row r="49">
          <cell r="B49" t="str">
            <v>E022-01-0802/2019</v>
          </cell>
          <cell r="C49" t="str">
            <v>Yatich Kandie</v>
          </cell>
          <cell r="D49">
            <v>14</v>
          </cell>
          <cell r="E49">
            <v>20</v>
          </cell>
          <cell r="F49">
            <v>0</v>
          </cell>
          <cell r="G49">
            <v>8.5</v>
          </cell>
          <cell r="H49">
            <v>4.5</v>
          </cell>
          <cell r="I49">
            <v>0</v>
          </cell>
          <cell r="J49">
            <v>4.5</v>
          </cell>
          <cell r="K49">
            <v>13</v>
          </cell>
          <cell r="L49">
            <v>14</v>
          </cell>
          <cell r="M49">
            <v>0</v>
          </cell>
          <cell r="N49">
            <v>13.5</v>
          </cell>
          <cell r="O49">
            <v>26.5</v>
          </cell>
          <cell r="P49">
            <v>18</v>
          </cell>
          <cell r="Q49">
            <v>0</v>
          </cell>
          <cell r="R49">
            <v>3.5</v>
          </cell>
          <cell r="S49">
            <v>14.5</v>
          </cell>
          <cell r="T49">
            <v>0</v>
          </cell>
          <cell r="U49">
            <v>36</v>
          </cell>
          <cell r="V49">
            <v>63</v>
          </cell>
        </row>
        <row r="50">
          <cell r="B50" t="str">
            <v>E022-01-0803/2019</v>
          </cell>
          <cell r="C50" t="str">
            <v>Sheila JEPCHIRCHIR</v>
          </cell>
          <cell r="D50">
            <v>16.6666666666667</v>
          </cell>
          <cell r="E50">
            <v>20</v>
          </cell>
          <cell r="F50">
            <v>0</v>
          </cell>
          <cell r="G50">
            <v>9.16666666666667</v>
          </cell>
          <cell r="H50">
            <v>4.5</v>
          </cell>
          <cell r="I50">
            <v>0</v>
          </cell>
          <cell r="J50">
            <v>4.5</v>
          </cell>
          <cell r="K50">
            <v>13</v>
          </cell>
          <cell r="L50">
            <v>14</v>
          </cell>
          <cell r="M50">
            <v>0</v>
          </cell>
          <cell r="N50">
            <v>13.5</v>
          </cell>
          <cell r="O50">
            <v>27.2</v>
          </cell>
          <cell r="P50">
            <v>26</v>
          </cell>
          <cell r="Q50">
            <v>0</v>
          </cell>
          <cell r="R50">
            <v>4.5</v>
          </cell>
          <cell r="S50">
            <v>0</v>
          </cell>
          <cell r="T50">
            <v>6.5</v>
          </cell>
          <cell r="U50">
            <v>37</v>
          </cell>
          <cell r="V50">
            <v>64</v>
          </cell>
        </row>
        <row r="51">
          <cell r="B51" t="str">
            <v>E022-01-0805/2019</v>
          </cell>
          <cell r="C51" t="str">
            <v>Blair Carson Kiprotich</v>
          </cell>
          <cell r="D51">
            <v>11.3333333333333</v>
          </cell>
          <cell r="E51">
            <v>18.6666666666667</v>
          </cell>
          <cell r="F51">
            <v>0</v>
          </cell>
          <cell r="G51">
            <v>0</v>
          </cell>
          <cell r="H51">
            <v>4.5</v>
          </cell>
          <cell r="I51">
            <v>0</v>
          </cell>
          <cell r="J51">
            <v>4.5</v>
          </cell>
          <cell r="K51">
            <v>13</v>
          </cell>
          <cell r="L51">
            <v>14</v>
          </cell>
          <cell r="M51">
            <v>0</v>
          </cell>
          <cell r="N51">
            <v>13.5</v>
          </cell>
          <cell r="O51">
            <v>18</v>
          </cell>
          <cell r="P51">
            <v>15.5</v>
          </cell>
          <cell r="Q51">
            <v>0</v>
          </cell>
          <cell r="R51">
            <v>1</v>
          </cell>
          <cell r="S51">
            <v>0</v>
          </cell>
          <cell r="T51">
            <v>0</v>
          </cell>
          <cell r="U51">
            <v>16.5</v>
          </cell>
          <cell r="V51">
            <v>35</v>
          </cell>
        </row>
        <row r="52">
          <cell r="B52" t="str">
            <v>E022-01-0806/2019</v>
          </cell>
          <cell r="C52" t="str">
            <v>Disamalu Joseph MUNENE</v>
          </cell>
          <cell r="D52">
            <v>11.3333333333333</v>
          </cell>
          <cell r="E52">
            <v>18.6666666666667</v>
          </cell>
          <cell r="F52">
            <v>0</v>
          </cell>
          <cell r="G52">
            <v>7.5</v>
          </cell>
          <cell r="H52">
            <v>4.5</v>
          </cell>
          <cell r="I52">
            <v>0</v>
          </cell>
          <cell r="J52">
            <v>4.5</v>
          </cell>
          <cell r="K52">
            <v>8</v>
          </cell>
          <cell r="L52">
            <v>12</v>
          </cell>
          <cell r="M52">
            <v>0</v>
          </cell>
          <cell r="N52">
            <v>10</v>
          </cell>
          <cell r="O52">
            <v>22</v>
          </cell>
          <cell r="P52">
            <v>12.75</v>
          </cell>
          <cell r="Q52">
            <v>0</v>
          </cell>
          <cell r="R52">
            <v>7</v>
          </cell>
          <cell r="S52">
            <v>8</v>
          </cell>
          <cell r="T52">
            <v>0</v>
          </cell>
          <cell r="U52">
            <v>27.75</v>
          </cell>
          <cell r="V52">
            <v>50</v>
          </cell>
        </row>
        <row r="53">
          <cell r="B53" t="str">
            <v>E022-01-0807/2019</v>
          </cell>
          <cell r="C53" t="str">
            <v>Nehemiah KIBET</v>
          </cell>
          <cell r="D53">
            <v>14.6666666666667</v>
          </cell>
          <cell r="E53">
            <v>20</v>
          </cell>
          <cell r="F53">
            <v>0</v>
          </cell>
          <cell r="G53">
            <v>8.66666666666667</v>
          </cell>
          <cell r="H53">
            <v>5</v>
          </cell>
          <cell r="I53">
            <v>0</v>
          </cell>
          <cell r="J53">
            <v>5</v>
          </cell>
          <cell r="K53">
            <v>8</v>
          </cell>
          <cell r="L53">
            <v>12</v>
          </cell>
          <cell r="M53">
            <v>0</v>
          </cell>
          <cell r="N53">
            <v>10</v>
          </cell>
          <cell r="O53">
            <v>23.7</v>
          </cell>
          <cell r="P53">
            <v>24.5</v>
          </cell>
          <cell r="Q53">
            <v>5.5</v>
          </cell>
          <cell r="R53">
            <v>0</v>
          </cell>
          <cell r="S53">
            <v>0</v>
          </cell>
          <cell r="T53">
            <v>0</v>
          </cell>
          <cell r="U53">
            <v>30</v>
          </cell>
          <cell r="V53">
            <v>54</v>
          </cell>
        </row>
        <row r="54">
          <cell r="B54" t="str">
            <v>E022-01-0809/2019</v>
          </cell>
          <cell r="C54" t="str">
            <v>Cheruiyot Felix KIPNGETICH</v>
          </cell>
          <cell r="D54">
            <v>13.3333333333333</v>
          </cell>
          <cell r="E54">
            <v>20</v>
          </cell>
          <cell r="F54">
            <v>0</v>
          </cell>
          <cell r="G54">
            <v>8.33333333333333</v>
          </cell>
          <cell r="H54">
            <v>4</v>
          </cell>
          <cell r="I54">
            <v>0</v>
          </cell>
          <cell r="J54">
            <v>4</v>
          </cell>
          <cell r="K54">
            <v>13</v>
          </cell>
          <cell r="L54">
            <v>14</v>
          </cell>
          <cell r="M54">
            <v>0</v>
          </cell>
          <cell r="N54">
            <v>13.5</v>
          </cell>
          <cell r="O54">
            <v>25.8</v>
          </cell>
          <cell r="P54">
            <v>22.5</v>
          </cell>
          <cell r="Q54">
            <v>0</v>
          </cell>
          <cell r="R54">
            <v>11</v>
          </cell>
          <cell r="S54">
            <v>9</v>
          </cell>
          <cell r="T54">
            <v>0</v>
          </cell>
          <cell r="U54">
            <v>42.5</v>
          </cell>
          <cell r="V54">
            <v>68</v>
          </cell>
        </row>
        <row r="55">
          <cell r="B55" t="str">
            <v>E022-01-0811/2019</v>
          </cell>
          <cell r="C55" t="str">
            <v>Jelimo MARION</v>
          </cell>
          <cell r="D55">
            <v>10</v>
          </cell>
          <cell r="E55">
            <v>0</v>
          </cell>
          <cell r="F55">
            <v>0</v>
          </cell>
          <cell r="G55">
            <v>5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5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</row>
        <row r="55">
          <cell r="V55">
            <v>5</v>
          </cell>
        </row>
        <row r="56">
          <cell r="B56" t="str">
            <v>E022-01-0812/2019</v>
          </cell>
          <cell r="C56" t="str">
            <v>Saha Ndune Erick</v>
          </cell>
          <cell r="D56">
            <v>16</v>
          </cell>
          <cell r="E56">
            <v>20</v>
          </cell>
          <cell r="F56">
            <v>0</v>
          </cell>
          <cell r="G56">
            <v>9</v>
          </cell>
          <cell r="H56">
            <v>4.5</v>
          </cell>
          <cell r="I56">
            <v>0</v>
          </cell>
          <cell r="J56">
            <v>4.5</v>
          </cell>
          <cell r="K56">
            <v>14</v>
          </cell>
          <cell r="L56">
            <v>14</v>
          </cell>
          <cell r="M56">
            <v>0</v>
          </cell>
          <cell r="N56">
            <v>14</v>
          </cell>
          <cell r="O56">
            <v>27.5</v>
          </cell>
          <cell r="P56">
            <v>17</v>
          </cell>
          <cell r="Q56">
            <v>0</v>
          </cell>
          <cell r="R56">
            <v>4.5</v>
          </cell>
          <cell r="S56">
            <v>7.5</v>
          </cell>
          <cell r="T56">
            <v>0</v>
          </cell>
          <cell r="U56">
            <v>29</v>
          </cell>
          <cell r="V56">
            <v>57</v>
          </cell>
        </row>
        <row r="57">
          <cell r="B57" t="str">
            <v>E022-01-0813/2019</v>
          </cell>
          <cell r="C57" t="str">
            <v>Kolia Katasi Josaiah</v>
          </cell>
          <cell r="D57">
            <v>16.6666666666667</v>
          </cell>
          <cell r="E57">
            <v>18.6666666666667</v>
          </cell>
          <cell r="F57">
            <v>0</v>
          </cell>
          <cell r="G57">
            <v>8.83333333333333</v>
          </cell>
          <cell r="H57">
            <v>4.5</v>
          </cell>
          <cell r="I57">
            <v>0</v>
          </cell>
          <cell r="J57">
            <v>4.5</v>
          </cell>
          <cell r="K57">
            <v>13</v>
          </cell>
          <cell r="L57">
            <v>14</v>
          </cell>
          <cell r="M57">
            <v>0</v>
          </cell>
          <cell r="N57">
            <v>13.5</v>
          </cell>
          <cell r="O57">
            <v>26.8</v>
          </cell>
          <cell r="P57">
            <v>18</v>
          </cell>
          <cell r="Q57">
            <v>0</v>
          </cell>
          <cell r="R57">
            <v>7</v>
          </cell>
          <cell r="S57">
            <v>9.5</v>
          </cell>
          <cell r="T57">
            <v>0</v>
          </cell>
          <cell r="U57">
            <v>34.5</v>
          </cell>
          <cell r="V57">
            <v>61</v>
          </cell>
        </row>
        <row r="58">
          <cell r="B58" t="str">
            <v>E022-01-0816/2019</v>
          </cell>
          <cell r="C58" t="str">
            <v>Kyalo Musyimi JOHN</v>
          </cell>
          <cell r="D58">
            <v>9.33333333333333</v>
          </cell>
          <cell r="E58">
            <v>20</v>
          </cell>
          <cell r="F58">
            <v>0</v>
          </cell>
          <cell r="G58">
            <v>7.33333333333333</v>
          </cell>
          <cell r="H58">
            <v>4.5</v>
          </cell>
          <cell r="I58">
            <v>0</v>
          </cell>
          <cell r="J58">
            <v>4.5</v>
          </cell>
          <cell r="K58">
            <v>10</v>
          </cell>
          <cell r="L58">
            <v>11</v>
          </cell>
          <cell r="M58">
            <v>0</v>
          </cell>
          <cell r="N58">
            <v>10.5</v>
          </cell>
          <cell r="O58">
            <v>22.3</v>
          </cell>
          <cell r="P58">
            <v>15</v>
          </cell>
          <cell r="Q58">
            <v>0</v>
          </cell>
          <cell r="R58">
            <v>6.5</v>
          </cell>
          <cell r="S58">
            <v>1.5</v>
          </cell>
          <cell r="T58">
            <v>0</v>
          </cell>
          <cell r="U58">
            <v>23</v>
          </cell>
          <cell r="V58">
            <v>45</v>
          </cell>
        </row>
        <row r="59">
          <cell r="B59" t="str">
            <v>E022-01-0817/2019</v>
          </cell>
          <cell r="C59" t="str">
            <v>Dishan OTIENO</v>
          </cell>
          <cell r="D59">
            <v>14.6666666666667</v>
          </cell>
          <cell r="E59">
            <v>20</v>
          </cell>
          <cell r="F59">
            <v>0</v>
          </cell>
          <cell r="G59">
            <v>8.66666666666667</v>
          </cell>
          <cell r="H59">
            <v>4.5</v>
          </cell>
          <cell r="I59">
            <v>0</v>
          </cell>
          <cell r="J59">
            <v>4.5</v>
          </cell>
          <cell r="K59">
            <v>14</v>
          </cell>
          <cell r="L59">
            <v>14</v>
          </cell>
          <cell r="M59">
            <v>0</v>
          </cell>
          <cell r="N59">
            <v>14</v>
          </cell>
          <cell r="O59">
            <v>27.2</v>
          </cell>
          <cell r="P59">
            <v>21</v>
          </cell>
          <cell r="Q59">
            <v>6</v>
          </cell>
          <cell r="R59">
            <v>0</v>
          </cell>
          <cell r="S59">
            <v>0</v>
          </cell>
          <cell r="T59">
            <v>7.5</v>
          </cell>
          <cell r="U59">
            <v>34.5</v>
          </cell>
          <cell r="V59">
            <v>62</v>
          </cell>
        </row>
        <row r="60">
          <cell r="B60" t="str">
            <v>E022-01-0818/2019</v>
          </cell>
          <cell r="C60" t="str">
            <v>Wanjala DANIEL</v>
          </cell>
          <cell r="D60">
            <v>17.3333333333333</v>
          </cell>
          <cell r="E60">
            <v>20</v>
          </cell>
          <cell r="F60">
            <v>0</v>
          </cell>
          <cell r="G60">
            <v>9.33333333333333</v>
          </cell>
          <cell r="H60">
            <v>4</v>
          </cell>
          <cell r="I60">
            <v>0</v>
          </cell>
          <cell r="J60">
            <v>4</v>
          </cell>
          <cell r="K60">
            <v>10</v>
          </cell>
          <cell r="L60">
            <v>12</v>
          </cell>
          <cell r="M60">
            <v>0</v>
          </cell>
          <cell r="N60">
            <v>11</v>
          </cell>
          <cell r="O60">
            <v>24.3</v>
          </cell>
          <cell r="P60">
            <v>6.5</v>
          </cell>
          <cell r="Q60">
            <v>8</v>
          </cell>
          <cell r="R60">
            <v>0</v>
          </cell>
          <cell r="S60">
            <v>8.5</v>
          </cell>
          <cell r="T60">
            <v>0</v>
          </cell>
          <cell r="U60">
            <v>23</v>
          </cell>
          <cell r="V60">
            <v>47</v>
          </cell>
        </row>
        <row r="61">
          <cell r="B61" t="str">
            <v>E022-01-0819/2019</v>
          </cell>
          <cell r="C61" t="str">
            <v>Houston Kilaaka KISANYA</v>
          </cell>
          <cell r="D61">
            <v>16.6666666666667</v>
          </cell>
          <cell r="E61">
            <v>20</v>
          </cell>
          <cell r="F61">
            <v>0</v>
          </cell>
          <cell r="G61">
            <v>9.16666666666667</v>
          </cell>
          <cell r="H61">
            <v>4</v>
          </cell>
          <cell r="I61">
            <v>0</v>
          </cell>
          <cell r="J61">
            <v>4</v>
          </cell>
          <cell r="K61">
            <v>12</v>
          </cell>
          <cell r="L61">
            <v>14</v>
          </cell>
          <cell r="M61">
            <v>0</v>
          </cell>
          <cell r="N61">
            <v>13</v>
          </cell>
          <cell r="O61">
            <v>26.2</v>
          </cell>
          <cell r="P61">
            <v>26.5</v>
          </cell>
          <cell r="Q61">
            <v>9</v>
          </cell>
          <cell r="R61">
            <v>0</v>
          </cell>
          <cell r="S61">
            <v>7.5</v>
          </cell>
          <cell r="T61">
            <v>0</v>
          </cell>
          <cell r="U61">
            <v>43</v>
          </cell>
          <cell r="V61">
            <v>69</v>
          </cell>
        </row>
        <row r="62">
          <cell r="B62" t="str">
            <v>E022-01-0820/2019</v>
          </cell>
          <cell r="C62" t="str">
            <v>Muchendu Peter KIBUKU</v>
          </cell>
          <cell r="D62">
            <v>18</v>
          </cell>
          <cell r="E62">
            <v>20</v>
          </cell>
          <cell r="F62">
            <v>0</v>
          </cell>
          <cell r="G62">
            <v>9.5</v>
          </cell>
          <cell r="H62">
            <v>4</v>
          </cell>
          <cell r="I62">
            <v>0</v>
          </cell>
          <cell r="J62">
            <v>4</v>
          </cell>
          <cell r="K62">
            <v>10</v>
          </cell>
          <cell r="L62">
            <v>12</v>
          </cell>
          <cell r="M62">
            <v>0</v>
          </cell>
          <cell r="N62">
            <v>11</v>
          </cell>
          <cell r="O62">
            <v>24.5</v>
          </cell>
          <cell r="P62">
            <v>24</v>
          </cell>
          <cell r="Q62">
            <v>10.5</v>
          </cell>
          <cell r="R62">
            <v>0</v>
          </cell>
          <cell r="S62">
            <v>0</v>
          </cell>
          <cell r="T62">
            <v>2.5</v>
          </cell>
          <cell r="U62">
            <v>37</v>
          </cell>
          <cell r="V62">
            <v>62</v>
          </cell>
        </row>
        <row r="63">
          <cell r="B63" t="str">
            <v>E022-01-0822/2019</v>
          </cell>
          <cell r="C63" t="str">
            <v>Magoi Maxwel KIPRUTO</v>
          </cell>
          <cell r="D63">
            <v>17.3333333333333</v>
          </cell>
          <cell r="E63">
            <v>20</v>
          </cell>
          <cell r="F63">
            <v>0</v>
          </cell>
          <cell r="G63">
            <v>9.33333333333333</v>
          </cell>
          <cell r="H63">
            <v>4</v>
          </cell>
          <cell r="I63">
            <v>0</v>
          </cell>
          <cell r="J63">
            <v>4</v>
          </cell>
          <cell r="K63">
            <v>12</v>
          </cell>
          <cell r="L63">
            <v>12</v>
          </cell>
          <cell r="M63">
            <v>0</v>
          </cell>
          <cell r="N63">
            <v>12</v>
          </cell>
          <cell r="O63">
            <v>25.3</v>
          </cell>
          <cell r="P63">
            <v>18.5</v>
          </cell>
          <cell r="Q63">
            <v>0</v>
          </cell>
          <cell r="R63">
            <v>6.5</v>
          </cell>
          <cell r="S63">
            <v>0</v>
          </cell>
          <cell r="T63">
            <v>9</v>
          </cell>
          <cell r="U63">
            <v>34</v>
          </cell>
          <cell r="V63">
            <v>59</v>
          </cell>
        </row>
        <row r="64">
          <cell r="B64" t="str">
            <v>E022-01-0823/2019</v>
          </cell>
          <cell r="C64" t="str">
            <v>Nyaberi Fred Makori</v>
          </cell>
          <cell r="D64">
            <v>16</v>
          </cell>
          <cell r="E64">
            <v>18.6666666666667</v>
          </cell>
          <cell r="F64">
            <v>0</v>
          </cell>
          <cell r="G64">
            <v>8.66666666666667</v>
          </cell>
          <cell r="H64">
            <v>3.5</v>
          </cell>
          <cell r="I64">
            <v>0</v>
          </cell>
          <cell r="J64">
            <v>3.5</v>
          </cell>
          <cell r="K64">
            <v>10</v>
          </cell>
          <cell r="L64">
            <v>13</v>
          </cell>
          <cell r="M64">
            <v>0</v>
          </cell>
          <cell r="N64">
            <v>11.5</v>
          </cell>
          <cell r="O64">
            <v>23.7</v>
          </cell>
          <cell r="P64">
            <v>4.5</v>
          </cell>
          <cell r="Q64">
            <v>4.5</v>
          </cell>
          <cell r="R64">
            <v>0</v>
          </cell>
          <cell r="S64">
            <v>1</v>
          </cell>
          <cell r="T64">
            <v>0</v>
          </cell>
          <cell r="U64">
            <v>10</v>
          </cell>
          <cell r="V64">
            <v>34</v>
          </cell>
        </row>
        <row r="65">
          <cell r="B65" t="str">
            <v>E022-01-0835/2019</v>
          </cell>
          <cell r="C65" t="str">
            <v>Muthanga James MUTAHI</v>
          </cell>
          <cell r="D65">
            <v>16</v>
          </cell>
          <cell r="E65">
            <v>17.3333333333333</v>
          </cell>
          <cell r="F65">
            <v>0</v>
          </cell>
          <cell r="G65">
            <v>8.33333333333333</v>
          </cell>
          <cell r="H65">
            <v>4.5</v>
          </cell>
          <cell r="I65">
            <v>0</v>
          </cell>
          <cell r="J65">
            <v>4.5</v>
          </cell>
          <cell r="K65">
            <v>10</v>
          </cell>
          <cell r="L65">
            <v>13</v>
          </cell>
          <cell r="M65">
            <v>0</v>
          </cell>
          <cell r="N65">
            <v>11.5</v>
          </cell>
          <cell r="O65">
            <v>24.3</v>
          </cell>
          <cell r="P65">
            <v>19</v>
          </cell>
          <cell r="Q65">
            <v>0</v>
          </cell>
          <cell r="R65">
            <v>0</v>
          </cell>
          <cell r="S65">
            <v>13.5</v>
          </cell>
          <cell r="T65">
            <v>0</v>
          </cell>
          <cell r="U65">
            <v>32.5</v>
          </cell>
          <cell r="V65">
            <v>57</v>
          </cell>
        </row>
        <row r="66">
          <cell r="B66" t="str">
            <v>E022-01-0846/2019</v>
          </cell>
          <cell r="C66" t="str">
            <v>Chemutai ABIGAEL</v>
          </cell>
          <cell r="D66">
            <v>17.3333333333333</v>
          </cell>
          <cell r="E66">
            <v>20</v>
          </cell>
          <cell r="F66">
            <v>0</v>
          </cell>
          <cell r="G66">
            <v>9.33333333333333</v>
          </cell>
          <cell r="H66">
            <v>4.5</v>
          </cell>
          <cell r="I66">
            <v>0</v>
          </cell>
          <cell r="J66">
            <v>4.5</v>
          </cell>
          <cell r="K66">
            <v>12</v>
          </cell>
          <cell r="L66">
            <v>14</v>
          </cell>
          <cell r="M66">
            <v>0</v>
          </cell>
          <cell r="N66">
            <v>13</v>
          </cell>
          <cell r="O66">
            <v>26.8</v>
          </cell>
          <cell r="P66">
            <v>25.5</v>
          </cell>
          <cell r="Q66">
            <v>0</v>
          </cell>
          <cell r="R66">
            <v>13.5</v>
          </cell>
          <cell r="S66">
            <v>13</v>
          </cell>
          <cell r="T66">
            <v>0</v>
          </cell>
          <cell r="U66">
            <v>52</v>
          </cell>
          <cell r="V66">
            <v>79</v>
          </cell>
        </row>
        <row r="67">
          <cell r="B67" t="str">
            <v>E022-01-1999/2019</v>
          </cell>
          <cell r="C67" t="str">
            <v>Kyaloallan Mulwa</v>
          </cell>
          <cell r="D67">
            <v>16</v>
          </cell>
          <cell r="E67">
            <v>18.6666666666667</v>
          </cell>
          <cell r="F67">
            <v>0</v>
          </cell>
          <cell r="G67">
            <v>8.66666666666667</v>
          </cell>
          <cell r="H67">
            <v>4</v>
          </cell>
          <cell r="I67">
            <v>0</v>
          </cell>
          <cell r="J67">
            <v>4</v>
          </cell>
          <cell r="K67">
            <v>12</v>
          </cell>
          <cell r="L67">
            <v>13</v>
          </cell>
          <cell r="M67">
            <v>0</v>
          </cell>
          <cell r="N67">
            <v>12.5</v>
          </cell>
          <cell r="O67">
            <v>25.2</v>
          </cell>
          <cell r="P67">
            <v>11.5</v>
          </cell>
          <cell r="Q67">
            <v>0</v>
          </cell>
          <cell r="R67">
            <v>2.5</v>
          </cell>
          <cell r="S67">
            <v>1</v>
          </cell>
          <cell r="T67">
            <v>0</v>
          </cell>
          <cell r="U67">
            <v>15</v>
          </cell>
          <cell r="V67">
            <v>40</v>
          </cell>
        </row>
        <row r="68">
          <cell r="B68" t="str">
            <v>E022-01-2029/2019</v>
          </cell>
          <cell r="C68" t="str">
            <v>Wang'ondu Benard KURIA</v>
          </cell>
          <cell r="D68">
            <v>14.6666666666667</v>
          </cell>
          <cell r="E68">
            <v>20</v>
          </cell>
          <cell r="F68">
            <v>0</v>
          </cell>
          <cell r="G68">
            <v>8.66666666666667</v>
          </cell>
          <cell r="H68">
            <v>4</v>
          </cell>
          <cell r="I68">
            <v>0</v>
          </cell>
          <cell r="J68">
            <v>4</v>
          </cell>
          <cell r="K68">
            <v>13</v>
          </cell>
          <cell r="L68">
            <v>14</v>
          </cell>
          <cell r="M68">
            <v>0</v>
          </cell>
          <cell r="N68">
            <v>13.5</v>
          </cell>
          <cell r="O68">
            <v>26.2</v>
          </cell>
          <cell r="P68">
            <v>20.5</v>
          </cell>
          <cell r="Q68">
            <v>0</v>
          </cell>
          <cell r="R68">
            <v>12</v>
          </cell>
          <cell r="S68">
            <v>13</v>
          </cell>
          <cell r="T68">
            <v>0</v>
          </cell>
          <cell r="U68">
            <v>45.5</v>
          </cell>
          <cell r="V68">
            <v>72</v>
          </cell>
        </row>
        <row r="69">
          <cell r="B69" t="str">
            <v>E022-01-2040/2019</v>
          </cell>
          <cell r="C69" t="str">
            <v>Edwin NGARI</v>
          </cell>
          <cell r="D69">
            <v>12.6666666666667</v>
          </cell>
          <cell r="E69">
            <v>20</v>
          </cell>
          <cell r="F69">
            <v>0</v>
          </cell>
          <cell r="G69">
            <v>8.16666666666667</v>
          </cell>
          <cell r="H69">
            <v>3.5</v>
          </cell>
          <cell r="I69">
            <v>0</v>
          </cell>
          <cell r="J69">
            <v>3.5</v>
          </cell>
          <cell r="K69">
            <v>8</v>
          </cell>
          <cell r="L69">
            <v>12</v>
          </cell>
          <cell r="M69">
            <v>0</v>
          </cell>
          <cell r="N69">
            <v>10</v>
          </cell>
          <cell r="O69">
            <v>21.7</v>
          </cell>
          <cell r="P69">
            <v>13</v>
          </cell>
          <cell r="Q69">
            <v>0</v>
          </cell>
          <cell r="R69">
            <v>6</v>
          </cell>
          <cell r="S69">
            <v>9</v>
          </cell>
          <cell r="T69">
            <v>0</v>
          </cell>
          <cell r="U69">
            <v>28</v>
          </cell>
          <cell r="V69">
            <v>50</v>
          </cell>
        </row>
        <row r="70">
          <cell r="B70" t="str">
            <v>E022-01-2156/2019</v>
          </cell>
          <cell r="C70" t="str">
            <v>Inyani PATIENCE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0"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</row>
        <row r="71">
          <cell r="B71" t="str">
            <v>E022-01-2268/2019</v>
          </cell>
          <cell r="C71" t="str">
            <v>Kibet Antony MASWAN</v>
          </cell>
          <cell r="D71">
            <v>7.5</v>
          </cell>
          <cell r="E71">
            <v>20</v>
          </cell>
          <cell r="F71">
            <v>0</v>
          </cell>
          <cell r="G71">
            <v>6.875</v>
          </cell>
          <cell r="H71">
            <v>5</v>
          </cell>
          <cell r="I71">
            <v>0</v>
          </cell>
          <cell r="J71">
            <v>5</v>
          </cell>
          <cell r="K71">
            <v>12</v>
          </cell>
          <cell r="L71">
            <v>12</v>
          </cell>
          <cell r="M71">
            <v>0</v>
          </cell>
          <cell r="N71">
            <v>12</v>
          </cell>
          <cell r="O71">
            <v>23.9</v>
          </cell>
          <cell r="P71">
            <v>29</v>
          </cell>
          <cell r="Q71">
            <v>0</v>
          </cell>
          <cell r="R71">
            <v>12.5</v>
          </cell>
          <cell r="S71">
            <v>16.5</v>
          </cell>
          <cell r="T71">
            <v>0</v>
          </cell>
          <cell r="U71">
            <v>58</v>
          </cell>
          <cell r="V71">
            <v>82</v>
          </cell>
        </row>
        <row r="72">
          <cell r="B72" t="str">
            <v>E022-01-2298/2019</v>
          </cell>
          <cell r="C72" t="str">
            <v>Lesinko SIPITEK</v>
          </cell>
          <cell r="D72">
            <v>9.33333333333333</v>
          </cell>
          <cell r="E72">
            <v>20</v>
          </cell>
          <cell r="F72">
            <v>0</v>
          </cell>
          <cell r="G72">
            <v>7.33333333333333</v>
          </cell>
          <cell r="H72">
            <v>4</v>
          </cell>
          <cell r="I72">
            <v>0</v>
          </cell>
          <cell r="J72">
            <v>4</v>
          </cell>
          <cell r="K72">
            <v>11</v>
          </cell>
          <cell r="L72">
            <v>10</v>
          </cell>
          <cell r="M72">
            <v>0</v>
          </cell>
          <cell r="N72">
            <v>10.5</v>
          </cell>
          <cell r="O72">
            <v>21.8</v>
          </cell>
          <cell r="P72">
            <v>25</v>
          </cell>
          <cell r="Q72">
            <v>0</v>
          </cell>
          <cell r="R72">
            <v>10.5</v>
          </cell>
          <cell r="S72">
            <v>9.5</v>
          </cell>
          <cell r="T72">
            <v>0</v>
          </cell>
          <cell r="U72">
            <v>45</v>
          </cell>
          <cell r="V72">
            <v>67</v>
          </cell>
        </row>
        <row r="73">
          <cell r="B73" t="str">
            <v>E022-01-1998/2019</v>
          </cell>
          <cell r="C73" t="str">
            <v>Ruth Mbugua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3"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</row>
        <row r="74">
          <cell r="B74" t="str">
            <v>E022-01-0762/2018</v>
          </cell>
          <cell r="C74" t="str">
            <v>Mbaga Gyavira Tuzinde</v>
          </cell>
          <cell r="D74">
            <v>5.33333333333333</v>
          </cell>
          <cell r="E74">
            <v>18.6666666666667</v>
          </cell>
          <cell r="F74">
            <v>0</v>
          </cell>
          <cell r="G74">
            <v>0</v>
          </cell>
          <cell r="H74">
            <v>4</v>
          </cell>
          <cell r="I74">
            <v>0</v>
          </cell>
          <cell r="J74">
            <v>0</v>
          </cell>
          <cell r="K74">
            <v>14</v>
          </cell>
          <cell r="L74">
            <v>13</v>
          </cell>
          <cell r="M74">
            <v>0</v>
          </cell>
          <cell r="N74">
            <v>13.5</v>
          </cell>
          <cell r="O74">
            <v>13.5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</row>
        <row r="74">
          <cell r="V74">
            <v>14</v>
          </cell>
        </row>
        <row r="75">
          <cell r="B75" t="str">
            <v>E022-01-1046/2018</v>
          </cell>
          <cell r="C75" t="str">
            <v>Duncan Mwanik</v>
          </cell>
          <cell r="D75">
            <v>14</v>
          </cell>
          <cell r="E75">
            <v>18.6666666666667</v>
          </cell>
          <cell r="F75">
            <v>0</v>
          </cell>
          <cell r="G75">
            <v>0</v>
          </cell>
          <cell r="H75">
            <v>4.5</v>
          </cell>
          <cell r="I75">
            <v>0</v>
          </cell>
          <cell r="J75">
            <v>0</v>
          </cell>
          <cell r="K75">
            <v>14</v>
          </cell>
          <cell r="L75">
            <v>13</v>
          </cell>
          <cell r="M75">
            <v>0</v>
          </cell>
          <cell r="N75">
            <v>13.5</v>
          </cell>
          <cell r="O75">
            <v>13.5</v>
          </cell>
          <cell r="P75">
            <v>11</v>
          </cell>
          <cell r="Q75">
            <v>17.5</v>
          </cell>
          <cell r="R75">
            <v>0</v>
          </cell>
          <cell r="S75">
            <v>7.5</v>
          </cell>
          <cell r="T75">
            <v>0</v>
          </cell>
          <cell r="U75">
            <v>36</v>
          </cell>
          <cell r="V75">
            <v>50</v>
          </cell>
        </row>
        <row r="76">
          <cell r="B76" t="str">
            <v>E022-01-1047/2018</v>
          </cell>
          <cell r="C76" t="str">
            <v>Wachira Maurice Mwangi</v>
          </cell>
          <cell r="D76">
            <v>7.33333333333333</v>
          </cell>
          <cell r="E76">
            <v>20</v>
          </cell>
          <cell r="F76">
            <v>0</v>
          </cell>
          <cell r="G76">
            <v>0</v>
          </cell>
          <cell r="H76">
            <v>4.5</v>
          </cell>
          <cell r="I76">
            <v>0</v>
          </cell>
          <cell r="J76">
            <v>0</v>
          </cell>
          <cell r="K76">
            <v>10</v>
          </cell>
          <cell r="L76">
            <v>10</v>
          </cell>
          <cell r="M76">
            <v>0</v>
          </cell>
          <cell r="N76">
            <v>10</v>
          </cell>
          <cell r="O76">
            <v>10</v>
          </cell>
          <cell r="P76">
            <v>18.5</v>
          </cell>
          <cell r="Q76">
            <v>3.5</v>
          </cell>
          <cell r="R76">
            <v>0</v>
          </cell>
          <cell r="S76">
            <v>7.5</v>
          </cell>
          <cell r="T76">
            <v>0</v>
          </cell>
          <cell r="U76">
            <v>29.5</v>
          </cell>
          <cell r="V76">
            <v>40</v>
          </cell>
        </row>
        <row r="77">
          <cell r="B77" t="str">
            <v>E022-01-1052/2018</v>
          </cell>
          <cell r="C77" t="str">
            <v>Chepkirui BRILLIAN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</row>
        <row r="77"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</row>
        <row r="78">
          <cell r="B78" t="str">
            <v>E022-01-1068/2018</v>
          </cell>
          <cell r="C78" t="str">
            <v>Anthony Githinji</v>
          </cell>
          <cell r="D78">
            <v>7.33333333333333</v>
          </cell>
          <cell r="E78">
            <v>18.6666666666667</v>
          </cell>
          <cell r="F78">
            <v>0</v>
          </cell>
          <cell r="G78">
            <v>0</v>
          </cell>
          <cell r="H78">
            <v>5</v>
          </cell>
          <cell r="I78">
            <v>0</v>
          </cell>
          <cell r="J78">
            <v>0</v>
          </cell>
          <cell r="K78">
            <v>10</v>
          </cell>
          <cell r="L78">
            <v>10</v>
          </cell>
          <cell r="M78">
            <v>0</v>
          </cell>
          <cell r="N78">
            <v>10</v>
          </cell>
          <cell r="O78">
            <v>10</v>
          </cell>
          <cell r="P78">
            <v>9</v>
          </cell>
          <cell r="Q78">
            <v>19</v>
          </cell>
          <cell r="R78">
            <v>0</v>
          </cell>
          <cell r="S78">
            <v>0</v>
          </cell>
          <cell r="T78">
            <v>1</v>
          </cell>
          <cell r="U78">
            <v>29</v>
          </cell>
          <cell r="V78">
            <v>39</v>
          </cell>
        </row>
        <row r="79">
          <cell r="B79" t="str">
            <v>E022-01-1072/2018</v>
          </cell>
          <cell r="C79" t="str">
            <v>Messi Joseph MBAYI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79"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</row>
        <row r="80">
          <cell r="B80" t="str">
            <v>E022-01-1077/2018</v>
          </cell>
          <cell r="C80" t="str">
            <v>Francis Ngugi Nganga</v>
          </cell>
          <cell r="D80">
            <v>13.3333333333333</v>
          </cell>
          <cell r="E80">
            <v>0</v>
          </cell>
          <cell r="F80">
            <v>0</v>
          </cell>
          <cell r="G80">
            <v>0</v>
          </cell>
          <cell r="H80">
            <v>4</v>
          </cell>
          <cell r="I80">
            <v>0</v>
          </cell>
          <cell r="J80">
            <v>0</v>
          </cell>
          <cell r="K80">
            <v>10</v>
          </cell>
          <cell r="L80">
            <v>10</v>
          </cell>
          <cell r="M80">
            <v>0</v>
          </cell>
          <cell r="N80">
            <v>10</v>
          </cell>
          <cell r="O80">
            <v>10</v>
          </cell>
          <cell r="P80">
            <v>11.5</v>
          </cell>
          <cell r="Q80">
            <v>0</v>
          </cell>
          <cell r="R80">
            <v>0</v>
          </cell>
          <cell r="S80">
            <v>4</v>
          </cell>
          <cell r="T80">
            <v>1.5</v>
          </cell>
          <cell r="U80">
            <v>17</v>
          </cell>
          <cell r="V80">
            <v>27</v>
          </cell>
        </row>
        <row r="81">
          <cell r="B81" t="str">
            <v>E022-01-1091/2018</v>
          </cell>
          <cell r="C81" t="str">
            <v>Daniel Njau Kariuki</v>
          </cell>
          <cell r="D81">
            <v>10</v>
          </cell>
          <cell r="E81">
            <v>20</v>
          </cell>
          <cell r="F81">
            <v>0</v>
          </cell>
          <cell r="G81">
            <v>0</v>
          </cell>
          <cell r="H81">
            <v>4.5</v>
          </cell>
          <cell r="I81">
            <v>0</v>
          </cell>
          <cell r="J81">
            <v>0</v>
          </cell>
          <cell r="K81">
            <v>10</v>
          </cell>
          <cell r="L81">
            <v>10</v>
          </cell>
          <cell r="M81">
            <v>0</v>
          </cell>
          <cell r="N81">
            <v>10</v>
          </cell>
          <cell r="O81">
            <v>10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</row>
        <row r="81">
          <cell r="V81">
            <v>10</v>
          </cell>
        </row>
        <row r="82">
          <cell r="B82" t="str">
            <v>E022-01-1789/2018</v>
          </cell>
          <cell r="C82" t="str">
            <v>Ian Martin Kuria</v>
          </cell>
          <cell r="D82">
            <v>0</v>
          </cell>
          <cell r="E82">
            <v>20</v>
          </cell>
          <cell r="F82">
            <v>0</v>
          </cell>
          <cell r="G82">
            <v>0</v>
          </cell>
          <cell r="H82">
            <v>4.5</v>
          </cell>
          <cell r="I82">
            <v>0</v>
          </cell>
          <cell r="J82">
            <v>0</v>
          </cell>
          <cell r="K82">
            <v>11</v>
          </cell>
          <cell r="L82">
            <v>11.5</v>
          </cell>
          <cell r="M82">
            <v>0</v>
          </cell>
          <cell r="N82">
            <v>11.25</v>
          </cell>
          <cell r="O82">
            <v>11.3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</row>
        <row r="82">
          <cell r="V82">
            <v>11</v>
          </cell>
        </row>
        <row r="83">
          <cell r="B83" t="str">
            <v>E022-01-1855/2018</v>
          </cell>
          <cell r="C83" t="str">
            <v>Agnes Gathoni Nyutu</v>
          </cell>
          <cell r="D83">
            <v>16</v>
          </cell>
          <cell r="E83">
            <v>20</v>
          </cell>
          <cell r="F83">
            <v>0</v>
          </cell>
          <cell r="G83">
            <v>0</v>
          </cell>
          <cell r="H83">
            <v>4.5</v>
          </cell>
          <cell r="I83">
            <v>0</v>
          </cell>
          <cell r="J83">
            <v>0</v>
          </cell>
          <cell r="K83">
            <v>13</v>
          </cell>
          <cell r="L83">
            <v>14</v>
          </cell>
          <cell r="M83">
            <v>0</v>
          </cell>
          <cell r="N83">
            <v>13.5</v>
          </cell>
          <cell r="O83">
            <v>13.5</v>
          </cell>
          <cell r="P83">
            <v>10</v>
          </cell>
          <cell r="Q83">
            <v>0</v>
          </cell>
          <cell r="R83">
            <v>5</v>
          </cell>
          <cell r="S83">
            <v>0</v>
          </cell>
          <cell r="T83">
            <v>8</v>
          </cell>
          <cell r="U83">
            <v>23</v>
          </cell>
          <cell r="V83">
            <v>37</v>
          </cell>
        </row>
        <row r="84">
          <cell r="B84" t="str">
            <v>E022-01-1894/2018</v>
          </cell>
          <cell r="C84" t="str">
            <v>Brian Kiptoo BIWOTT</v>
          </cell>
          <cell r="D84">
            <v>16.6666666666667</v>
          </cell>
          <cell r="E84">
            <v>17.3333333333333</v>
          </cell>
          <cell r="F84">
            <v>0</v>
          </cell>
          <cell r="G84">
            <v>8.5</v>
          </cell>
          <cell r="H84">
            <v>5</v>
          </cell>
          <cell r="I84">
            <v>0</v>
          </cell>
          <cell r="J84">
            <v>5</v>
          </cell>
          <cell r="K84">
            <v>10</v>
          </cell>
          <cell r="L84">
            <v>11</v>
          </cell>
          <cell r="M84">
            <v>0</v>
          </cell>
          <cell r="N84">
            <v>10.5</v>
          </cell>
          <cell r="O84">
            <v>24</v>
          </cell>
          <cell r="P84">
            <v>18</v>
          </cell>
          <cell r="Q84">
            <v>5.5</v>
          </cell>
          <cell r="R84">
            <v>0</v>
          </cell>
          <cell r="S84">
            <v>0</v>
          </cell>
          <cell r="T84">
            <v>9</v>
          </cell>
          <cell r="U84">
            <v>32.5</v>
          </cell>
          <cell r="V84">
            <v>57</v>
          </cell>
        </row>
        <row r="85">
          <cell r="B85" t="str">
            <v>E022-01-0751/2017</v>
          </cell>
          <cell r="C85" t="str">
            <v>Mark Maina NJUGUNA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</row>
        <row r="85"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</row>
        <row r="86">
          <cell r="B86" t="str">
            <v>E022-01-1538/2017</v>
          </cell>
          <cell r="C86" t="str">
            <v>Roy Obimbo WILFRED</v>
          </cell>
          <cell r="D86">
            <v>0</v>
          </cell>
          <cell r="E86">
            <v>18.6666666666667</v>
          </cell>
          <cell r="F86">
            <v>0</v>
          </cell>
          <cell r="G86">
            <v>9.33333333333333</v>
          </cell>
          <cell r="H86">
            <v>4</v>
          </cell>
          <cell r="I86">
            <v>0</v>
          </cell>
          <cell r="J86">
            <v>4</v>
          </cell>
          <cell r="K86">
            <v>11</v>
          </cell>
          <cell r="L86">
            <v>10</v>
          </cell>
          <cell r="M86">
            <v>0</v>
          </cell>
          <cell r="N86">
            <v>10.5</v>
          </cell>
          <cell r="O86">
            <v>23.8</v>
          </cell>
          <cell r="P86">
            <v>1</v>
          </cell>
          <cell r="Q86">
            <v>7</v>
          </cell>
          <cell r="R86">
            <v>0</v>
          </cell>
          <cell r="S86">
            <v>3</v>
          </cell>
          <cell r="T86">
            <v>0</v>
          </cell>
          <cell r="U86">
            <v>11</v>
          </cell>
          <cell r="V86">
            <v>35</v>
          </cell>
        </row>
        <row r="87">
          <cell r="B87" t="str">
            <v>E022-01-0753/2017</v>
          </cell>
          <cell r="C87" t="str">
            <v>Rowland Odour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7"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</row>
        <row r="88">
          <cell r="B88" t="str">
            <v>E022-01-0869/2016</v>
          </cell>
          <cell r="C88" t="str">
            <v>Musanga Elizabeth NDINDA</v>
          </cell>
          <cell r="D88">
            <v>11.3333333333333</v>
          </cell>
          <cell r="E88">
            <v>20</v>
          </cell>
          <cell r="F88">
            <v>0</v>
          </cell>
          <cell r="G88">
            <v>7.83333333333333</v>
          </cell>
          <cell r="H88">
            <v>4.5</v>
          </cell>
          <cell r="I88">
            <v>0</v>
          </cell>
          <cell r="J88">
            <v>4.5</v>
          </cell>
          <cell r="K88">
            <v>14</v>
          </cell>
          <cell r="L88">
            <v>13</v>
          </cell>
          <cell r="M88">
            <v>0</v>
          </cell>
          <cell r="N88">
            <v>13.5</v>
          </cell>
          <cell r="O88">
            <v>25.8</v>
          </cell>
          <cell r="P88">
            <v>11</v>
          </cell>
          <cell r="Q88">
            <v>0</v>
          </cell>
          <cell r="R88">
            <v>14</v>
          </cell>
          <cell r="S88">
            <v>0</v>
          </cell>
          <cell r="T88">
            <v>9.5</v>
          </cell>
          <cell r="U88">
            <v>34.5</v>
          </cell>
          <cell r="V88">
            <v>60</v>
          </cell>
        </row>
        <row r="89">
          <cell r="B89" t="str">
            <v>E022-01-2109/2016</v>
          </cell>
          <cell r="C89" t="str">
            <v>Amos KIPCHIRCHIR</v>
          </cell>
          <cell r="D89">
            <v>0</v>
          </cell>
          <cell r="E89">
            <v>18.6666666666667</v>
          </cell>
          <cell r="F89">
            <v>0</v>
          </cell>
          <cell r="G89">
            <v>9.33333333333333</v>
          </cell>
          <cell r="H89">
            <v>4.5</v>
          </cell>
          <cell r="I89">
            <v>0</v>
          </cell>
          <cell r="J89">
            <v>4.5</v>
          </cell>
          <cell r="K89">
            <v>10</v>
          </cell>
          <cell r="L89">
            <v>11</v>
          </cell>
          <cell r="M89">
            <v>0</v>
          </cell>
          <cell r="N89">
            <v>10.5</v>
          </cell>
          <cell r="O89">
            <v>24.3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</row>
        <row r="89">
          <cell r="V89">
            <v>24</v>
          </cell>
        </row>
        <row r="90">
          <cell r="B90" t="str">
            <v>E022-01-0804/2015</v>
          </cell>
          <cell r="C90" t="str">
            <v>Jim Murimi</v>
          </cell>
          <cell r="D90">
            <v>12.6666666666667</v>
          </cell>
          <cell r="E90">
            <v>20</v>
          </cell>
          <cell r="F90">
            <v>0</v>
          </cell>
          <cell r="G90">
            <v>8.16666666666667</v>
          </cell>
          <cell r="H90">
            <v>4</v>
          </cell>
          <cell r="I90">
            <v>0</v>
          </cell>
          <cell r="J90">
            <v>4</v>
          </cell>
          <cell r="K90">
            <v>10</v>
          </cell>
          <cell r="L90">
            <v>12</v>
          </cell>
          <cell r="M90">
            <v>0</v>
          </cell>
          <cell r="N90">
            <v>11</v>
          </cell>
          <cell r="O90">
            <v>23.2</v>
          </cell>
          <cell r="P90">
            <v>21.5</v>
          </cell>
          <cell r="Q90">
            <v>0</v>
          </cell>
          <cell r="R90">
            <v>4.5</v>
          </cell>
          <cell r="S90">
            <v>0</v>
          </cell>
          <cell r="T90">
            <v>9.5</v>
          </cell>
          <cell r="U90">
            <v>35.5</v>
          </cell>
          <cell r="V90">
            <v>59</v>
          </cell>
        </row>
        <row r="91">
          <cell r="B91" t="str">
            <v>E022-01-0797/2014</v>
          </cell>
          <cell r="C91" t="str">
            <v>Kevin Kariuki Mwangi</v>
          </cell>
          <cell r="D91">
            <v>10.6666666666667</v>
          </cell>
          <cell r="E91">
            <v>20</v>
          </cell>
          <cell r="F91">
            <v>0</v>
          </cell>
          <cell r="G91">
            <v>0</v>
          </cell>
          <cell r="H91">
            <v>5</v>
          </cell>
          <cell r="I91">
            <v>0</v>
          </cell>
          <cell r="J91">
            <v>0</v>
          </cell>
          <cell r="K91">
            <v>10</v>
          </cell>
          <cell r="L91">
            <v>12</v>
          </cell>
          <cell r="M91">
            <v>0</v>
          </cell>
          <cell r="N91">
            <v>11</v>
          </cell>
          <cell r="O91">
            <v>11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</row>
        <row r="91">
          <cell r="V91">
            <v>11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OE"/>
      <sheetName val="SYS"/>
    </sheetNames>
    <sheetDataSet>
      <sheetData sheetId="0">
        <row r="15">
          <cell r="B15" t="str">
            <v>E022-01-0745/2019</v>
          </cell>
          <cell r="C15" t="str">
            <v>Mbugua  Mary MBAIRE</v>
          </cell>
          <cell r="D15">
            <v>2.91666666666667</v>
          </cell>
          <cell r="E15">
            <v>5.88235294117647</v>
          </cell>
          <cell r="F15">
            <v>0</v>
          </cell>
          <cell r="G15">
            <v>4.39950980392157</v>
          </cell>
          <cell r="H15">
            <v>3</v>
          </cell>
          <cell r="I15">
            <v>0</v>
          </cell>
          <cell r="J15">
            <v>3</v>
          </cell>
          <cell r="K15">
            <v>11</v>
          </cell>
          <cell r="L15">
            <v>13</v>
          </cell>
          <cell r="M15">
            <v>0</v>
          </cell>
          <cell r="N15">
            <v>12</v>
          </cell>
          <cell r="O15">
            <v>19.4</v>
          </cell>
          <cell r="P15">
            <v>2</v>
          </cell>
          <cell r="Q15">
            <v>17</v>
          </cell>
          <cell r="R15">
            <v>0</v>
          </cell>
          <cell r="S15">
            <v>14</v>
          </cell>
          <cell r="T15">
            <v>0</v>
          </cell>
          <cell r="U15">
            <v>33</v>
          </cell>
          <cell r="V15">
            <v>52</v>
          </cell>
        </row>
        <row r="16">
          <cell r="B16" t="str">
            <v>E022-01-0746/2019</v>
          </cell>
          <cell r="C16" t="str">
            <v>Mburu Racheal WAMAITHA</v>
          </cell>
          <cell r="D16">
            <v>10</v>
          </cell>
          <cell r="E16">
            <v>4.58333333333333</v>
          </cell>
          <cell r="F16">
            <v>0</v>
          </cell>
          <cell r="G16">
            <v>7.29166666666667</v>
          </cell>
          <cell r="H16">
            <v>4.5</v>
          </cell>
          <cell r="I16">
            <v>0</v>
          </cell>
          <cell r="J16">
            <v>4.5</v>
          </cell>
          <cell r="K16">
            <v>11</v>
          </cell>
          <cell r="L16">
            <v>10</v>
          </cell>
          <cell r="M16">
            <v>0</v>
          </cell>
          <cell r="N16">
            <v>10.5</v>
          </cell>
          <cell r="O16">
            <v>22.3</v>
          </cell>
          <cell r="P16">
            <v>17</v>
          </cell>
          <cell r="Q16">
            <v>4</v>
          </cell>
          <cell r="R16">
            <v>0</v>
          </cell>
          <cell r="S16">
            <v>0</v>
          </cell>
          <cell r="T16">
            <v>10.5</v>
          </cell>
          <cell r="U16">
            <v>31.5</v>
          </cell>
          <cell r="V16">
            <v>54</v>
          </cell>
        </row>
        <row r="17">
          <cell r="B17" t="str">
            <v>E022-01-0747/2019</v>
          </cell>
          <cell r="C17" t="str">
            <v>Makara Elsie MUTHONI</v>
          </cell>
          <cell r="D17">
            <v>9.41176470588235</v>
          </cell>
          <cell r="E17">
            <v>2.91666666666667</v>
          </cell>
          <cell r="F17">
            <v>0</v>
          </cell>
          <cell r="G17">
            <v>6.16421568627451</v>
          </cell>
          <cell r="H17">
            <v>4.5</v>
          </cell>
          <cell r="I17">
            <v>0</v>
          </cell>
          <cell r="J17">
            <v>4.5</v>
          </cell>
          <cell r="K17">
            <v>11</v>
          </cell>
          <cell r="L17">
            <v>10</v>
          </cell>
          <cell r="M17">
            <v>0</v>
          </cell>
          <cell r="N17">
            <v>10.5</v>
          </cell>
          <cell r="O17">
            <v>21.2</v>
          </cell>
          <cell r="P17">
            <v>18.5</v>
          </cell>
          <cell r="Q17">
            <v>10</v>
          </cell>
          <cell r="R17">
            <v>0</v>
          </cell>
          <cell r="S17">
            <v>0</v>
          </cell>
          <cell r="T17">
            <v>14</v>
          </cell>
          <cell r="U17">
            <v>42.5</v>
          </cell>
          <cell r="V17">
            <v>64</v>
          </cell>
        </row>
        <row r="18">
          <cell r="B18" t="str">
            <v>E022-01-0748/2019</v>
          </cell>
          <cell r="C18" t="str">
            <v>Kariuki Luis GITHENDU</v>
          </cell>
          <cell r="D18">
            <v>5.88235294117647</v>
          </cell>
          <cell r="E18">
            <v>5</v>
          </cell>
          <cell r="F18">
            <v>0</v>
          </cell>
          <cell r="G18">
            <v>5.44117647058824</v>
          </cell>
          <cell r="H18">
            <v>2</v>
          </cell>
          <cell r="I18">
            <v>0</v>
          </cell>
          <cell r="J18">
            <v>2</v>
          </cell>
          <cell r="K18">
            <v>12</v>
          </cell>
          <cell r="L18">
            <v>13</v>
          </cell>
          <cell r="M18">
            <v>0</v>
          </cell>
          <cell r="N18">
            <v>12.5</v>
          </cell>
          <cell r="O18">
            <v>19.9</v>
          </cell>
          <cell r="P18">
            <v>10.5</v>
          </cell>
          <cell r="Q18">
            <v>6</v>
          </cell>
          <cell r="R18">
            <v>0</v>
          </cell>
          <cell r="S18">
            <v>10</v>
          </cell>
          <cell r="T18">
            <v>0</v>
          </cell>
          <cell r="U18">
            <v>26.5</v>
          </cell>
          <cell r="V18">
            <v>46</v>
          </cell>
        </row>
        <row r="19">
          <cell r="B19" t="str">
            <v>E022-01-0749/2019</v>
          </cell>
          <cell r="C19" t="str">
            <v>Kimondo Samuel KIORIA</v>
          </cell>
          <cell r="D19">
            <v>10</v>
          </cell>
          <cell r="E19">
            <v>4.16666666666667</v>
          </cell>
          <cell r="F19">
            <v>0</v>
          </cell>
          <cell r="G19">
            <v>7.08333333333333</v>
          </cell>
          <cell r="H19">
            <v>4</v>
          </cell>
          <cell r="I19">
            <v>0</v>
          </cell>
          <cell r="J19">
            <v>4</v>
          </cell>
          <cell r="K19">
            <v>11</v>
          </cell>
          <cell r="L19">
            <v>9</v>
          </cell>
          <cell r="M19">
            <v>0</v>
          </cell>
          <cell r="N19">
            <v>10</v>
          </cell>
          <cell r="O19">
            <v>21.1</v>
          </cell>
          <cell r="P19">
            <v>15.5</v>
          </cell>
          <cell r="Q19">
            <v>16</v>
          </cell>
          <cell r="R19">
            <v>0</v>
          </cell>
          <cell r="S19">
            <v>0</v>
          </cell>
          <cell r="T19">
            <v>6</v>
          </cell>
          <cell r="U19">
            <v>37.5</v>
          </cell>
          <cell r="V19">
            <v>59</v>
          </cell>
        </row>
        <row r="20">
          <cell r="B20" t="str">
            <v>E022-01-0750/2019</v>
          </cell>
          <cell r="C20" t="str">
            <v>Kanumbi Victor KARIUKI</v>
          </cell>
          <cell r="D20">
            <v>7.64705882352941</v>
          </cell>
          <cell r="E20">
            <v>4.58333333333333</v>
          </cell>
          <cell r="F20">
            <v>0</v>
          </cell>
          <cell r="G20">
            <v>6.11519607843137</v>
          </cell>
          <cell r="H20">
            <v>2</v>
          </cell>
          <cell r="I20">
            <v>0</v>
          </cell>
          <cell r="J20">
            <v>2</v>
          </cell>
          <cell r="K20">
            <v>11</v>
          </cell>
          <cell r="L20">
            <v>13</v>
          </cell>
          <cell r="M20">
            <v>0</v>
          </cell>
          <cell r="N20">
            <v>12</v>
          </cell>
          <cell r="O20">
            <v>20.1</v>
          </cell>
          <cell r="P20">
            <v>16</v>
          </cell>
          <cell r="Q20">
            <v>18</v>
          </cell>
          <cell r="R20">
            <v>0</v>
          </cell>
          <cell r="S20">
            <v>0</v>
          </cell>
          <cell r="T20">
            <v>18</v>
          </cell>
          <cell r="U20">
            <v>52</v>
          </cell>
          <cell r="V20">
            <v>72</v>
          </cell>
        </row>
        <row r="21">
          <cell r="B21" t="str">
            <v>E022-01-0752/2019</v>
          </cell>
          <cell r="C21" t="str">
            <v>Ndindi Antony WARUINGI</v>
          </cell>
          <cell r="D21">
            <v>5.88235294117647</v>
          </cell>
          <cell r="E21">
            <v>3.75</v>
          </cell>
          <cell r="F21">
            <v>0</v>
          </cell>
          <cell r="G21">
            <v>4.81617647058824</v>
          </cell>
          <cell r="H21">
            <v>1</v>
          </cell>
          <cell r="I21">
            <v>0</v>
          </cell>
          <cell r="J21">
            <v>1</v>
          </cell>
          <cell r="K21">
            <v>14</v>
          </cell>
          <cell r="L21">
            <v>13</v>
          </cell>
          <cell r="M21">
            <v>0</v>
          </cell>
          <cell r="N21">
            <v>13.5</v>
          </cell>
          <cell r="O21">
            <v>19.3</v>
          </cell>
          <cell r="P21">
            <v>12</v>
          </cell>
          <cell r="Q21">
            <v>9</v>
          </cell>
          <cell r="R21">
            <v>0</v>
          </cell>
          <cell r="S21">
            <v>5.5</v>
          </cell>
          <cell r="T21">
            <v>0</v>
          </cell>
          <cell r="U21">
            <v>26.5</v>
          </cell>
          <cell r="V21">
            <v>46</v>
          </cell>
        </row>
        <row r="22">
          <cell r="B22" t="str">
            <v>E022-01-0755/2019</v>
          </cell>
          <cell r="C22" t="str">
            <v>Mwaura Peter THUO</v>
          </cell>
          <cell r="D22">
            <v>5</v>
          </cell>
          <cell r="E22">
            <v>8.82352941176471</v>
          </cell>
          <cell r="F22">
            <v>0</v>
          </cell>
          <cell r="G22">
            <v>6.91176470588235</v>
          </cell>
          <cell r="H22">
            <v>1</v>
          </cell>
          <cell r="I22">
            <v>0</v>
          </cell>
          <cell r="J22">
            <v>1</v>
          </cell>
          <cell r="K22">
            <v>9</v>
          </cell>
          <cell r="L22">
            <v>10</v>
          </cell>
          <cell r="M22">
            <v>0</v>
          </cell>
          <cell r="N22">
            <v>9.5</v>
          </cell>
          <cell r="O22">
            <v>17.4</v>
          </cell>
          <cell r="P22">
            <v>16</v>
          </cell>
          <cell r="Q22">
            <v>0</v>
          </cell>
          <cell r="R22">
            <v>5</v>
          </cell>
          <cell r="S22">
            <v>0</v>
          </cell>
          <cell r="T22">
            <v>11</v>
          </cell>
          <cell r="U22">
            <v>32</v>
          </cell>
          <cell r="V22">
            <v>49</v>
          </cell>
        </row>
        <row r="23">
          <cell r="B23" t="str">
            <v>E022-01-0757/2019</v>
          </cell>
          <cell r="C23" t="str">
            <v>Njenga Dickson GITHERE</v>
          </cell>
          <cell r="D23">
            <v>3.33333333333333</v>
          </cell>
          <cell r="E23">
            <v>7.64705882352941</v>
          </cell>
          <cell r="F23">
            <v>0</v>
          </cell>
          <cell r="G23">
            <v>5.49019607843137</v>
          </cell>
          <cell r="H23">
            <v>4.5</v>
          </cell>
          <cell r="I23">
            <v>0</v>
          </cell>
          <cell r="J23">
            <v>4.5</v>
          </cell>
          <cell r="K23">
            <v>11</v>
          </cell>
          <cell r="L23">
            <v>13</v>
          </cell>
          <cell r="M23">
            <v>0</v>
          </cell>
          <cell r="N23">
            <v>12</v>
          </cell>
          <cell r="O23">
            <v>22</v>
          </cell>
          <cell r="P23">
            <v>14</v>
          </cell>
          <cell r="Q23">
            <v>12</v>
          </cell>
          <cell r="R23">
            <v>0</v>
          </cell>
          <cell r="S23">
            <v>5</v>
          </cell>
          <cell r="T23">
            <v>0</v>
          </cell>
          <cell r="U23">
            <v>31</v>
          </cell>
          <cell r="V23">
            <v>53</v>
          </cell>
        </row>
        <row r="24">
          <cell r="B24" t="str">
            <v>E022-01-0758/2019</v>
          </cell>
          <cell r="C24" t="str">
            <v>Ndemo Brian BWONDA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4"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</row>
        <row r="25">
          <cell r="B25" t="str">
            <v>E022-01-0760/2019</v>
          </cell>
          <cell r="C25" t="str">
            <v>Wangombe Brian Gabriel MWANGI</v>
          </cell>
          <cell r="D25">
            <v>6.25</v>
          </cell>
          <cell r="E25">
            <v>8.23529411764706</v>
          </cell>
          <cell r="F25">
            <v>0</v>
          </cell>
          <cell r="G25">
            <v>7.24264705882353</v>
          </cell>
          <cell r="H25">
            <v>2</v>
          </cell>
          <cell r="I25">
            <v>0</v>
          </cell>
          <cell r="J25">
            <v>2</v>
          </cell>
          <cell r="K25">
            <v>11</v>
          </cell>
          <cell r="L25">
            <v>12</v>
          </cell>
          <cell r="M25">
            <v>0</v>
          </cell>
          <cell r="N25">
            <v>11.5</v>
          </cell>
          <cell r="O25">
            <v>20.7</v>
          </cell>
          <cell r="P25">
            <v>14</v>
          </cell>
          <cell r="Q25">
            <v>14</v>
          </cell>
          <cell r="R25">
            <v>0</v>
          </cell>
          <cell r="S25">
            <v>0</v>
          </cell>
          <cell r="T25">
            <v>12.5</v>
          </cell>
          <cell r="U25">
            <v>40.5</v>
          </cell>
          <cell r="V25">
            <v>61</v>
          </cell>
        </row>
        <row r="26">
          <cell r="B26" t="str">
            <v>E022-01-0761/2019</v>
          </cell>
          <cell r="C26" t="str">
            <v>Nduta Rael NZELI</v>
          </cell>
          <cell r="D26">
            <v>6.66666666666667</v>
          </cell>
          <cell r="E26">
            <v>8.82352941176471</v>
          </cell>
          <cell r="F26">
            <v>0</v>
          </cell>
          <cell r="G26">
            <v>7.74509803921569</v>
          </cell>
          <cell r="H26">
            <v>4</v>
          </cell>
          <cell r="I26">
            <v>0</v>
          </cell>
          <cell r="J26">
            <v>4</v>
          </cell>
          <cell r="K26">
            <v>11</v>
          </cell>
          <cell r="L26">
            <v>13</v>
          </cell>
          <cell r="M26">
            <v>0</v>
          </cell>
          <cell r="N26">
            <v>12</v>
          </cell>
          <cell r="O26">
            <v>23.7</v>
          </cell>
          <cell r="P26">
            <v>10</v>
          </cell>
          <cell r="Q26">
            <v>0</v>
          </cell>
          <cell r="R26">
            <v>0</v>
          </cell>
          <cell r="S26">
            <v>8</v>
          </cell>
          <cell r="T26">
            <v>0</v>
          </cell>
          <cell r="U26">
            <v>18</v>
          </cell>
          <cell r="V26">
            <v>42</v>
          </cell>
        </row>
        <row r="27">
          <cell r="B27" t="str">
            <v>E022-01-0762/2019</v>
          </cell>
          <cell r="C27" t="str">
            <v>Kimanzi Lyanne NDANU</v>
          </cell>
          <cell r="D27">
            <v>2.08333333333333</v>
          </cell>
          <cell r="E27">
            <v>8.23529411764706</v>
          </cell>
          <cell r="F27">
            <v>0</v>
          </cell>
          <cell r="G27">
            <v>5.1593137254902</v>
          </cell>
          <cell r="H27">
            <v>2</v>
          </cell>
          <cell r="I27">
            <v>0</v>
          </cell>
          <cell r="J27">
            <v>2</v>
          </cell>
          <cell r="K27">
            <v>11</v>
          </cell>
          <cell r="L27">
            <v>13</v>
          </cell>
          <cell r="M27">
            <v>0</v>
          </cell>
          <cell r="N27">
            <v>12</v>
          </cell>
          <cell r="O27">
            <v>19.2</v>
          </cell>
          <cell r="P27">
            <v>15.5</v>
          </cell>
          <cell r="Q27">
            <v>0</v>
          </cell>
          <cell r="R27">
            <v>5</v>
          </cell>
          <cell r="S27">
            <v>9</v>
          </cell>
          <cell r="T27">
            <v>0</v>
          </cell>
          <cell r="U27">
            <v>29.5</v>
          </cell>
          <cell r="V27">
            <v>49</v>
          </cell>
        </row>
        <row r="28">
          <cell r="B28" t="str">
            <v>E022-01-0765/2019</v>
          </cell>
          <cell r="C28" t="str">
            <v>Gathura Jeremiah KIARIE</v>
          </cell>
          <cell r="D28">
            <v>6.66666666666667</v>
          </cell>
          <cell r="E28">
            <v>10</v>
          </cell>
          <cell r="F28">
            <v>0</v>
          </cell>
          <cell r="G28">
            <v>8.33333333333333</v>
          </cell>
          <cell r="H28">
            <v>4.5</v>
          </cell>
          <cell r="I28">
            <v>0</v>
          </cell>
          <cell r="J28">
            <v>4.5</v>
          </cell>
          <cell r="K28">
            <v>11</v>
          </cell>
          <cell r="L28">
            <v>9</v>
          </cell>
          <cell r="M28">
            <v>0</v>
          </cell>
          <cell r="N28">
            <v>10</v>
          </cell>
          <cell r="O28">
            <v>22.8</v>
          </cell>
          <cell r="P28">
            <v>21.5</v>
          </cell>
          <cell r="Q28">
            <v>19</v>
          </cell>
          <cell r="R28">
            <v>0</v>
          </cell>
          <cell r="S28">
            <v>20</v>
          </cell>
          <cell r="T28">
            <v>0</v>
          </cell>
          <cell r="U28">
            <v>60.5</v>
          </cell>
          <cell r="V28">
            <v>83</v>
          </cell>
        </row>
        <row r="29">
          <cell r="B29" t="str">
            <v>E022-01-0767/2019</v>
          </cell>
          <cell r="C29" t="str">
            <v>Kinyanjui Tamahjoy MBURA</v>
          </cell>
          <cell r="D29">
            <v>3.75</v>
          </cell>
          <cell r="E29">
            <v>10</v>
          </cell>
          <cell r="F29">
            <v>0</v>
          </cell>
          <cell r="G29">
            <v>6.875</v>
          </cell>
          <cell r="H29">
            <v>4</v>
          </cell>
          <cell r="I29">
            <v>0</v>
          </cell>
          <cell r="J29">
            <v>4</v>
          </cell>
          <cell r="K29">
            <v>11</v>
          </cell>
          <cell r="L29">
            <v>10</v>
          </cell>
          <cell r="M29">
            <v>0</v>
          </cell>
          <cell r="N29">
            <v>10.5</v>
          </cell>
          <cell r="O29">
            <v>21.4</v>
          </cell>
          <cell r="P29">
            <v>20</v>
          </cell>
          <cell r="Q29">
            <v>17</v>
          </cell>
          <cell r="R29">
            <v>0</v>
          </cell>
          <cell r="S29">
            <v>0</v>
          </cell>
          <cell r="T29">
            <v>9</v>
          </cell>
          <cell r="U29">
            <v>46</v>
          </cell>
          <cell r="V29">
            <v>67</v>
          </cell>
        </row>
        <row r="30">
          <cell r="B30" t="str">
            <v>E022-01-0768/2019</v>
          </cell>
          <cell r="C30" t="str">
            <v>Kipkoech Pamela Chemutai</v>
          </cell>
          <cell r="D30">
            <v>3.33333333333333</v>
          </cell>
          <cell r="E30">
            <v>8.82352941176471</v>
          </cell>
          <cell r="F30">
            <v>0</v>
          </cell>
          <cell r="G30">
            <v>6.07843137254902</v>
          </cell>
          <cell r="H30">
            <v>3</v>
          </cell>
          <cell r="I30">
            <v>0</v>
          </cell>
          <cell r="J30">
            <v>3</v>
          </cell>
          <cell r="K30">
            <v>12</v>
          </cell>
          <cell r="L30">
            <v>13</v>
          </cell>
          <cell r="M30">
            <v>0</v>
          </cell>
          <cell r="N30">
            <v>12.5</v>
          </cell>
          <cell r="O30">
            <v>21.6</v>
          </cell>
          <cell r="P30">
            <v>19.5</v>
          </cell>
          <cell r="Q30">
            <v>13</v>
          </cell>
          <cell r="R30">
            <v>0</v>
          </cell>
          <cell r="S30">
            <v>0</v>
          </cell>
          <cell r="T30">
            <v>15</v>
          </cell>
          <cell r="U30">
            <v>47.5</v>
          </cell>
          <cell r="V30">
            <v>69</v>
          </cell>
        </row>
        <row r="31">
          <cell r="B31" t="str">
            <v>E022-01-0769/2019</v>
          </cell>
          <cell r="C31" t="str">
            <v>Faith KASWII</v>
          </cell>
          <cell r="D31">
            <v>5.41666666666667</v>
          </cell>
          <cell r="E31">
            <v>10</v>
          </cell>
          <cell r="F31">
            <v>0</v>
          </cell>
          <cell r="G31">
            <v>7.70833333333333</v>
          </cell>
          <cell r="H31">
            <v>2</v>
          </cell>
          <cell r="I31">
            <v>0</v>
          </cell>
          <cell r="J31">
            <v>2</v>
          </cell>
          <cell r="K31">
            <v>11</v>
          </cell>
          <cell r="L31">
            <v>10</v>
          </cell>
          <cell r="M31">
            <v>0</v>
          </cell>
          <cell r="N31">
            <v>10.5</v>
          </cell>
          <cell r="O31">
            <v>20.2</v>
          </cell>
          <cell r="P31">
            <v>22</v>
          </cell>
          <cell r="Q31">
            <v>5</v>
          </cell>
          <cell r="R31">
            <v>0</v>
          </cell>
          <cell r="S31">
            <v>0</v>
          </cell>
          <cell r="T31">
            <v>11</v>
          </cell>
          <cell r="U31">
            <v>38</v>
          </cell>
          <cell r="V31">
            <v>58</v>
          </cell>
        </row>
        <row r="32">
          <cell r="B32" t="str">
            <v>E022-01-0770/2019</v>
          </cell>
          <cell r="C32" t="str">
            <v>Kariuki Joshua NJERU</v>
          </cell>
          <cell r="D32">
            <v>2.08333333333333</v>
          </cell>
          <cell r="E32">
            <v>5.88235294117647</v>
          </cell>
          <cell r="F32">
            <v>0</v>
          </cell>
          <cell r="G32">
            <v>3.9828431372549</v>
          </cell>
          <cell r="H32">
            <v>1</v>
          </cell>
          <cell r="I32">
            <v>0</v>
          </cell>
          <cell r="J32">
            <v>1</v>
          </cell>
          <cell r="K32">
            <v>11</v>
          </cell>
          <cell r="L32">
            <v>13</v>
          </cell>
          <cell r="M32">
            <v>0</v>
          </cell>
          <cell r="N32">
            <v>12</v>
          </cell>
          <cell r="O32">
            <v>17</v>
          </cell>
          <cell r="P32">
            <v>12</v>
          </cell>
          <cell r="Q32">
            <v>0</v>
          </cell>
          <cell r="R32">
            <v>0</v>
          </cell>
          <cell r="S32">
            <v>4</v>
          </cell>
          <cell r="T32">
            <v>0</v>
          </cell>
          <cell r="U32">
            <v>16</v>
          </cell>
          <cell r="V32">
            <v>33</v>
          </cell>
        </row>
        <row r="33">
          <cell r="B33" t="str">
            <v>E022-01-0771/2019</v>
          </cell>
          <cell r="C33" t="str">
            <v>Mugi Joy Wanjira</v>
          </cell>
          <cell r="D33">
            <v>6.25</v>
          </cell>
          <cell r="E33">
            <v>10</v>
          </cell>
          <cell r="F33">
            <v>0</v>
          </cell>
          <cell r="G33">
            <v>8.125</v>
          </cell>
          <cell r="H33">
            <v>3</v>
          </cell>
          <cell r="I33">
            <v>0</v>
          </cell>
          <cell r="J33">
            <v>3</v>
          </cell>
          <cell r="K33">
            <v>11</v>
          </cell>
          <cell r="L33">
            <v>10</v>
          </cell>
          <cell r="M33">
            <v>0</v>
          </cell>
          <cell r="N33">
            <v>10.5</v>
          </cell>
          <cell r="O33">
            <v>21.6</v>
          </cell>
          <cell r="P33">
            <v>21</v>
          </cell>
          <cell r="Q33">
            <v>20</v>
          </cell>
          <cell r="R33">
            <v>0</v>
          </cell>
          <cell r="S33">
            <v>16</v>
          </cell>
          <cell r="T33">
            <v>0</v>
          </cell>
          <cell r="U33">
            <v>57</v>
          </cell>
          <cell r="V33">
            <v>79</v>
          </cell>
        </row>
        <row r="34">
          <cell r="B34" t="str">
            <v>E022-01-0772/2019</v>
          </cell>
          <cell r="C34" t="str">
            <v>Gichuki Charles MURAGE</v>
          </cell>
          <cell r="D34">
            <v>2.91666666666667</v>
          </cell>
          <cell r="E34">
            <v>6.47058823529412</v>
          </cell>
          <cell r="F34">
            <v>0</v>
          </cell>
          <cell r="G34">
            <v>4.69362745098039</v>
          </cell>
          <cell r="H34">
            <v>2</v>
          </cell>
          <cell r="I34">
            <v>0</v>
          </cell>
          <cell r="J34">
            <v>2</v>
          </cell>
          <cell r="K34">
            <v>12</v>
          </cell>
          <cell r="L34">
            <v>13</v>
          </cell>
          <cell r="M34">
            <v>0</v>
          </cell>
          <cell r="N34">
            <v>12.5</v>
          </cell>
          <cell r="O34">
            <v>19.2</v>
          </cell>
          <cell r="P34">
            <v>15.5</v>
          </cell>
          <cell r="Q34">
            <v>15</v>
          </cell>
          <cell r="R34">
            <v>0</v>
          </cell>
          <cell r="S34">
            <v>0</v>
          </cell>
          <cell r="T34">
            <v>8</v>
          </cell>
          <cell r="U34">
            <v>38.5</v>
          </cell>
          <cell r="V34">
            <v>58</v>
          </cell>
        </row>
        <row r="35">
          <cell r="B35" t="str">
            <v>E022-01-0773/2019</v>
          </cell>
          <cell r="C35" t="str">
            <v>Musangi Stephen Mwangangi</v>
          </cell>
          <cell r="D35">
            <v>4.16666666666667</v>
          </cell>
          <cell r="E35">
            <v>8.82352941176471</v>
          </cell>
          <cell r="F35">
            <v>0</v>
          </cell>
          <cell r="G35">
            <v>6.49509803921569</v>
          </cell>
          <cell r="H35">
            <v>1</v>
          </cell>
          <cell r="I35">
            <v>0</v>
          </cell>
          <cell r="J35">
            <v>1</v>
          </cell>
          <cell r="K35">
            <v>11</v>
          </cell>
          <cell r="L35">
            <v>9</v>
          </cell>
          <cell r="M35">
            <v>0</v>
          </cell>
          <cell r="N35">
            <v>10</v>
          </cell>
          <cell r="O35">
            <v>17.5</v>
          </cell>
          <cell r="P35">
            <v>20</v>
          </cell>
          <cell r="Q35">
            <v>0</v>
          </cell>
          <cell r="R35">
            <v>17</v>
          </cell>
          <cell r="S35">
            <v>16</v>
          </cell>
          <cell r="T35">
            <v>0</v>
          </cell>
          <cell r="U35">
            <v>53</v>
          </cell>
          <cell r="V35">
            <v>71</v>
          </cell>
        </row>
        <row r="36">
          <cell r="B36" t="str">
            <v>E022-01-0774/2019</v>
          </cell>
          <cell r="C36" t="str">
            <v>Dennis Shujaa Martin</v>
          </cell>
          <cell r="D36">
            <v>5</v>
          </cell>
          <cell r="E36">
            <v>9.41176470588235</v>
          </cell>
          <cell r="F36">
            <v>0</v>
          </cell>
          <cell r="G36">
            <v>7.20588235294118</v>
          </cell>
          <cell r="H36">
            <v>4</v>
          </cell>
          <cell r="I36">
            <v>0</v>
          </cell>
          <cell r="J36">
            <v>4</v>
          </cell>
          <cell r="K36">
            <v>11</v>
          </cell>
          <cell r="L36">
            <v>13</v>
          </cell>
          <cell r="M36">
            <v>0</v>
          </cell>
          <cell r="N36">
            <v>12</v>
          </cell>
          <cell r="O36">
            <v>23.2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</row>
        <row r="36">
          <cell r="V36">
            <v>23</v>
          </cell>
        </row>
        <row r="37">
          <cell r="B37" t="str">
            <v>E022-01-0778/2019</v>
          </cell>
          <cell r="C37" t="str">
            <v>Aswa Philip Katiechi</v>
          </cell>
          <cell r="D37">
            <v>5.83333333333333</v>
          </cell>
          <cell r="E37">
            <v>10</v>
          </cell>
          <cell r="F37">
            <v>0</v>
          </cell>
          <cell r="G37">
            <v>7.91666666666667</v>
          </cell>
          <cell r="H37">
            <v>3</v>
          </cell>
          <cell r="I37">
            <v>0</v>
          </cell>
          <cell r="J37">
            <v>3</v>
          </cell>
          <cell r="K37">
            <v>11</v>
          </cell>
          <cell r="L37">
            <v>10</v>
          </cell>
          <cell r="M37">
            <v>0</v>
          </cell>
          <cell r="N37">
            <v>10.5</v>
          </cell>
          <cell r="O37">
            <v>21.4</v>
          </cell>
          <cell r="P37">
            <v>11</v>
          </cell>
          <cell r="Q37">
            <v>8</v>
          </cell>
          <cell r="R37">
            <v>0</v>
          </cell>
          <cell r="S37">
            <v>0</v>
          </cell>
          <cell r="T37">
            <v>0</v>
          </cell>
          <cell r="U37">
            <v>19</v>
          </cell>
          <cell r="V37">
            <v>40</v>
          </cell>
        </row>
        <row r="38">
          <cell r="B38" t="str">
            <v>E022-01-0780/2019</v>
          </cell>
          <cell r="C38" t="str">
            <v>Mwendwa Daniel MULANDI</v>
          </cell>
          <cell r="D38">
            <v>3.33333333333333</v>
          </cell>
          <cell r="E38">
            <v>10</v>
          </cell>
          <cell r="F38">
            <v>0</v>
          </cell>
          <cell r="G38">
            <v>6.66666666666667</v>
          </cell>
          <cell r="H38">
            <v>3</v>
          </cell>
          <cell r="I38">
            <v>0</v>
          </cell>
          <cell r="J38">
            <v>3</v>
          </cell>
          <cell r="K38">
            <v>11</v>
          </cell>
          <cell r="L38">
            <v>13</v>
          </cell>
          <cell r="M38">
            <v>0</v>
          </cell>
          <cell r="N38">
            <v>12</v>
          </cell>
          <cell r="O38">
            <v>21.7</v>
          </cell>
          <cell r="P38">
            <v>15</v>
          </cell>
          <cell r="Q38">
            <v>17</v>
          </cell>
          <cell r="R38">
            <v>0</v>
          </cell>
          <cell r="S38">
            <v>0</v>
          </cell>
          <cell r="T38">
            <v>12</v>
          </cell>
          <cell r="U38">
            <v>44</v>
          </cell>
          <cell r="V38">
            <v>66</v>
          </cell>
        </row>
        <row r="39">
          <cell r="B39" t="str">
            <v>E022-01-0781/2019</v>
          </cell>
          <cell r="C39" t="str">
            <v>Kipkorir Kevin</v>
          </cell>
          <cell r="D39">
            <v>2.08333333333333</v>
          </cell>
          <cell r="E39">
            <v>7.64705882352941</v>
          </cell>
          <cell r="F39">
            <v>0</v>
          </cell>
          <cell r="G39">
            <v>4.86519607843137</v>
          </cell>
          <cell r="H39">
            <v>2</v>
          </cell>
          <cell r="I39">
            <v>0</v>
          </cell>
          <cell r="J39">
            <v>2</v>
          </cell>
          <cell r="K39">
            <v>9</v>
          </cell>
          <cell r="L39">
            <v>10</v>
          </cell>
          <cell r="M39">
            <v>0</v>
          </cell>
          <cell r="N39">
            <v>9.5</v>
          </cell>
          <cell r="O39">
            <v>16.4</v>
          </cell>
          <cell r="P39">
            <v>11.5</v>
          </cell>
          <cell r="Q39">
            <v>8</v>
          </cell>
          <cell r="R39">
            <v>0</v>
          </cell>
          <cell r="S39">
            <v>10</v>
          </cell>
          <cell r="T39">
            <v>0</v>
          </cell>
          <cell r="U39">
            <v>29.5</v>
          </cell>
          <cell r="V39">
            <v>46</v>
          </cell>
        </row>
        <row r="40">
          <cell r="B40" t="str">
            <v>E022-01-0789/2019</v>
          </cell>
          <cell r="C40" t="str">
            <v>Elvis KIPNGETICH</v>
          </cell>
          <cell r="D40">
            <v>2.91666666666667</v>
          </cell>
          <cell r="E40">
            <v>9.41176470588235</v>
          </cell>
          <cell r="F40">
            <v>0</v>
          </cell>
          <cell r="G40">
            <v>6.16421568627451</v>
          </cell>
          <cell r="H40">
            <v>2</v>
          </cell>
          <cell r="I40">
            <v>0</v>
          </cell>
          <cell r="J40">
            <v>2</v>
          </cell>
          <cell r="K40">
            <v>14</v>
          </cell>
          <cell r="L40">
            <v>13</v>
          </cell>
          <cell r="M40">
            <v>0</v>
          </cell>
          <cell r="N40">
            <v>13.5</v>
          </cell>
          <cell r="O40">
            <v>21.7</v>
          </cell>
          <cell r="P40">
            <v>12</v>
          </cell>
          <cell r="Q40">
            <v>2</v>
          </cell>
          <cell r="R40">
            <v>0</v>
          </cell>
          <cell r="S40">
            <v>12</v>
          </cell>
          <cell r="T40">
            <v>0</v>
          </cell>
          <cell r="U40">
            <v>26</v>
          </cell>
          <cell r="V40">
            <v>48</v>
          </cell>
        </row>
        <row r="41">
          <cell r="B41" t="str">
            <v>E022-01-0790/2019</v>
          </cell>
          <cell r="C41" t="str">
            <v>Kiplangat Renox Kipkoech</v>
          </cell>
          <cell r="D41">
            <v>3.33333333333333</v>
          </cell>
          <cell r="E41">
            <v>7.05882352941176</v>
          </cell>
          <cell r="F41">
            <v>0</v>
          </cell>
          <cell r="G41">
            <v>5.19607843137255</v>
          </cell>
          <cell r="H41">
            <v>2</v>
          </cell>
          <cell r="I41">
            <v>0</v>
          </cell>
          <cell r="J41">
            <v>2</v>
          </cell>
          <cell r="K41">
            <v>12</v>
          </cell>
          <cell r="L41">
            <v>13</v>
          </cell>
          <cell r="M41">
            <v>0</v>
          </cell>
          <cell r="N41">
            <v>12.5</v>
          </cell>
          <cell r="O41">
            <v>19.7</v>
          </cell>
          <cell r="P41">
            <v>13</v>
          </cell>
          <cell r="Q41">
            <v>0</v>
          </cell>
          <cell r="R41">
            <v>7</v>
          </cell>
          <cell r="S41">
            <v>0</v>
          </cell>
          <cell r="T41">
            <v>5</v>
          </cell>
          <cell r="U41">
            <v>25</v>
          </cell>
          <cell r="V41">
            <v>45</v>
          </cell>
        </row>
        <row r="42">
          <cell r="B42" t="str">
            <v>E022-01-0792/2019</v>
          </cell>
          <cell r="C42" t="str">
            <v>Kiprotich COSMAS</v>
          </cell>
          <cell r="D42">
            <v>4.16666666666667</v>
          </cell>
          <cell r="E42">
            <v>9.41176470588235</v>
          </cell>
          <cell r="F42">
            <v>0</v>
          </cell>
          <cell r="G42">
            <v>6.78921568627451</v>
          </cell>
          <cell r="H42">
            <v>3</v>
          </cell>
          <cell r="I42">
            <v>0</v>
          </cell>
          <cell r="J42">
            <v>3</v>
          </cell>
          <cell r="K42">
            <v>11</v>
          </cell>
          <cell r="L42">
            <v>10</v>
          </cell>
          <cell r="M42">
            <v>0</v>
          </cell>
          <cell r="N42">
            <v>10.5</v>
          </cell>
          <cell r="O42">
            <v>20.3</v>
          </cell>
          <cell r="P42">
            <v>22</v>
          </cell>
          <cell r="Q42">
            <v>0</v>
          </cell>
          <cell r="R42">
            <v>14</v>
          </cell>
          <cell r="S42">
            <v>0</v>
          </cell>
          <cell r="T42">
            <v>18</v>
          </cell>
          <cell r="U42">
            <v>54</v>
          </cell>
          <cell r="V42">
            <v>74</v>
          </cell>
        </row>
        <row r="43">
          <cell r="B43" t="str">
            <v>E022-01-0793/2019</v>
          </cell>
          <cell r="C43" t="str">
            <v>Chepkoech DOREEN</v>
          </cell>
          <cell r="D43">
            <v>5.41666666666667</v>
          </cell>
          <cell r="E43">
            <v>9.41176470588235</v>
          </cell>
          <cell r="F43">
            <v>0</v>
          </cell>
          <cell r="G43">
            <v>7.41421568627451</v>
          </cell>
          <cell r="H43">
            <v>2</v>
          </cell>
          <cell r="I43">
            <v>0</v>
          </cell>
          <cell r="J43">
            <v>2</v>
          </cell>
          <cell r="K43">
            <v>11</v>
          </cell>
          <cell r="L43">
            <v>13</v>
          </cell>
          <cell r="M43">
            <v>0</v>
          </cell>
          <cell r="N43">
            <v>12</v>
          </cell>
          <cell r="O43">
            <v>21.4</v>
          </cell>
          <cell r="P43">
            <v>16.5</v>
          </cell>
          <cell r="Q43">
            <v>17</v>
          </cell>
          <cell r="R43">
            <v>0</v>
          </cell>
          <cell r="S43">
            <v>14</v>
          </cell>
          <cell r="T43">
            <v>0</v>
          </cell>
          <cell r="U43">
            <v>47.5</v>
          </cell>
          <cell r="V43">
            <v>69</v>
          </cell>
        </row>
        <row r="44">
          <cell r="B44" t="str">
            <v>E022-01-0794/2019</v>
          </cell>
          <cell r="C44" t="str">
            <v>Njeri Newton KARIUKI</v>
          </cell>
          <cell r="D44">
            <v>4.16666666666667</v>
          </cell>
          <cell r="E44">
            <v>9.41176470588235</v>
          </cell>
          <cell r="F44">
            <v>0</v>
          </cell>
          <cell r="G44">
            <v>6.78921568627451</v>
          </cell>
          <cell r="H44">
            <v>3</v>
          </cell>
          <cell r="I44">
            <v>0</v>
          </cell>
          <cell r="J44">
            <v>3</v>
          </cell>
          <cell r="K44">
            <v>9</v>
          </cell>
          <cell r="L44">
            <v>10</v>
          </cell>
          <cell r="M44">
            <v>0</v>
          </cell>
          <cell r="N44">
            <v>9.5</v>
          </cell>
          <cell r="O44">
            <v>19.3</v>
          </cell>
          <cell r="P44">
            <v>16</v>
          </cell>
          <cell r="Q44">
            <v>20</v>
          </cell>
          <cell r="R44">
            <v>0</v>
          </cell>
          <cell r="S44">
            <v>19</v>
          </cell>
          <cell r="T44">
            <v>0</v>
          </cell>
          <cell r="U44">
            <v>55</v>
          </cell>
          <cell r="V44">
            <v>74</v>
          </cell>
        </row>
        <row r="45">
          <cell r="B45" t="str">
            <v>E022-01-0796/2019</v>
          </cell>
          <cell r="C45" t="str">
            <v>Kyalo Stephen MUSEMBI</v>
          </cell>
          <cell r="D45">
            <v>2.08333333333333</v>
          </cell>
          <cell r="E45">
            <v>5</v>
          </cell>
          <cell r="F45">
            <v>0</v>
          </cell>
          <cell r="G45">
            <v>3.54166666666667</v>
          </cell>
          <cell r="H45">
            <v>2</v>
          </cell>
          <cell r="I45">
            <v>0</v>
          </cell>
          <cell r="J45">
            <v>2</v>
          </cell>
          <cell r="K45">
            <v>14</v>
          </cell>
          <cell r="L45">
            <v>13</v>
          </cell>
          <cell r="M45">
            <v>0</v>
          </cell>
          <cell r="N45">
            <v>13.5</v>
          </cell>
          <cell r="O45">
            <v>19</v>
          </cell>
          <cell r="P45">
            <v>17</v>
          </cell>
          <cell r="Q45">
            <v>15</v>
          </cell>
          <cell r="R45">
            <v>0</v>
          </cell>
          <cell r="S45">
            <v>0</v>
          </cell>
          <cell r="T45">
            <v>6</v>
          </cell>
          <cell r="U45">
            <v>38</v>
          </cell>
          <cell r="V45">
            <v>57</v>
          </cell>
        </row>
        <row r="46">
          <cell r="B46" t="str">
            <v>E022-01-0797/2019</v>
          </cell>
          <cell r="C46" t="str">
            <v>Kimani Geofrey THEURI</v>
          </cell>
          <cell r="D46">
            <v>5.41666666666667</v>
          </cell>
          <cell r="E46">
            <v>10</v>
          </cell>
          <cell r="F46">
            <v>0</v>
          </cell>
          <cell r="G46">
            <v>5.13888888888889</v>
          </cell>
          <cell r="H46">
            <v>4.5</v>
          </cell>
          <cell r="I46">
            <v>0</v>
          </cell>
          <cell r="J46">
            <v>4.5</v>
          </cell>
          <cell r="K46">
            <v>9</v>
          </cell>
          <cell r="L46">
            <v>10</v>
          </cell>
          <cell r="M46">
            <v>0</v>
          </cell>
          <cell r="N46">
            <v>9.5</v>
          </cell>
          <cell r="O46">
            <v>19.1</v>
          </cell>
          <cell r="P46">
            <v>21</v>
          </cell>
          <cell r="Q46">
            <v>16</v>
          </cell>
          <cell r="R46">
            <v>0</v>
          </cell>
          <cell r="S46">
            <v>20</v>
          </cell>
          <cell r="T46">
            <v>0</v>
          </cell>
          <cell r="U46">
            <v>57</v>
          </cell>
          <cell r="V46">
            <v>76</v>
          </cell>
        </row>
        <row r="47">
          <cell r="B47" t="str">
            <v>E022-01-0799/2019</v>
          </cell>
          <cell r="C47" t="str">
            <v>Njuguna Joseph KURIA</v>
          </cell>
          <cell r="D47">
            <v>3.33333333333333</v>
          </cell>
          <cell r="E47">
            <v>7.64705882352941</v>
          </cell>
          <cell r="F47">
            <v>0</v>
          </cell>
          <cell r="G47">
            <v>5.49019607843137</v>
          </cell>
          <cell r="H47">
            <v>2</v>
          </cell>
          <cell r="I47">
            <v>0</v>
          </cell>
          <cell r="J47">
            <v>2</v>
          </cell>
          <cell r="K47">
            <v>9</v>
          </cell>
          <cell r="L47">
            <v>10</v>
          </cell>
          <cell r="M47">
            <v>0</v>
          </cell>
          <cell r="N47">
            <v>9.5</v>
          </cell>
          <cell r="O47">
            <v>17</v>
          </cell>
          <cell r="P47">
            <v>18</v>
          </cell>
          <cell r="Q47">
            <v>0</v>
          </cell>
          <cell r="R47">
            <v>8</v>
          </cell>
          <cell r="S47">
            <v>9</v>
          </cell>
          <cell r="T47">
            <v>0</v>
          </cell>
          <cell r="U47">
            <v>35</v>
          </cell>
          <cell r="V47">
            <v>52</v>
          </cell>
        </row>
        <row r="48">
          <cell r="B48" t="str">
            <v>E022-01-0800/2019</v>
          </cell>
          <cell r="C48" t="str">
            <v>Saina Jemeli NJERI</v>
          </cell>
          <cell r="D48">
            <v>4.58333333333333</v>
          </cell>
          <cell r="E48">
            <v>6.25</v>
          </cell>
          <cell r="F48">
            <v>0</v>
          </cell>
          <cell r="G48">
            <v>5.41666666666667</v>
          </cell>
          <cell r="H48">
            <v>3</v>
          </cell>
          <cell r="I48">
            <v>0</v>
          </cell>
          <cell r="J48">
            <v>3</v>
          </cell>
          <cell r="K48">
            <v>11</v>
          </cell>
          <cell r="L48">
            <v>10</v>
          </cell>
          <cell r="M48">
            <v>0</v>
          </cell>
          <cell r="N48">
            <v>10.5</v>
          </cell>
          <cell r="O48">
            <v>18.9</v>
          </cell>
          <cell r="P48">
            <v>24.5</v>
          </cell>
          <cell r="Q48">
            <v>19</v>
          </cell>
          <cell r="R48">
            <v>0</v>
          </cell>
          <cell r="S48">
            <v>0</v>
          </cell>
          <cell r="T48">
            <v>0</v>
          </cell>
          <cell r="U48">
            <v>43.5</v>
          </cell>
          <cell r="V48">
            <v>62</v>
          </cell>
        </row>
        <row r="49">
          <cell r="B49" t="str">
            <v>E022-01-0802/2019</v>
          </cell>
          <cell r="C49" t="str">
            <v>Yatich Kandie</v>
          </cell>
          <cell r="D49">
            <v>5.41666666666667</v>
          </cell>
          <cell r="E49">
            <v>10</v>
          </cell>
          <cell r="F49">
            <v>0</v>
          </cell>
          <cell r="G49">
            <v>7.70833333333333</v>
          </cell>
          <cell r="H49">
            <v>2</v>
          </cell>
          <cell r="I49">
            <v>0</v>
          </cell>
          <cell r="J49">
            <v>2</v>
          </cell>
          <cell r="K49">
            <v>11</v>
          </cell>
          <cell r="L49">
            <v>13</v>
          </cell>
          <cell r="M49">
            <v>0</v>
          </cell>
          <cell r="N49">
            <v>12</v>
          </cell>
          <cell r="O49">
            <v>21.7</v>
          </cell>
          <cell r="P49">
            <v>16</v>
          </cell>
          <cell r="Q49">
            <v>13</v>
          </cell>
          <cell r="R49">
            <v>0</v>
          </cell>
          <cell r="S49">
            <v>0</v>
          </cell>
          <cell r="T49">
            <v>12</v>
          </cell>
          <cell r="U49">
            <v>41</v>
          </cell>
          <cell r="V49">
            <v>63</v>
          </cell>
        </row>
        <row r="50">
          <cell r="B50" t="str">
            <v>E022-01-0803/2019</v>
          </cell>
          <cell r="C50" t="str">
            <v>Sheila JEPCHIRCHIR</v>
          </cell>
          <cell r="D50">
            <v>2.91666666666667</v>
          </cell>
          <cell r="E50">
            <v>10</v>
          </cell>
          <cell r="F50">
            <v>0</v>
          </cell>
          <cell r="G50">
            <v>6.45833333333333</v>
          </cell>
          <cell r="H50">
            <v>4</v>
          </cell>
          <cell r="I50">
            <v>0</v>
          </cell>
          <cell r="J50">
            <v>4</v>
          </cell>
          <cell r="K50">
            <v>10</v>
          </cell>
          <cell r="L50">
            <v>11</v>
          </cell>
          <cell r="M50">
            <v>0</v>
          </cell>
          <cell r="N50">
            <v>10.5</v>
          </cell>
          <cell r="O50">
            <v>21</v>
          </cell>
          <cell r="P50">
            <v>15.5</v>
          </cell>
          <cell r="Q50">
            <v>15</v>
          </cell>
          <cell r="R50">
            <v>0</v>
          </cell>
          <cell r="S50">
            <v>14</v>
          </cell>
          <cell r="T50">
            <v>0</v>
          </cell>
          <cell r="U50">
            <v>44.5</v>
          </cell>
          <cell r="V50">
            <v>66</v>
          </cell>
        </row>
        <row r="51">
          <cell r="B51" t="str">
            <v>E022-01-0805/2019</v>
          </cell>
          <cell r="C51" t="str">
            <v>Blair Carson Kiprotich</v>
          </cell>
          <cell r="D51">
            <v>2.5</v>
          </cell>
          <cell r="E51">
            <v>5.88235294117647</v>
          </cell>
          <cell r="F51">
            <v>0</v>
          </cell>
          <cell r="G51">
            <v>4.19117647058824</v>
          </cell>
          <cell r="H51">
            <v>1</v>
          </cell>
          <cell r="I51">
            <v>0</v>
          </cell>
          <cell r="J51">
            <v>1</v>
          </cell>
          <cell r="K51">
            <v>11</v>
          </cell>
          <cell r="L51">
            <v>13</v>
          </cell>
          <cell r="M51">
            <v>0</v>
          </cell>
          <cell r="N51">
            <v>12</v>
          </cell>
          <cell r="O51">
            <v>17.2</v>
          </cell>
          <cell r="P51">
            <v>16</v>
          </cell>
          <cell r="Q51">
            <v>4</v>
          </cell>
          <cell r="R51">
            <v>0</v>
          </cell>
          <cell r="S51">
            <v>0</v>
          </cell>
          <cell r="T51">
            <v>0</v>
          </cell>
          <cell r="U51">
            <v>20</v>
          </cell>
          <cell r="V51">
            <v>37</v>
          </cell>
        </row>
        <row r="52">
          <cell r="B52" t="str">
            <v>E022-01-0806/2019</v>
          </cell>
          <cell r="C52" t="str">
            <v>Disamalu Joseph MUNENE</v>
          </cell>
          <cell r="D52">
            <v>4.16666666666667</v>
          </cell>
          <cell r="E52">
            <v>10</v>
          </cell>
          <cell r="F52">
            <v>0</v>
          </cell>
          <cell r="G52">
            <v>7.08333333333333</v>
          </cell>
          <cell r="H52">
            <v>2</v>
          </cell>
          <cell r="I52">
            <v>0</v>
          </cell>
          <cell r="J52">
            <v>2</v>
          </cell>
          <cell r="K52">
            <v>11</v>
          </cell>
          <cell r="L52">
            <v>12</v>
          </cell>
          <cell r="M52">
            <v>0</v>
          </cell>
          <cell r="N52">
            <v>11.5</v>
          </cell>
          <cell r="O52">
            <v>20.6</v>
          </cell>
          <cell r="P52">
            <v>14</v>
          </cell>
          <cell r="Q52">
            <v>16</v>
          </cell>
          <cell r="R52">
            <v>0</v>
          </cell>
          <cell r="S52">
            <v>0</v>
          </cell>
          <cell r="T52">
            <v>9.5</v>
          </cell>
          <cell r="U52">
            <v>39.5</v>
          </cell>
          <cell r="V52">
            <v>60</v>
          </cell>
        </row>
        <row r="53">
          <cell r="B53" t="str">
            <v>E022-01-0807/2019</v>
          </cell>
          <cell r="C53" t="str">
            <v>Nehemiah KIBET</v>
          </cell>
          <cell r="D53">
            <v>5.41666666666667</v>
          </cell>
          <cell r="E53">
            <v>10</v>
          </cell>
          <cell r="F53">
            <v>0</v>
          </cell>
          <cell r="G53">
            <v>7.70833333333333</v>
          </cell>
          <cell r="H53">
            <v>3</v>
          </cell>
          <cell r="I53">
            <v>0</v>
          </cell>
          <cell r="J53">
            <v>3</v>
          </cell>
          <cell r="K53">
            <v>11</v>
          </cell>
          <cell r="L53">
            <v>12</v>
          </cell>
          <cell r="M53">
            <v>0</v>
          </cell>
          <cell r="N53">
            <v>11.5</v>
          </cell>
          <cell r="O53">
            <v>22.2</v>
          </cell>
          <cell r="P53">
            <v>13</v>
          </cell>
          <cell r="Q53">
            <v>17</v>
          </cell>
          <cell r="R53">
            <v>0</v>
          </cell>
          <cell r="S53">
            <v>0</v>
          </cell>
          <cell r="T53">
            <v>14.5</v>
          </cell>
          <cell r="U53">
            <v>44.5</v>
          </cell>
          <cell r="V53">
            <v>67</v>
          </cell>
        </row>
        <row r="54">
          <cell r="B54" t="str">
            <v>E022-01-0809/2019</v>
          </cell>
          <cell r="C54" t="str">
            <v>Cheruiyot Felix KIPNGETICH</v>
          </cell>
          <cell r="D54">
            <v>3.33333333333333</v>
          </cell>
          <cell r="E54">
            <v>10</v>
          </cell>
          <cell r="F54">
            <v>0</v>
          </cell>
          <cell r="G54">
            <v>6.66666666666667</v>
          </cell>
          <cell r="H54">
            <v>4</v>
          </cell>
          <cell r="I54">
            <v>0</v>
          </cell>
          <cell r="J54">
            <v>4</v>
          </cell>
          <cell r="K54">
            <v>14</v>
          </cell>
          <cell r="L54">
            <v>13</v>
          </cell>
          <cell r="M54">
            <v>0</v>
          </cell>
          <cell r="N54">
            <v>13.5</v>
          </cell>
          <cell r="O54">
            <v>24.2</v>
          </cell>
          <cell r="P54">
            <v>14</v>
          </cell>
          <cell r="Q54">
            <v>14</v>
          </cell>
          <cell r="R54">
            <v>0</v>
          </cell>
          <cell r="S54">
            <v>8</v>
          </cell>
          <cell r="T54">
            <v>0</v>
          </cell>
          <cell r="U54">
            <v>36</v>
          </cell>
          <cell r="V54">
            <v>60</v>
          </cell>
        </row>
        <row r="55">
          <cell r="B55" t="str">
            <v>E022-01-0811/2019</v>
          </cell>
          <cell r="C55" t="str">
            <v>Jelimo MARION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11</v>
          </cell>
          <cell r="L55">
            <v>12</v>
          </cell>
          <cell r="M55">
            <v>0</v>
          </cell>
          <cell r="N55">
            <v>11.5</v>
          </cell>
          <cell r="O55">
            <v>11.5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</row>
        <row r="55">
          <cell r="V55">
            <v>12</v>
          </cell>
        </row>
        <row r="56">
          <cell r="B56" t="str">
            <v>E022-01-0812/2019</v>
          </cell>
          <cell r="C56" t="str">
            <v>Saha Ndune Erick</v>
          </cell>
          <cell r="D56">
            <v>2.5</v>
          </cell>
          <cell r="E56">
            <v>9.4</v>
          </cell>
          <cell r="F56">
            <v>0</v>
          </cell>
          <cell r="G56">
            <v>5.95</v>
          </cell>
          <cell r="H56">
            <v>2</v>
          </cell>
          <cell r="I56">
            <v>0</v>
          </cell>
          <cell r="J56">
            <v>2</v>
          </cell>
          <cell r="K56">
            <v>11</v>
          </cell>
          <cell r="L56">
            <v>9</v>
          </cell>
          <cell r="M56">
            <v>0</v>
          </cell>
          <cell r="N56">
            <v>10</v>
          </cell>
          <cell r="O56">
            <v>18</v>
          </cell>
          <cell r="P56">
            <v>20</v>
          </cell>
          <cell r="Q56">
            <v>11</v>
          </cell>
          <cell r="R56">
            <v>0</v>
          </cell>
          <cell r="S56">
            <v>0</v>
          </cell>
          <cell r="T56">
            <v>2</v>
          </cell>
          <cell r="U56">
            <v>33</v>
          </cell>
          <cell r="V56">
            <v>51</v>
          </cell>
        </row>
        <row r="57">
          <cell r="B57" t="str">
            <v>E022-01-0813/2019</v>
          </cell>
          <cell r="C57" t="str">
            <v>Kolia Katasi Josaiah</v>
          </cell>
          <cell r="D57">
            <v>3.33333333333333</v>
          </cell>
          <cell r="E57">
            <v>9.41176470588235</v>
          </cell>
          <cell r="F57">
            <v>0</v>
          </cell>
          <cell r="G57">
            <v>6.37254901960784</v>
          </cell>
          <cell r="H57">
            <v>3</v>
          </cell>
          <cell r="I57">
            <v>0</v>
          </cell>
          <cell r="J57">
            <v>3</v>
          </cell>
          <cell r="K57">
            <v>10</v>
          </cell>
          <cell r="L57">
            <v>11</v>
          </cell>
          <cell r="M57">
            <v>0</v>
          </cell>
          <cell r="N57">
            <v>10.5</v>
          </cell>
          <cell r="O57">
            <v>19.9</v>
          </cell>
          <cell r="P57">
            <v>19.5</v>
          </cell>
          <cell r="Q57">
            <v>16</v>
          </cell>
          <cell r="R57">
            <v>0</v>
          </cell>
          <cell r="S57">
            <v>20</v>
          </cell>
          <cell r="T57">
            <v>0</v>
          </cell>
          <cell r="U57">
            <v>55.5</v>
          </cell>
          <cell r="V57">
            <v>75</v>
          </cell>
        </row>
        <row r="58">
          <cell r="B58" t="str">
            <v>E022-01-0816/2019</v>
          </cell>
          <cell r="C58" t="str">
            <v>Kyalo Musyimi JOHN</v>
          </cell>
          <cell r="D58">
            <v>5.41666666666667</v>
          </cell>
          <cell r="E58">
            <v>10</v>
          </cell>
          <cell r="F58">
            <v>0</v>
          </cell>
          <cell r="G58">
            <v>7.70833333333333</v>
          </cell>
          <cell r="H58">
            <v>3</v>
          </cell>
          <cell r="I58">
            <v>0</v>
          </cell>
          <cell r="J58">
            <v>3</v>
          </cell>
          <cell r="K58">
            <v>11</v>
          </cell>
          <cell r="L58">
            <v>9</v>
          </cell>
          <cell r="M58">
            <v>0</v>
          </cell>
          <cell r="N58">
            <v>10</v>
          </cell>
          <cell r="O58">
            <v>20.7</v>
          </cell>
          <cell r="P58">
            <v>13.5</v>
          </cell>
          <cell r="Q58">
            <v>13</v>
          </cell>
          <cell r="R58">
            <v>0</v>
          </cell>
          <cell r="S58">
            <v>8</v>
          </cell>
          <cell r="T58">
            <v>0</v>
          </cell>
          <cell r="U58">
            <v>34.5</v>
          </cell>
          <cell r="V58">
            <v>55</v>
          </cell>
        </row>
        <row r="59">
          <cell r="B59" t="str">
            <v>E022-01-0817/2019</v>
          </cell>
          <cell r="C59" t="str">
            <v>Dishan OTIENO</v>
          </cell>
          <cell r="D59">
            <v>2.91666666666667</v>
          </cell>
          <cell r="E59">
            <v>10</v>
          </cell>
          <cell r="F59">
            <v>0</v>
          </cell>
          <cell r="G59">
            <v>6.45833333333333</v>
          </cell>
          <cell r="H59">
            <v>4</v>
          </cell>
          <cell r="I59">
            <v>0</v>
          </cell>
          <cell r="J59">
            <v>4</v>
          </cell>
          <cell r="K59">
            <v>11</v>
          </cell>
          <cell r="L59">
            <v>9</v>
          </cell>
          <cell r="M59">
            <v>0</v>
          </cell>
          <cell r="N59">
            <v>10</v>
          </cell>
          <cell r="O59">
            <v>20.5</v>
          </cell>
          <cell r="P59">
            <v>13.5</v>
          </cell>
          <cell r="Q59">
            <v>12.5</v>
          </cell>
          <cell r="R59">
            <v>0</v>
          </cell>
          <cell r="S59">
            <v>0</v>
          </cell>
          <cell r="T59">
            <v>4</v>
          </cell>
          <cell r="U59">
            <v>30</v>
          </cell>
          <cell r="V59">
            <v>51</v>
          </cell>
        </row>
        <row r="60">
          <cell r="B60" t="str">
            <v>E022-01-0818/2019</v>
          </cell>
          <cell r="C60" t="str">
            <v>Wanjala DANIEL</v>
          </cell>
          <cell r="D60">
            <v>2.5</v>
          </cell>
          <cell r="E60">
            <v>10</v>
          </cell>
          <cell r="F60">
            <v>0</v>
          </cell>
          <cell r="G60">
            <v>6.25</v>
          </cell>
          <cell r="H60">
            <v>2</v>
          </cell>
          <cell r="I60">
            <v>0</v>
          </cell>
          <cell r="J60">
            <v>2</v>
          </cell>
          <cell r="K60">
            <v>14</v>
          </cell>
          <cell r="L60">
            <v>13</v>
          </cell>
          <cell r="M60">
            <v>0</v>
          </cell>
          <cell r="N60">
            <v>13.5</v>
          </cell>
          <cell r="O60">
            <v>21.8</v>
          </cell>
          <cell r="P60">
            <v>19</v>
          </cell>
          <cell r="Q60">
            <v>12</v>
          </cell>
          <cell r="R60">
            <v>0</v>
          </cell>
          <cell r="S60">
            <v>10</v>
          </cell>
          <cell r="T60">
            <v>0</v>
          </cell>
          <cell r="U60">
            <v>41</v>
          </cell>
          <cell r="V60">
            <v>63</v>
          </cell>
        </row>
        <row r="61">
          <cell r="B61" t="str">
            <v>E022-01-0819/2019</v>
          </cell>
          <cell r="C61" t="str">
            <v>Houston Kilaaka KISANYA</v>
          </cell>
          <cell r="D61">
            <v>3.33333333333333</v>
          </cell>
          <cell r="E61">
            <v>10</v>
          </cell>
          <cell r="F61">
            <v>0</v>
          </cell>
          <cell r="G61">
            <v>6.66666666666667</v>
          </cell>
          <cell r="H61">
            <v>2</v>
          </cell>
          <cell r="I61">
            <v>0</v>
          </cell>
          <cell r="J61">
            <v>2</v>
          </cell>
          <cell r="K61">
            <v>11</v>
          </cell>
          <cell r="L61">
            <v>13</v>
          </cell>
          <cell r="M61">
            <v>0</v>
          </cell>
          <cell r="N61">
            <v>12</v>
          </cell>
          <cell r="O61">
            <v>20.7</v>
          </cell>
          <cell r="P61">
            <v>19.5</v>
          </cell>
          <cell r="Q61">
            <v>16</v>
          </cell>
          <cell r="R61">
            <v>0</v>
          </cell>
          <cell r="S61">
            <v>10</v>
          </cell>
          <cell r="T61">
            <v>0</v>
          </cell>
          <cell r="U61">
            <v>45.5</v>
          </cell>
          <cell r="V61">
            <v>66</v>
          </cell>
        </row>
        <row r="62">
          <cell r="B62" t="str">
            <v>E022-01-0820/2019</v>
          </cell>
          <cell r="C62" t="str">
            <v>Muchendu Peter KIBUKU</v>
          </cell>
          <cell r="D62">
            <v>2.91666666666667</v>
          </cell>
          <cell r="E62">
            <v>10</v>
          </cell>
          <cell r="F62">
            <v>0</v>
          </cell>
          <cell r="G62">
            <v>6.45833333333333</v>
          </cell>
          <cell r="H62">
            <v>2</v>
          </cell>
          <cell r="I62">
            <v>0</v>
          </cell>
          <cell r="J62">
            <v>2</v>
          </cell>
          <cell r="K62">
            <v>11</v>
          </cell>
          <cell r="L62">
            <v>9</v>
          </cell>
          <cell r="M62">
            <v>0</v>
          </cell>
          <cell r="N62">
            <v>10</v>
          </cell>
          <cell r="O62">
            <v>18.5</v>
          </cell>
          <cell r="P62">
            <v>15</v>
          </cell>
          <cell r="Q62">
            <v>12</v>
          </cell>
          <cell r="R62">
            <v>0</v>
          </cell>
          <cell r="S62">
            <v>0</v>
          </cell>
          <cell r="T62">
            <v>4</v>
          </cell>
          <cell r="U62">
            <v>31</v>
          </cell>
          <cell r="V62">
            <v>50</v>
          </cell>
        </row>
        <row r="63">
          <cell r="B63" t="str">
            <v>E022-01-0822/2019</v>
          </cell>
          <cell r="C63" t="str">
            <v>Magoi Maxwel KIPRUTO</v>
          </cell>
          <cell r="D63">
            <v>2.5</v>
          </cell>
          <cell r="E63">
            <v>10</v>
          </cell>
          <cell r="F63">
            <v>0</v>
          </cell>
          <cell r="G63">
            <v>6.25</v>
          </cell>
          <cell r="H63">
            <v>3</v>
          </cell>
          <cell r="I63">
            <v>0</v>
          </cell>
          <cell r="J63">
            <v>3</v>
          </cell>
          <cell r="K63">
            <v>11</v>
          </cell>
          <cell r="L63">
            <v>13</v>
          </cell>
          <cell r="M63">
            <v>0</v>
          </cell>
          <cell r="N63">
            <v>12</v>
          </cell>
          <cell r="O63">
            <v>21.3</v>
          </cell>
          <cell r="P63">
            <v>11.5</v>
          </cell>
          <cell r="Q63">
            <v>12</v>
          </cell>
          <cell r="R63">
            <v>0</v>
          </cell>
          <cell r="S63">
            <v>3</v>
          </cell>
          <cell r="T63">
            <v>0</v>
          </cell>
          <cell r="U63">
            <v>26.5</v>
          </cell>
          <cell r="V63">
            <v>48</v>
          </cell>
        </row>
        <row r="64">
          <cell r="B64" t="str">
            <v>E022-01-0823/2019</v>
          </cell>
          <cell r="C64" t="str">
            <v>Nyaberi Fred Makori</v>
          </cell>
          <cell r="D64">
            <v>2.91666666666667</v>
          </cell>
          <cell r="E64">
            <v>5.41666666666667</v>
          </cell>
          <cell r="F64">
            <v>0</v>
          </cell>
          <cell r="G64">
            <v>4.16666666666667</v>
          </cell>
          <cell r="H64">
            <v>1</v>
          </cell>
          <cell r="I64">
            <v>0</v>
          </cell>
          <cell r="J64">
            <v>1</v>
          </cell>
          <cell r="K64">
            <v>10</v>
          </cell>
          <cell r="L64">
            <v>11</v>
          </cell>
          <cell r="M64">
            <v>0</v>
          </cell>
          <cell r="N64">
            <v>10.5</v>
          </cell>
          <cell r="O64">
            <v>15.7</v>
          </cell>
          <cell r="P64">
            <v>13</v>
          </cell>
          <cell r="Q64">
            <v>0</v>
          </cell>
          <cell r="R64">
            <v>8</v>
          </cell>
          <cell r="S64">
            <v>6</v>
          </cell>
          <cell r="T64">
            <v>0</v>
          </cell>
          <cell r="U64">
            <v>27</v>
          </cell>
          <cell r="V64">
            <v>43</v>
          </cell>
        </row>
        <row r="65">
          <cell r="B65" t="str">
            <v>E022-01-0835/2019</v>
          </cell>
          <cell r="C65" t="str">
            <v>Muthanga James MUTAHI</v>
          </cell>
          <cell r="D65">
            <v>4.58333333333333</v>
          </cell>
          <cell r="E65">
            <v>7.6</v>
          </cell>
          <cell r="F65">
            <v>0</v>
          </cell>
          <cell r="G65">
            <v>6.09166666666667</v>
          </cell>
          <cell r="H65">
            <v>3</v>
          </cell>
          <cell r="I65">
            <v>0</v>
          </cell>
          <cell r="J65">
            <v>3</v>
          </cell>
          <cell r="K65">
            <v>11</v>
          </cell>
          <cell r="L65">
            <v>10</v>
          </cell>
          <cell r="M65">
            <v>0</v>
          </cell>
          <cell r="N65">
            <v>10.5</v>
          </cell>
          <cell r="O65">
            <v>19.6</v>
          </cell>
          <cell r="P65">
            <v>17</v>
          </cell>
          <cell r="Q65">
            <v>0</v>
          </cell>
          <cell r="R65">
            <v>11</v>
          </cell>
          <cell r="S65">
            <v>0</v>
          </cell>
          <cell r="T65">
            <v>13.5</v>
          </cell>
          <cell r="U65">
            <v>41.5</v>
          </cell>
          <cell r="V65">
            <v>61</v>
          </cell>
        </row>
        <row r="66">
          <cell r="B66" t="str">
            <v>E022-01-0846/2019</v>
          </cell>
          <cell r="C66" t="str">
            <v>Chemutai ABIGAEL</v>
          </cell>
          <cell r="D66">
            <v>7.08333333333333</v>
          </cell>
          <cell r="E66">
            <v>9.41176470588235</v>
          </cell>
          <cell r="F66">
            <v>0</v>
          </cell>
          <cell r="G66">
            <v>8.24754901960784</v>
          </cell>
          <cell r="H66">
            <v>3</v>
          </cell>
          <cell r="I66">
            <v>0</v>
          </cell>
          <cell r="J66">
            <v>3</v>
          </cell>
          <cell r="K66">
            <v>9</v>
          </cell>
          <cell r="L66">
            <v>10</v>
          </cell>
          <cell r="M66">
            <v>0</v>
          </cell>
          <cell r="N66">
            <v>9.5</v>
          </cell>
          <cell r="O66">
            <v>20.7</v>
          </cell>
          <cell r="P66">
            <v>19</v>
          </cell>
          <cell r="Q66">
            <v>17</v>
          </cell>
          <cell r="R66">
            <v>0</v>
          </cell>
          <cell r="S66">
            <v>0</v>
          </cell>
          <cell r="T66">
            <v>10.5</v>
          </cell>
          <cell r="U66">
            <v>46.5</v>
          </cell>
          <cell r="V66">
            <v>67</v>
          </cell>
        </row>
        <row r="67">
          <cell r="B67" t="str">
            <v>E022-01-1999/2019</v>
          </cell>
          <cell r="C67" t="str">
            <v>Kyaloallan Mulwa</v>
          </cell>
          <cell r="D67">
            <v>2.91666666666667</v>
          </cell>
          <cell r="E67">
            <v>7.05882352941176</v>
          </cell>
          <cell r="F67">
            <v>0</v>
          </cell>
          <cell r="G67">
            <v>4.98774509803922</v>
          </cell>
          <cell r="H67">
            <v>3</v>
          </cell>
          <cell r="I67">
            <v>0</v>
          </cell>
          <cell r="J67">
            <v>3</v>
          </cell>
          <cell r="K67">
            <v>12</v>
          </cell>
          <cell r="L67">
            <v>13</v>
          </cell>
          <cell r="M67">
            <v>0</v>
          </cell>
          <cell r="N67">
            <v>12.5</v>
          </cell>
          <cell r="O67">
            <v>20.5</v>
          </cell>
          <cell r="P67">
            <v>12</v>
          </cell>
          <cell r="Q67">
            <v>0</v>
          </cell>
          <cell r="R67">
            <v>7</v>
          </cell>
          <cell r="S67">
            <v>9</v>
          </cell>
          <cell r="T67">
            <v>0</v>
          </cell>
          <cell r="U67">
            <v>28</v>
          </cell>
          <cell r="V67">
            <v>49</v>
          </cell>
        </row>
        <row r="68">
          <cell r="B68" t="str">
            <v>E022-01-2029/2019</v>
          </cell>
          <cell r="C68" t="str">
            <v>Wang'ondu Benard KURIA</v>
          </cell>
          <cell r="D68">
            <v>4.58333333333333</v>
          </cell>
          <cell r="E68">
            <v>8.82352941176471</v>
          </cell>
          <cell r="F68">
            <v>0</v>
          </cell>
          <cell r="G68">
            <v>6.70343137254902</v>
          </cell>
          <cell r="H68">
            <v>3</v>
          </cell>
          <cell r="I68">
            <v>0</v>
          </cell>
          <cell r="J68">
            <v>3</v>
          </cell>
          <cell r="K68">
            <v>14</v>
          </cell>
          <cell r="L68">
            <v>13</v>
          </cell>
          <cell r="M68">
            <v>0</v>
          </cell>
          <cell r="N68">
            <v>13.5</v>
          </cell>
          <cell r="O68">
            <v>23.2</v>
          </cell>
          <cell r="P68">
            <v>20</v>
          </cell>
          <cell r="Q68">
            <v>0</v>
          </cell>
          <cell r="R68">
            <v>4</v>
          </cell>
          <cell r="S68">
            <v>9.5</v>
          </cell>
          <cell r="T68">
            <v>0</v>
          </cell>
          <cell r="U68">
            <v>33.5</v>
          </cell>
          <cell r="V68">
            <v>57</v>
          </cell>
        </row>
        <row r="69">
          <cell r="B69" t="str">
            <v>E022-01-2040/2019</v>
          </cell>
          <cell r="C69" t="str">
            <v>Edwin NGARI</v>
          </cell>
          <cell r="D69">
            <v>5</v>
          </cell>
          <cell r="E69">
            <v>10</v>
          </cell>
          <cell r="F69">
            <v>0</v>
          </cell>
          <cell r="G69">
            <v>7.5</v>
          </cell>
          <cell r="H69">
            <v>4</v>
          </cell>
          <cell r="I69">
            <v>0</v>
          </cell>
          <cell r="J69">
            <v>4</v>
          </cell>
          <cell r="K69">
            <v>11</v>
          </cell>
          <cell r="L69">
            <v>12</v>
          </cell>
          <cell r="M69">
            <v>0</v>
          </cell>
          <cell r="N69">
            <v>11.5</v>
          </cell>
          <cell r="O69">
            <v>23</v>
          </cell>
          <cell r="P69">
            <v>18</v>
          </cell>
          <cell r="Q69">
            <v>16</v>
          </cell>
          <cell r="R69">
            <v>0</v>
          </cell>
          <cell r="S69">
            <v>0</v>
          </cell>
          <cell r="T69">
            <v>8</v>
          </cell>
          <cell r="U69">
            <v>42</v>
          </cell>
          <cell r="V69">
            <v>65</v>
          </cell>
        </row>
        <row r="70">
          <cell r="B70" t="str">
            <v>E022-01-2156/2019</v>
          </cell>
          <cell r="C70" t="str">
            <v>Inyani PATIENCE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0"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</row>
        <row r="71">
          <cell r="B71" t="str">
            <v>E022-01-2268/2019</v>
          </cell>
          <cell r="C71" t="str">
            <v>Kibet Antony MASWAN</v>
          </cell>
          <cell r="D71">
            <v>3.75</v>
          </cell>
          <cell r="E71">
            <v>7.64705882352941</v>
          </cell>
          <cell r="F71">
            <v>0</v>
          </cell>
          <cell r="G71">
            <v>5.69852941176471</v>
          </cell>
          <cell r="H71">
            <v>3</v>
          </cell>
          <cell r="I71">
            <v>0</v>
          </cell>
          <cell r="J71">
            <v>3</v>
          </cell>
          <cell r="K71">
            <v>11</v>
          </cell>
          <cell r="L71">
            <v>10</v>
          </cell>
          <cell r="M71">
            <v>0</v>
          </cell>
          <cell r="N71">
            <v>10.5</v>
          </cell>
          <cell r="O71">
            <v>19.2</v>
          </cell>
          <cell r="P71">
            <v>20</v>
          </cell>
          <cell r="Q71">
            <v>14.5</v>
          </cell>
          <cell r="R71">
            <v>0</v>
          </cell>
          <cell r="S71">
            <v>0</v>
          </cell>
          <cell r="T71">
            <v>10</v>
          </cell>
          <cell r="U71">
            <v>44.5</v>
          </cell>
          <cell r="V71">
            <v>64</v>
          </cell>
        </row>
        <row r="72">
          <cell r="B72" t="str">
            <v>E022-01-2298/2019</v>
          </cell>
          <cell r="C72" t="str">
            <v>Lesinko SIPITEK</v>
          </cell>
          <cell r="D72">
            <v>2.08333333333333</v>
          </cell>
          <cell r="E72">
            <v>8.23529411764706</v>
          </cell>
          <cell r="F72">
            <v>0</v>
          </cell>
          <cell r="G72">
            <v>5.1593137254902</v>
          </cell>
          <cell r="H72">
            <v>2</v>
          </cell>
          <cell r="I72">
            <v>0</v>
          </cell>
          <cell r="J72">
            <v>2</v>
          </cell>
          <cell r="K72">
            <v>11</v>
          </cell>
          <cell r="L72">
            <v>12</v>
          </cell>
          <cell r="M72">
            <v>0</v>
          </cell>
          <cell r="N72">
            <v>11.5</v>
          </cell>
          <cell r="O72">
            <v>18.7</v>
          </cell>
          <cell r="P72">
            <v>15</v>
          </cell>
          <cell r="Q72">
            <v>0</v>
          </cell>
          <cell r="R72">
            <v>14</v>
          </cell>
          <cell r="S72">
            <v>10</v>
          </cell>
          <cell r="T72">
            <v>0</v>
          </cell>
          <cell r="U72">
            <v>39</v>
          </cell>
          <cell r="V72">
            <v>58</v>
          </cell>
        </row>
        <row r="73">
          <cell r="B73" t="str">
            <v>E022-01-1998/2019</v>
          </cell>
          <cell r="C73" t="str">
            <v>Ruth Mbugua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3"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</row>
        <row r="74">
          <cell r="B74" t="str">
            <v>E022-01-0762/2018</v>
          </cell>
          <cell r="C74" t="str">
            <v>Mbaga Gyavira Tuzinde</v>
          </cell>
          <cell r="D74">
            <v>4.16666666666667</v>
          </cell>
          <cell r="E74">
            <v>9.41176470588235</v>
          </cell>
          <cell r="F74">
            <v>0</v>
          </cell>
          <cell r="G74">
            <v>6.78921568627451</v>
          </cell>
          <cell r="H74">
            <v>2</v>
          </cell>
          <cell r="I74">
            <v>0</v>
          </cell>
          <cell r="J74">
            <v>2</v>
          </cell>
          <cell r="K74">
            <v>11</v>
          </cell>
          <cell r="L74">
            <v>10</v>
          </cell>
          <cell r="M74">
            <v>0</v>
          </cell>
          <cell r="N74">
            <v>10.5</v>
          </cell>
          <cell r="O74">
            <v>19.3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</row>
        <row r="74">
          <cell r="V74">
            <v>19</v>
          </cell>
        </row>
        <row r="75">
          <cell r="B75" t="str">
            <v>E022-01-1046/2018</v>
          </cell>
          <cell r="C75" t="str">
            <v>Duncan Mwanik</v>
          </cell>
          <cell r="D75">
            <v>5</v>
          </cell>
          <cell r="E75">
            <v>10</v>
          </cell>
          <cell r="F75">
            <v>0</v>
          </cell>
          <cell r="G75">
            <v>7.5</v>
          </cell>
          <cell r="H75">
            <v>2</v>
          </cell>
          <cell r="I75">
            <v>0</v>
          </cell>
          <cell r="J75">
            <v>2</v>
          </cell>
          <cell r="K75">
            <v>11</v>
          </cell>
          <cell r="L75">
            <v>10</v>
          </cell>
          <cell r="M75">
            <v>0</v>
          </cell>
          <cell r="N75">
            <v>10.5</v>
          </cell>
          <cell r="O75">
            <v>20</v>
          </cell>
          <cell r="P75">
            <v>12</v>
          </cell>
          <cell r="Q75">
            <v>0</v>
          </cell>
          <cell r="R75">
            <v>11</v>
          </cell>
          <cell r="S75">
            <v>0</v>
          </cell>
          <cell r="T75">
            <v>0</v>
          </cell>
          <cell r="U75">
            <v>23</v>
          </cell>
          <cell r="V75">
            <v>43</v>
          </cell>
        </row>
        <row r="76">
          <cell r="B76" t="str">
            <v>E022-01-1047/2018</v>
          </cell>
          <cell r="C76" t="str">
            <v>Wachira Maurice Mwangi</v>
          </cell>
          <cell r="D76">
            <v>4.58333333333333</v>
          </cell>
          <cell r="E76">
            <v>2.94117647058824</v>
          </cell>
          <cell r="F76">
            <v>0</v>
          </cell>
          <cell r="G76">
            <v>3.76225490196078</v>
          </cell>
          <cell r="H76">
            <v>2</v>
          </cell>
          <cell r="I76">
            <v>0</v>
          </cell>
          <cell r="J76">
            <v>2</v>
          </cell>
          <cell r="K76">
            <v>8</v>
          </cell>
          <cell r="L76">
            <v>11</v>
          </cell>
          <cell r="M76">
            <v>0</v>
          </cell>
          <cell r="N76">
            <v>9.5</v>
          </cell>
          <cell r="O76">
            <v>15.3</v>
          </cell>
          <cell r="P76">
            <v>12</v>
          </cell>
          <cell r="Q76">
            <v>6</v>
          </cell>
          <cell r="R76">
            <v>0</v>
          </cell>
          <cell r="S76">
            <v>0</v>
          </cell>
          <cell r="T76">
            <v>8</v>
          </cell>
          <cell r="U76">
            <v>26</v>
          </cell>
          <cell r="V76">
            <v>41</v>
          </cell>
        </row>
        <row r="77">
          <cell r="B77" t="str">
            <v>E022-01-1052/2018</v>
          </cell>
          <cell r="C77" t="str">
            <v>Chepkirui BRILLIAN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</row>
        <row r="77"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</row>
        <row r="78">
          <cell r="B78" t="str">
            <v>E022-01-1068/2018</v>
          </cell>
          <cell r="C78" t="str">
            <v>Anthony Githinji</v>
          </cell>
          <cell r="D78">
            <v>2.5</v>
          </cell>
          <cell r="E78">
            <v>9.41176470588235</v>
          </cell>
          <cell r="F78">
            <v>0</v>
          </cell>
          <cell r="G78">
            <v>5.95588235294118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6</v>
          </cell>
          <cell r="P78">
            <v>13</v>
          </cell>
          <cell r="Q78">
            <v>18</v>
          </cell>
          <cell r="R78">
            <v>0</v>
          </cell>
          <cell r="S78">
            <v>11</v>
          </cell>
          <cell r="T78">
            <v>0</v>
          </cell>
          <cell r="U78">
            <v>42</v>
          </cell>
          <cell r="V78">
            <v>48</v>
          </cell>
        </row>
        <row r="79">
          <cell r="B79" t="str">
            <v>E022-01-1072/2018</v>
          </cell>
          <cell r="C79" t="str">
            <v>Messi Joseph MBAYI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79"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</row>
        <row r="80">
          <cell r="B80" t="str">
            <v>E022-01-1077/2018</v>
          </cell>
          <cell r="C80" t="str">
            <v>Francis Ngugi Nganga</v>
          </cell>
          <cell r="D80">
            <v>2.91666666666667</v>
          </cell>
          <cell r="E80">
            <v>5</v>
          </cell>
          <cell r="F80">
            <v>0</v>
          </cell>
          <cell r="G80">
            <v>3.95833333333333</v>
          </cell>
          <cell r="H80">
            <v>3</v>
          </cell>
          <cell r="I80">
            <v>0</v>
          </cell>
          <cell r="J80">
            <v>3</v>
          </cell>
          <cell r="K80">
            <v>8</v>
          </cell>
          <cell r="L80">
            <v>11</v>
          </cell>
          <cell r="M80">
            <v>0</v>
          </cell>
          <cell r="N80">
            <v>9.5</v>
          </cell>
          <cell r="O80">
            <v>16.5</v>
          </cell>
          <cell r="P80">
            <v>8</v>
          </cell>
          <cell r="Q80">
            <v>14</v>
          </cell>
          <cell r="R80">
            <v>0</v>
          </cell>
          <cell r="S80">
            <v>0</v>
          </cell>
          <cell r="T80">
            <v>2</v>
          </cell>
          <cell r="U80">
            <v>24</v>
          </cell>
          <cell r="V80">
            <v>41</v>
          </cell>
        </row>
        <row r="81">
          <cell r="B81" t="str">
            <v>E022-01-1091/2018</v>
          </cell>
          <cell r="C81" t="str">
            <v>Daniel Njau Kariuki</v>
          </cell>
          <cell r="D81">
            <v>5</v>
          </cell>
          <cell r="E81">
            <v>7.64705882352941</v>
          </cell>
          <cell r="F81">
            <v>0</v>
          </cell>
          <cell r="G81">
            <v>6.32352941176471</v>
          </cell>
          <cell r="H81">
            <v>4</v>
          </cell>
          <cell r="I81">
            <v>0</v>
          </cell>
          <cell r="J81">
            <v>4</v>
          </cell>
          <cell r="K81">
            <v>8</v>
          </cell>
          <cell r="L81">
            <v>11</v>
          </cell>
          <cell r="M81">
            <v>0</v>
          </cell>
          <cell r="N81">
            <v>9.5</v>
          </cell>
          <cell r="O81">
            <v>19.8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</row>
        <row r="81">
          <cell r="V81">
            <v>20</v>
          </cell>
        </row>
        <row r="82">
          <cell r="B82" t="str">
            <v>E022-01-1855/2018</v>
          </cell>
          <cell r="C82" t="str">
            <v>Agnes Gathoni Nyutu</v>
          </cell>
          <cell r="D82">
            <v>4.16666666666667</v>
          </cell>
          <cell r="E82">
            <v>8.23529411764706</v>
          </cell>
          <cell r="F82">
            <v>0</v>
          </cell>
          <cell r="G82">
            <v>6.20098039215686</v>
          </cell>
          <cell r="H82">
            <v>3</v>
          </cell>
          <cell r="I82">
            <v>0</v>
          </cell>
          <cell r="J82">
            <v>3</v>
          </cell>
          <cell r="K82">
            <v>11</v>
          </cell>
          <cell r="L82">
            <v>13</v>
          </cell>
          <cell r="M82">
            <v>0</v>
          </cell>
          <cell r="N82">
            <v>12</v>
          </cell>
          <cell r="O82">
            <v>21.2</v>
          </cell>
          <cell r="P82">
            <v>13</v>
          </cell>
          <cell r="Q82">
            <v>12</v>
          </cell>
          <cell r="R82">
            <v>0</v>
          </cell>
          <cell r="S82">
            <v>4</v>
          </cell>
          <cell r="T82">
            <v>0</v>
          </cell>
          <cell r="U82">
            <v>29</v>
          </cell>
          <cell r="V82">
            <v>50</v>
          </cell>
        </row>
        <row r="83">
          <cell r="B83" t="str">
            <v>E022-01-1894/2018</v>
          </cell>
          <cell r="C83" t="str">
            <v>Brian Kiptoo BIWOTT</v>
          </cell>
          <cell r="D83">
            <v>2.91666666666667</v>
          </cell>
          <cell r="E83">
            <v>7.05882352941176</v>
          </cell>
          <cell r="F83">
            <v>0</v>
          </cell>
          <cell r="G83">
            <v>4.98774509803922</v>
          </cell>
          <cell r="H83">
            <v>2</v>
          </cell>
          <cell r="I83">
            <v>0</v>
          </cell>
          <cell r="J83">
            <v>2</v>
          </cell>
          <cell r="K83">
            <v>8</v>
          </cell>
          <cell r="L83">
            <v>11</v>
          </cell>
          <cell r="M83">
            <v>0</v>
          </cell>
          <cell r="N83">
            <v>9.5</v>
          </cell>
          <cell r="O83">
            <v>16.5</v>
          </cell>
          <cell r="P83">
            <v>18.5</v>
          </cell>
          <cell r="Q83">
            <v>0</v>
          </cell>
          <cell r="R83">
            <v>11.5</v>
          </cell>
          <cell r="S83">
            <v>0</v>
          </cell>
          <cell r="T83">
            <v>6</v>
          </cell>
          <cell r="U83">
            <v>36</v>
          </cell>
          <cell r="V83">
            <v>53</v>
          </cell>
        </row>
        <row r="84">
          <cell r="B84" t="str">
            <v>E022-01-0751/2017</v>
          </cell>
          <cell r="C84" t="str">
            <v>Mark Maina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8</v>
          </cell>
          <cell r="L84">
            <v>11</v>
          </cell>
          <cell r="M84">
            <v>0</v>
          </cell>
          <cell r="N84">
            <v>9.5</v>
          </cell>
          <cell r="O84">
            <v>9.5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</row>
        <row r="84">
          <cell r="V84">
            <v>10</v>
          </cell>
        </row>
        <row r="85">
          <cell r="B85" t="str">
            <v>E022-01-1538/2017</v>
          </cell>
          <cell r="C85" t="str">
            <v>Roy Obimbo WILFRED</v>
          </cell>
          <cell r="D85">
            <v>2.91666666666667</v>
          </cell>
          <cell r="E85">
            <v>5.41666666666667</v>
          </cell>
          <cell r="F85">
            <v>0</v>
          </cell>
          <cell r="G85">
            <v>4.16666666666667</v>
          </cell>
          <cell r="H85">
            <v>4</v>
          </cell>
          <cell r="I85">
            <v>0</v>
          </cell>
          <cell r="J85">
            <v>4</v>
          </cell>
          <cell r="K85">
            <v>11</v>
          </cell>
          <cell r="L85">
            <v>12</v>
          </cell>
          <cell r="M85">
            <v>0</v>
          </cell>
          <cell r="N85">
            <v>11.5</v>
          </cell>
          <cell r="O85">
            <v>19.7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</row>
        <row r="85">
          <cell r="V85">
            <v>20</v>
          </cell>
        </row>
        <row r="86">
          <cell r="B86" t="str">
            <v>E022-01-0753/2017</v>
          </cell>
          <cell r="C86" t="str">
            <v>Rowland Odour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6"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</row>
        <row r="87">
          <cell r="B87" t="str">
            <v>E022-01-0869/2016</v>
          </cell>
          <cell r="C87" t="str">
            <v>Musanga Elizabeth NDINDA</v>
          </cell>
          <cell r="D87">
            <v>3.33333333333333</v>
          </cell>
          <cell r="E87">
            <v>7.64705882352941</v>
          </cell>
          <cell r="F87">
            <v>0</v>
          </cell>
          <cell r="G87">
            <v>5.49019607843137</v>
          </cell>
          <cell r="H87">
            <v>3</v>
          </cell>
          <cell r="I87">
            <v>0</v>
          </cell>
          <cell r="J87">
            <v>3</v>
          </cell>
          <cell r="K87">
            <v>9</v>
          </cell>
          <cell r="L87">
            <v>10</v>
          </cell>
          <cell r="M87">
            <v>0</v>
          </cell>
          <cell r="N87">
            <v>9.5</v>
          </cell>
          <cell r="O87">
            <v>18</v>
          </cell>
          <cell r="P87">
            <v>14</v>
          </cell>
          <cell r="Q87">
            <v>7</v>
          </cell>
          <cell r="R87">
            <v>0</v>
          </cell>
          <cell r="S87">
            <v>10</v>
          </cell>
          <cell r="T87">
            <v>0</v>
          </cell>
          <cell r="U87">
            <v>31</v>
          </cell>
          <cell r="V87">
            <v>49</v>
          </cell>
        </row>
        <row r="88">
          <cell r="B88" t="str">
            <v>E022-01-2109/2016</v>
          </cell>
          <cell r="C88" t="str">
            <v>Amos KIPCHIRCHIR</v>
          </cell>
          <cell r="D88">
            <v>7.05882352941176</v>
          </cell>
          <cell r="E88">
            <v>3.33333333333333</v>
          </cell>
          <cell r="F88">
            <v>0</v>
          </cell>
          <cell r="G88">
            <v>5.19607843137255</v>
          </cell>
          <cell r="H88">
            <v>4</v>
          </cell>
          <cell r="I88">
            <v>0</v>
          </cell>
          <cell r="J88">
            <v>4</v>
          </cell>
          <cell r="K88">
            <v>8</v>
          </cell>
          <cell r="L88">
            <v>11</v>
          </cell>
          <cell r="M88">
            <v>0</v>
          </cell>
          <cell r="N88">
            <v>9.5</v>
          </cell>
          <cell r="O88">
            <v>18.7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</row>
        <row r="88">
          <cell r="V88">
            <v>19</v>
          </cell>
        </row>
        <row r="89">
          <cell r="B89" t="str">
            <v>E022-01-0804/2015</v>
          </cell>
          <cell r="C89" t="str">
            <v>Jim Murimi</v>
          </cell>
          <cell r="D89">
            <v>6.66666666666667</v>
          </cell>
          <cell r="E89">
            <v>7.64705882352941</v>
          </cell>
          <cell r="F89">
            <v>0</v>
          </cell>
          <cell r="G89">
            <v>7.15686274509804</v>
          </cell>
          <cell r="H89">
            <v>2</v>
          </cell>
          <cell r="I89">
            <v>0</v>
          </cell>
          <cell r="J89">
            <v>2</v>
          </cell>
          <cell r="K89">
            <v>14</v>
          </cell>
          <cell r="L89">
            <v>13</v>
          </cell>
          <cell r="M89">
            <v>0</v>
          </cell>
          <cell r="N89">
            <v>13.5</v>
          </cell>
          <cell r="O89">
            <v>22.7</v>
          </cell>
          <cell r="P89">
            <v>12</v>
          </cell>
          <cell r="Q89">
            <v>4</v>
          </cell>
          <cell r="R89">
            <v>0</v>
          </cell>
          <cell r="S89">
            <v>0</v>
          </cell>
          <cell r="T89">
            <v>0</v>
          </cell>
          <cell r="U89">
            <v>16</v>
          </cell>
          <cell r="V89">
            <v>39</v>
          </cell>
        </row>
        <row r="90">
          <cell r="B90" t="str">
            <v>E022-01-0797/2014</v>
          </cell>
          <cell r="C90" t="str">
            <v>Kevin Kariuki Mwangi</v>
          </cell>
          <cell r="D90">
            <v>4.58333333333333</v>
          </cell>
          <cell r="E90">
            <v>7.05882352941176</v>
          </cell>
          <cell r="F90">
            <v>0</v>
          </cell>
          <cell r="G90">
            <v>5.82107843137255</v>
          </cell>
          <cell r="H90">
            <v>0</v>
          </cell>
          <cell r="I90">
            <v>0</v>
          </cell>
          <cell r="J90">
            <v>0</v>
          </cell>
          <cell r="K90">
            <v>12</v>
          </cell>
          <cell r="L90">
            <v>13</v>
          </cell>
          <cell r="M90">
            <v>0</v>
          </cell>
          <cell r="N90">
            <v>12.5</v>
          </cell>
          <cell r="O90">
            <v>18.3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18</v>
          </cell>
        </row>
        <row r="91"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</row>
        <row r="92">
          <cell r="B92" t="str">
            <v>E022-01-1764/2018</v>
          </cell>
          <cell r="C92" t="str">
            <v>Martin Mwangi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12</v>
          </cell>
          <cell r="L92">
            <v>13</v>
          </cell>
          <cell r="M92">
            <v>0</v>
          </cell>
          <cell r="N92">
            <v>12.5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</row>
        <row r="93">
          <cell r="B93" t="str">
            <v>E022-01-1789/2018</v>
          </cell>
          <cell r="C93" t="str">
            <v>Ian Martin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12</v>
          </cell>
          <cell r="L93">
            <v>13</v>
          </cell>
          <cell r="M93">
            <v>0</v>
          </cell>
          <cell r="N93">
            <v>12.5</v>
          </cell>
          <cell r="O93">
            <v>12.5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</row>
        <row r="93">
          <cell r="V93">
            <v>13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OE"/>
      <sheetName val="SYS"/>
    </sheetNames>
    <sheetDataSet>
      <sheetData sheetId="0">
        <row r="15">
          <cell r="B15" t="str">
            <v>E022-01-0745/2019</v>
          </cell>
          <cell r="C15" t="str">
            <v>Mbugua  Mary MBAIRE</v>
          </cell>
          <cell r="D15">
            <v>6</v>
          </cell>
          <cell r="E15">
            <v>7</v>
          </cell>
          <cell r="F15">
            <v>0</v>
          </cell>
          <cell r="G15">
            <v>6.5</v>
          </cell>
          <cell r="H15">
            <v>3.5</v>
          </cell>
          <cell r="I15">
            <v>0</v>
          </cell>
          <cell r="J15">
            <v>3.5</v>
          </cell>
          <cell r="K15">
            <v>8</v>
          </cell>
          <cell r="L15">
            <v>9</v>
          </cell>
          <cell r="M15">
            <v>0</v>
          </cell>
          <cell r="N15">
            <v>8.5</v>
          </cell>
          <cell r="O15">
            <v>18.5</v>
          </cell>
          <cell r="P15">
            <v>22</v>
          </cell>
          <cell r="Q15">
            <v>0</v>
          </cell>
          <cell r="R15">
            <v>15</v>
          </cell>
          <cell r="S15">
            <v>0</v>
          </cell>
          <cell r="T15">
            <v>12.5</v>
          </cell>
          <cell r="U15">
            <v>49.5</v>
          </cell>
          <cell r="V15">
            <v>68</v>
          </cell>
        </row>
        <row r="16">
          <cell r="B16" t="str">
            <v>E022-01-0746/2019</v>
          </cell>
          <cell r="C16" t="str">
            <v>Mburu Racheal WAMAITHA</v>
          </cell>
          <cell r="D16">
            <v>6</v>
          </cell>
          <cell r="E16">
            <v>8</v>
          </cell>
          <cell r="F16">
            <v>0</v>
          </cell>
          <cell r="G16">
            <v>7</v>
          </cell>
          <cell r="H16">
            <v>3.5</v>
          </cell>
          <cell r="I16">
            <v>0</v>
          </cell>
          <cell r="J16">
            <v>3.5</v>
          </cell>
          <cell r="K16">
            <v>8</v>
          </cell>
          <cell r="L16">
            <v>9</v>
          </cell>
          <cell r="M16">
            <v>0</v>
          </cell>
          <cell r="N16">
            <v>8.5</v>
          </cell>
          <cell r="O16">
            <v>19</v>
          </cell>
          <cell r="P16">
            <v>22</v>
          </cell>
          <cell r="Q16">
            <v>14</v>
          </cell>
          <cell r="R16">
            <v>0</v>
          </cell>
          <cell r="S16">
            <v>0</v>
          </cell>
          <cell r="T16">
            <v>17</v>
          </cell>
          <cell r="U16">
            <v>53</v>
          </cell>
          <cell r="V16">
            <v>72</v>
          </cell>
        </row>
        <row r="17">
          <cell r="B17" t="str">
            <v>E022-01-0747/2019</v>
          </cell>
          <cell r="C17" t="str">
            <v>Makara Elsie MUTHONI</v>
          </cell>
          <cell r="D17">
            <v>6</v>
          </cell>
          <cell r="E17">
            <v>5</v>
          </cell>
          <cell r="F17">
            <v>0</v>
          </cell>
          <cell r="G17">
            <v>5.5</v>
          </cell>
          <cell r="H17">
            <v>3.5</v>
          </cell>
          <cell r="I17">
            <v>0</v>
          </cell>
          <cell r="J17">
            <v>3.5</v>
          </cell>
          <cell r="K17">
            <v>11</v>
          </cell>
          <cell r="L17">
            <v>10</v>
          </cell>
          <cell r="M17">
            <v>0</v>
          </cell>
          <cell r="N17">
            <v>10.5</v>
          </cell>
          <cell r="O17">
            <v>19.5</v>
          </cell>
          <cell r="P17">
            <v>20</v>
          </cell>
          <cell r="Q17">
            <v>18</v>
          </cell>
          <cell r="R17">
            <v>0</v>
          </cell>
          <cell r="S17">
            <v>0</v>
          </cell>
          <cell r="T17">
            <v>18</v>
          </cell>
          <cell r="U17">
            <v>56</v>
          </cell>
          <cell r="V17">
            <v>76</v>
          </cell>
        </row>
        <row r="18">
          <cell r="B18" t="str">
            <v>E022-01-0748/2019</v>
          </cell>
          <cell r="C18" t="str">
            <v>Kariuki Luis GITHENDU</v>
          </cell>
          <cell r="D18">
            <v>7</v>
          </cell>
          <cell r="E18">
            <v>7</v>
          </cell>
          <cell r="F18">
            <v>0</v>
          </cell>
          <cell r="G18">
            <v>7</v>
          </cell>
          <cell r="H18">
            <v>2</v>
          </cell>
          <cell r="I18">
            <v>0</v>
          </cell>
          <cell r="J18">
            <v>2</v>
          </cell>
          <cell r="K18">
            <v>9</v>
          </cell>
          <cell r="L18">
            <v>12</v>
          </cell>
          <cell r="M18">
            <v>0</v>
          </cell>
          <cell r="N18">
            <v>10.5</v>
          </cell>
          <cell r="O18">
            <v>19.5</v>
          </cell>
          <cell r="P18">
            <v>21</v>
          </cell>
          <cell r="Q18">
            <v>17</v>
          </cell>
          <cell r="R18">
            <v>0</v>
          </cell>
          <cell r="S18">
            <v>0</v>
          </cell>
          <cell r="T18">
            <v>14</v>
          </cell>
          <cell r="U18">
            <v>52</v>
          </cell>
          <cell r="V18">
            <v>72</v>
          </cell>
        </row>
        <row r="19">
          <cell r="B19" t="str">
            <v>E022-01-0749/2019</v>
          </cell>
          <cell r="C19" t="str">
            <v>Kimondo Samuel KIORIA</v>
          </cell>
          <cell r="D19">
            <v>5.5</v>
          </cell>
          <cell r="E19">
            <v>5</v>
          </cell>
          <cell r="F19">
            <v>0</v>
          </cell>
          <cell r="G19">
            <v>5.25</v>
          </cell>
          <cell r="H19">
            <v>4</v>
          </cell>
          <cell r="I19">
            <v>0</v>
          </cell>
          <cell r="J19">
            <v>4</v>
          </cell>
          <cell r="K19">
            <v>9</v>
          </cell>
          <cell r="L19">
            <v>11</v>
          </cell>
          <cell r="M19">
            <v>0</v>
          </cell>
          <cell r="N19">
            <v>10</v>
          </cell>
          <cell r="O19">
            <v>19.3</v>
          </cell>
          <cell r="P19">
            <v>23</v>
          </cell>
          <cell r="Q19">
            <v>15</v>
          </cell>
          <cell r="R19">
            <v>0</v>
          </cell>
          <cell r="S19">
            <v>0</v>
          </cell>
          <cell r="T19">
            <v>17</v>
          </cell>
          <cell r="U19">
            <v>55</v>
          </cell>
          <cell r="V19">
            <v>74</v>
          </cell>
        </row>
        <row r="20">
          <cell r="B20" t="str">
            <v>E022-01-0750/2019</v>
          </cell>
          <cell r="C20" t="str">
            <v>Kanumbi Victor KARIUKI</v>
          </cell>
          <cell r="D20">
            <v>6.5</v>
          </cell>
          <cell r="E20">
            <v>5</v>
          </cell>
          <cell r="F20">
            <v>0</v>
          </cell>
          <cell r="G20">
            <v>5.75</v>
          </cell>
          <cell r="H20">
            <v>3</v>
          </cell>
          <cell r="I20">
            <v>0</v>
          </cell>
          <cell r="J20">
            <v>3</v>
          </cell>
          <cell r="K20">
            <v>8</v>
          </cell>
          <cell r="L20">
            <v>12</v>
          </cell>
          <cell r="M20">
            <v>0</v>
          </cell>
          <cell r="N20">
            <v>10</v>
          </cell>
          <cell r="O20">
            <v>18.8</v>
          </cell>
          <cell r="P20">
            <v>17</v>
          </cell>
          <cell r="Q20">
            <v>0</v>
          </cell>
          <cell r="R20">
            <v>18</v>
          </cell>
          <cell r="S20">
            <v>0</v>
          </cell>
          <cell r="T20">
            <v>14.5</v>
          </cell>
          <cell r="U20">
            <v>49.5</v>
          </cell>
          <cell r="V20">
            <v>68</v>
          </cell>
        </row>
        <row r="21">
          <cell r="B21" t="str">
            <v>E022-01-0752/2019</v>
          </cell>
          <cell r="C21" t="str">
            <v>Ndindi Antony WARUINGI</v>
          </cell>
          <cell r="D21">
            <v>6</v>
          </cell>
          <cell r="E21">
            <v>5</v>
          </cell>
          <cell r="F21">
            <v>0</v>
          </cell>
          <cell r="G21">
            <v>5.5</v>
          </cell>
          <cell r="H21">
            <v>2.5</v>
          </cell>
          <cell r="I21">
            <v>0</v>
          </cell>
          <cell r="J21">
            <v>2.5</v>
          </cell>
          <cell r="K21">
            <v>10</v>
          </cell>
          <cell r="L21">
            <v>9</v>
          </cell>
          <cell r="M21">
            <v>0</v>
          </cell>
          <cell r="N21">
            <v>9.5</v>
          </cell>
          <cell r="O21">
            <v>17.5</v>
          </cell>
          <cell r="P21">
            <v>19</v>
          </cell>
          <cell r="Q21">
            <v>13</v>
          </cell>
          <cell r="R21">
            <v>0</v>
          </cell>
          <cell r="S21">
            <v>13</v>
          </cell>
          <cell r="T21">
            <v>0</v>
          </cell>
          <cell r="U21">
            <v>45</v>
          </cell>
          <cell r="V21">
            <v>63</v>
          </cell>
        </row>
        <row r="22">
          <cell r="B22" t="str">
            <v>E022-01-0755/2019</v>
          </cell>
          <cell r="C22" t="str">
            <v>Mwaura Peter THUO</v>
          </cell>
          <cell r="D22">
            <v>4</v>
          </cell>
          <cell r="E22">
            <v>8</v>
          </cell>
          <cell r="F22">
            <v>0</v>
          </cell>
          <cell r="G22">
            <v>6</v>
          </cell>
          <cell r="H22">
            <v>2</v>
          </cell>
          <cell r="I22">
            <v>0</v>
          </cell>
          <cell r="J22">
            <v>2</v>
          </cell>
          <cell r="K22">
            <v>11</v>
          </cell>
          <cell r="L22">
            <v>10</v>
          </cell>
          <cell r="M22">
            <v>0</v>
          </cell>
          <cell r="N22">
            <v>10.5</v>
          </cell>
          <cell r="O22">
            <v>18.5</v>
          </cell>
          <cell r="P22">
            <v>19</v>
          </cell>
          <cell r="Q22">
            <v>14</v>
          </cell>
          <cell r="R22">
            <v>0</v>
          </cell>
          <cell r="S22">
            <v>19</v>
          </cell>
          <cell r="T22">
            <v>0</v>
          </cell>
          <cell r="U22">
            <v>52</v>
          </cell>
          <cell r="V22">
            <v>71</v>
          </cell>
        </row>
        <row r="23">
          <cell r="B23" t="str">
            <v>E022-01-0757/2019</v>
          </cell>
          <cell r="C23" t="str">
            <v>Njenga Dickson GITHERE</v>
          </cell>
          <cell r="D23">
            <v>5.5</v>
          </cell>
          <cell r="E23">
            <v>7</v>
          </cell>
          <cell r="F23">
            <v>0</v>
          </cell>
          <cell r="G23">
            <v>6.25</v>
          </cell>
          <cell r="H23">
            <v>3</v>
          </cell>
          <cell r="I23">
            <v>0</v>
          </cell>
          <cell r="J23">
            <v>3</v>
          </cell>
          <cell r="K23">
            <v>10</v>
          </cell>
          <cell r="L23">
            <v>11</v>
          </cell>
          <cell r="M23">
            <v>0</v>
          </cell>
          <cell r="N23">
            <v>10.5</v>
          </cell>
          <cell r="O23">
            <v>19.8</v>
          </cell>
          <cell r="P23">
            <v>19</v>
          </cell>
          <cell r="Q23">
            <v>13</v>
          </cell>
          <cell r="R23">
            <v>0</v>
          </cell>
          <cell r="S23">
            <v>0</v>
          </cell>
          <cell r="T23">
            <v>13.5</v>
          </cell>
          <cell r="U23">
            <v>45.5</v>
          </cell>
          <cell r="V23">
            <v>65</v>
          </cell>
        </row>
        <row r="24">
          <cell r="B24" t="str">
            <v>E022-01-0758/2019</v>
          </cell>
          <cell r="C24" t="str">
            <v>Ndemo Brian BWONDA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E022-01-0760/2019</v>
          </cell>
          <cell r="C25" t="str">
            <v>Wangombe Brian Gabriel MWANGI</v>
          </cell>
          <cell r="D25">
            <v>4.5</v>
          </cell>
          <cell r="E25">
            <v>9.5</v>
          </cell>
          <cell r="F25">
            <v>0</v>
          </cell>
          <cell r="G25">
            <v>7</v>
          </cell>
          <cell r="H25">
            <v>3.5</v>
          </cell>
          <cell r="I25">
            <v>0</v>
          </cell>
          <cell r="J25">
            <v>3.5</v>
          </cell>
          <cell r="K25">
            <v>11</v>
          </cell>
          <cell r="L25">
            <v>10</v>
          </cell>
          <cell r="M25">
            <v>0</v>
          </cell>
          <cell r="N25">
            <v>10.5</v>
          </cell>
          <cell r="O25">
            <v>21</v>
          </cell>
          <cell r="P25">
            <v>22</v>
          </cell>
          <cell r="Q25">
            <v>14</v>
          </cell>
          <cell r="R25">
            <v>0</v>
          </cell>
          <cell r="S25">
            <v>0</v>
          </cell>
          <cell r="T25">
            <v>14.5</v>
          </cell>
          <cell r="U25">
            <v>50.5</v>
          </cell>
          <cell r="V25">
            <v>72</v>
          </cell>
        </row>
        <row r="26">
          <cell r="B26" t="str">
            <v>E022-01-0761/2019</v>
          </cell>
          <cell r="C26" t="str">
            <v>Nduta Rael NZELI</v>
          </cell>
          <cell r="D26">
            <v>4</v>
          </cell>
          <cell r="E26">
            <v>6</v>
          </cell>
          <cell r="F26">
            <v>0</v>
          </cell>
          <cell r="G26">
            <v>5</v>
          </cell>
          <cell r="H26">
            <v>5</v>
          </cell>
          <cell r="I26">
            <v>0</v>
          </cell>
          <cell r="J26">
            <v>5</v>
          </cell>
          <cell r="K26">
            <v>10</v>
          </cell>
          <cell r="L26">
            <v>12</v>
          </cell>
          <cell r="M26">
            <v>0</v>
          </cell>
          <cell r="N26">
            <v>11</v>
          </cell>
          <cell r="O26">
            <v>21</v>
          </cell>
          <cell r="P26">
            <v>16</v>
          </cell>
          <cell r="Q26">
            <v>18</v>
          </cell>
          <cell r="R26">
            <v>0</v>
          </cell>
          <cell r="S26">
            <v>0</v>
          </cell>
          <cell r="T26">
            <v>18</v>
          </cell>
          <cell r="U26">
            <v>52</v>
          </cell>
          <cell r="V26">
            <v>73</v>
          </cell>
        </row>
        <row r="27">
          <cell r="B27" t="str">
            <v>E022-01-0762/2019</v>
          </cell>
          <cell r="C27" t="str">
            <v>Kimanzi Lyanne NDANU</v>
          </cell>
          <cell r="D27">
            <v>4.5</v>
          </cell>
          <cell r="E27">
            <v>4</v>
          </cell>
          <cell r="F27">
            <v>0</v>
          </cell>
          <cell r="G27">
            <v>4.25</v>
          </cell>
          <cell r="H27">
            <v>3.5</v>
          </cell>
          <cell r="I27">
            <v>0</v>
          </cell>
          <cell r="J27">
            <v>3.5</v>
          </cell>
          <cell r="K27">
            <v>11</v>
          </cell>
          <cell r="L27">
            <v>13</v>
          </cell>
          <cell r="M27">
            <v>0</v>
          </cell>
          <cell r="N27">
            <v>12</v>
          </cell>
          <cell r="O27">
            <v>19.8</v>
          </cell>
          <cell r="P27">
            <v>17</v>
          </cell>
          <cell r="Q27">
            <v>16</v>
          </cell>
          <cell r="R27">
            <v>0</v>
          </cell>
          <cell r="S27">
            <v>0</v>
          </cell>
          <cell r="T27">
            <v>16</v>
          </cell>
          <cell r="U27">
            <v>49</v>
          </cell>
          <cell r="V27">
            <v>69</v>
          </cell>
        </row>
        <row r="28">
          <cell r="B28" t="str">
            <v>E022-01-0765/2019</v>
          </cell>
          <cell r="C28" t="str">
            <v>Gathura Jeremiah KIARIE</v>
          </cell>
          <cell r="D28">
            <v>5</v>
          </cell>
          <cell r="E28">
            <v>7</v>
          </cell>
          <cell r="F28">
            <v>0</v>
          </cell>
          <cell r="G28">
            <v>6</v>
          </cell>
          <cell r="H28">
            <v>4</v>
          </cell>
          <cell r="I28">
            <v>0</v>
          </cell>
          <cell r="J28">
            <v>4</v>
          </cell>
          <cell r="K28">
            <v>12</v>
          </cell>
          <cell r="L28">
            <v>11</v>
          </cell>
          <cell r="M28">
            <v>0</v>
          </cell>
          <cell r="N28">
            <v>11.5</v>
          </cell>
          <cell r="O28">
            <v>21.5</v>
          </cell>
          <cell r="P28">
            <v>20</v>
          </cell>
          <cell r="Q28">
            <v>15</v>
          </cell>
          <cell r="R28">
            <v>0</v>
          </cell>
          <cell r="S28">
            <v>0</v>
          </cell>
          <cell r="T28">
            <v>19</v>
          </cell>
          <cell r="U28">
            <v>54</v>
          </cell>
          <cell r="V28">
            <v>76</v>
          </cell>
        </row>
        <row r="29">
          <cell r="B29" t="str">
            <v>E022-01-0767/2019</v>
          </cell>
          <cell r="C29" t="str">
            <v>Kinyanjui Tamahjoy MBURA</v>
          </cell>
          <cell r="D29">
            <v>6</v>
          </cell>
          <cell r="E29">
            <v>4</v>
          </cell>
          <cell r="F29">
            <v>0</v>
          </cell>
          <cell r="G29">
            <v>5</v>
          </cell>
          <cell r="H29">
            <v>3.5</v>
          </cell>
          <cell r="I29">
            <v>0</v>
          </cell>
          <cell r="J29">
            <v>3.5</v>
          </cell>
          <cell r="K29">
            <v>11</v>
          </cell>
          <cell r="L29">
            <v>13</v>
          </cell>
          <cell r="M29">
            <v>0</v>
          </cell>
          <cell r="N29">
            <v>12</v>
          </cell>
          <cell r="O29">
            <v>20.5</v>
          </cell>
          <cell r="P29">
            <v>17</v>
          </cell>
          <cell r="Q29">
            <v>15</v>
          </cell>
          <cell r="R29">
            <v>0</v>
          </cell>
          <cell r="S29">
            <v>0</v>
          </cell>
          <cell r="T29">
            <v>19</v>
          </cell>
          <cell r="U29">
            <v>51</v>
          </cell>
          <cell r="V29">
            <v>72</v>
          </cell>
        </row>
        <row r="30">
          <cell r="B30" t="str">
            <v>E022-01-0768/2019</v>
          </cell>
          <cell r="C30" t="str">
            <v>Kipkoech Pamela Chemutai</v>
          </cell>
          <cell r="D30">
            <v>4</v>
          </cell>
          <cell r="E30">
            <v>5</v>
          </cell>
          <cell r="F30">
            <v>0</v>
          </cell>
          <cell r="G30">
            <v>4.5</v>
          </cell>
          <cell r="H30">
            <v>3</v>
          </cell>
          <cell r="I30">
            <v>0</v>
          </cell>
          <cell r="J30">
            <v>3</v>
          </cell>
          <cell r="K30">
            <v>11</v>
          </cell>
          <cell r="L30">
            <v>12</v>
          </cell>
          <cell r="M30">
            <v>0</v>
          </cell>
          <cell r="N30">
            <v>11.5</v>
          </cell>
          <cell r="O30">
            <v>19</v>
          </cell>
          <cell r="P30">
            <v>20</v>
          </cell>
          <cell r="Q30">
            <v>17</v>
          </cell>
          <cell r="R30">
            <v>0</v>
          </cell>
          <cell r="S30">
            <v>0</v>
          </cell>
          <cell r="T30">
            <v>17</v>
          </cell>
          <cell r="U30">
            <v>54</v>
          </cell>
          <cell r="V30">
            <v>73</v>
          </cell>
        </row>
        <row r="31">
          <cell r="B31" t="str">
            <v>E022-01-0769/2019</v>
          </cell>
          <cell r="C31" t="str">
            <v>Faith KASWII</v>
          </cell>
          <cell r="D31">
            <v>5</v>
          </cell>
          <cell r="E31">
            <v>5</v>
          </cell>
          <cell r="F31">
            <v>0</v>
          </cell>
          <cell r="G31">
            <v>5</v>
          </cell>
          <cell r="H31">
            <v>3.5</v>
          </cell>
          <cell r="I31">
            <v>0</v>
          </cell>
          <cell r="J31">
            <v>3.5</v>
          </cell>
          <cell r="K31">
            <v>10</v>
          </cell>
          <cell r="L31">
            <v>11</v>
          </cell>
          <cell r="M31">
            <v>0</v>
          </cell>
          <cell r="N31">
            <v>10.5</v>
          </cell>
          <cell r="O31">
            <v>19</v>
          </cell>
          <cell r="P31">
            <v>17</v>
          </cell>
          <cell r="Q31">
            <v>18</v>
          </cell>
          <cell r="R31">
            <v>0</v>
          </cell>
          <cell r="S31">
            <v>0</v>
          </cell>
          <cell r="T31">
            <v>13.5</v>
          </cell>
          <cell r="U31">
            <v>48.5</v>
          </cell>
          <cell r="V31">
            <v>68</v>
          </cell>
        </row>
        <row r="32">
          <cell r="B32" t="str">
            <v>E022-01-0770/2019</v>
          </cell>
          <cell r="C32" t="str">
            <v>Kariuki Joshua NJERU</v>
          </cell>
          <cell r="D32">
            <v>4</v>
          </cell>
          <cell r="E32">
            <v>0</v>
          </cell>
          <cell r="F32">
            <v>0</v>
          </cell>
          <cell r="G32">
            <v>4</v>
          </cell>
          <cell r="H32">
            <v>3</v>
          </cell>
          <cell r="I32">
            <v>0</v>
          </cell>
          <cell r="J32">
            <v>3</v>
          </cell>
          <cell r="K32">
            <v>12</v>
          </cell>
          <cell r="L32">
            <v>15</v>
          </cell>
          <cell r="M32">
            <v>0</v>
          </cell>
          <cell r="N32">
            <v>13.5</v>
          </cell>
          <cell r="O32">
            <v>20.5</v>
          </cell>
          <cell r="P32">
            <v>7</v>
          </cell>
          <cell r="Q32">
            <v>17</v>
          </cell>
          <cell r="R32">
            <v>0</v>
          </cell>
          <cell r="S32">
            <v>0</v>
          </cell>
          <cell r="T32">
            <v>17</v>
          </cell>
          <cell r="U32">
            <v>41</v>
          </cell>
          <cell r="V32">
            <v>62</v>
          </cell>
        </row>
        <row r="33">
          <cell r="B33" t="str">
            <v>E022-01-0771/2019</v>
          </cell>
          <cell r="C33" t="str">
            <v>Mugi Joy Wanjira</v>
          </cell>
          <cell r="D33">
            <v>5.5</v>
          </cell>
          <cell r="E33">
            <v>6</v>
          </cell>
          <cell r="F33">
            <v>0</v>
          </cell>
          <cell r="G33">
            <v>5.75</v>
          </cell>
          <cell r="H33">
            <v>4</v>
          </cell>
          <cell r="I33">
            <v>0</v>
          </cell>
          <cell r="J33">
            <v>4</v>
          </cell>
          <cell r="K33">
            <v>11</v>
          </cell>
          <cell r="L33">
            <v>13</v>
          </cell>
          <cell r="M33">
            <v>0</v>
          </cell>
          <cell r="N33">
            <v>12</v>
          </cell>
          <cell r="O33">
            <v>21.8</v>
          </cell>
          <cell r="P33">
            <v>15</v>
          </cell>
          <cell r="Q33">
            <v>13</v>
          </cell>
          <cell r="R33">
            <v>0</v>
          </cell>
          <cell r="S33">
            <v>0</v>
          </cell>
          <cell r="T33">
            <v>14.5</v>
          </cell>
          <cell r="U33">
            <v>42.5</v>
          </cell>
          <cell r="V33">
            <v>64</v>
          </cell>
        </row>
        <row r="34">
          <cell r="B34" t="str">
            <v>E022-01-0772/2019</v>
          </cell>
          <cell r="C34" t="str">
            <v>Gichuki Charles MURAGE</v>
          </cell>
          <cell r="D34">
            <v>6.5</v>
          </cell>
          <cell r="E34">
            <v>6</v>
          </cell>
          <cell r="F34">
            <v>0</v>
          </cell>
          <cell r="G34">
            <v>6.25</v>
          </cell>
          <cell r="H34">
            <v>3</v>
          </cell>
          <cell r="I34">
            <v>0</v>
          </cell>
          <cell r="J34">
            <v>3</v>
          </cell>
          <cell r="K34">
            <v>12</v>
          </cell>
          <cell r="L34">
            <v>12</v>
          </cell>
          <cell r="M34">
            <v>0</v>
          </cell>
          <cell r="N34">
            <v>12</v>
          </cell>
          <cell r="O34">
            <v>21.3</v>
          </cell>
          <cell r="P34">
            <v>17</v>
          </cell>
          <cell r="Q34">
            <v>17</v>
          </cell>
          <cell r="R34">
            <v>0</v>
          </cell>
          <cell r="S34">
            <v>0</v>
          </cell>
          <cell r="T34">
            <v>14</v>
          </cell>
          <cell r="U34">
            <v>48</v>
          </cell>
          <cell r="V34">
            <v>69</v>
          </cell>
        </row>
        <row r="35">
          <cell r="B35" t="str">
            <v>E022-01-0773/2019</v>
          </cell>
          <cell r="C35" t="str">
            <v>Musangi Stephen Mwangangi</v>
          </cell>
          <cell r="D35">
            <v>7.5</v>
          </cell>
          <cell r="E35">
            <v>5</v>
          </cell>
          <cell r="F35">
            <v>0</v>
          </cell>
          <cell r="G35">
            <v>6.25</v>
          </cell>
          <cell r="H35">
            <v>4</v>
          </cell>
          <cell r="I35">
            <v>0</v>
          </cell>
          <cell r="J35">
            <v>4</v>
          </cell>
          <cell r="K35">
            <v>11</v>
          </cell>
          <cell r="L35">
            <v>11</v>
          </cell>
          <cell r="M35">
            <v>0</v>
          </cell>
          <cell r="N35">
            <v>11</v>
          </cell>
          <cell r="O35">
            <v>21.3</v>
          </cell>
          <cell r="P35">
            <v>13</v>
          </cell>
          <cell r="Q35">
            <v>14</v>
          </cell>
          <cell r="R35">
            <v>0</v>
          </cell>
          <cell r="S35">
            <v>0</v>
          </cell>
          <cell r="T35">
            <v>15.5</v>
          </cell>
          <cell r="U35">
            <v>42.5</v>
          </cell>
          <cell r="V35">
            <v>64</v>
          </cell>
        </row>
        <row r="36">
          <cell r="B36" t="str">
            <v>E022-01-0774/2019</v>
          </cell>
          <cell r="C36" t="str">
            <v>Dennis Shujaa Martin</v>
          </cell>
          <cell r="D36">
            <v>7</v>
          </cell>
          <cell r="E36">
            <v>5</v>
          </cell>
          <cell r="F36">
            <v>0</v>
          </cell>
          <cell r="G36">
            <v>6</v>
          </cell>
          <cell r="H36">
            <v>3.5</v>
          </cell>
          <cell r="I36">
            <v>0</v>
          </cell>
          <cell r="J36">
            <v>3.5</v>
          </cell>
          <cell r="K36">
            <v>12</v>
          </cell>
          <cell r="L36">
            <v>10</v>
          </cell>
          <cell r="M36">
            <v>0</v>
          </cell>
          <cell r="N36">
            <v>11</v>
          </cell>
          <cell r="O36">
            <v>20.5</v>
          </cell>
          <cell r="P36">
            <v>17</v>
          </cell>
          <cell r="Q36">
            <v>16</v>
          </cell>
          <cell r="R36">
            <v>0</v>
          </cell>
          <cell r="S36">
            <v>0</v>
          </cell>
          <cell r="T36">
            <v>14.5</v>
          </cell>
          <cell r="U36">
            <v>47.5</v>
          </cell>
          <cell r="V36">
            <v>68</v>
          </cell>
        </row>
        <row r="37">
          <cell r="B37" t="str">
            <v>E022-01-0778/2019</v>
          </cell>
          <cell r="C37" t="str">
            <v>Aswa Philip Katiechi</v>
          </cell>
          <cell r="D37">
            <v>5</v>
          </cell>
          <cell r="E37">
            <v>6</v>
          </cell>
          <cell r="F37">
            <v>0</v>
          </cell>
          <cell r="G37">
            <v>5.5</v>
          </cell>
          <cell r="H37">
            <v>3.5</v>
          </cell>
          <cell r="I37">
            <v>0</v>
          </cell>
          <cell r="J37">
            <v>3.5</v>
          </cell>
          <cell r="K37">
            <v>12</v>
          </cell>
          <cell r="L37">
            <v>13</v>
          </cell>
          <cell r="M37">
            <v>0</v>
          </cell>
          <cell r="N37">
            <v>12.5</v>
          </cell>
          <cell r="O37">
            <v>21.5</v>
          </cell>
          <cell r="P37">
            <v>16</v>
          </cell>
          <cell r="Q37">
            <v>14</v>
          </cell>
          <cell r="R37">
            <v>0</v>
          </cell>
          <cell r="S37">
            <v>0</v>
          </cell>
          <cell r="T37">
            <v>14.5</v>
          </cell>
          <cell r="U37">
            <v>44.5</v>
          </cell>
          <cell r="V37">
            <v>66</v>
          </cell>
        </row>
        <row r="38">
          <cell r="B38" t="str">
            <v>E022-01-0780/2019</v>
          </cell>
          <cell r="C38" t="str">
            <v>Mwendwa Daniel MULANDI</v>
          </cell>
          <cell r="D38">
            <v>7.5</v>
          </cell>
          <cell r="E38">
            <v>5</v>
          </cell>
          <cell r="F38">
            <v>0</v>
          </cell>
          <cell r="G38">
            <v>6.25</v>
          </cell>
          <cell r="H38">
            <v>2</v>
          </cell>
          <cell r="I38">
            <v>0</v>
          </cell>
          <cell r="J38">
            <v>2</v>
          </cell>
          <cell r="K38">
            <v>10</v>
          </cell>
          <cell r="L38">
            <v>12</v>
          </cell>
          <cell r="M38">
            <v>0</v>
          </cell>
          <cell r="N38">
            <v>11</v>
          </cell>
          <cell r="O38">
            <v>19.3</v>
          </cell>
          <cell r="P38">
            <v>17</v>
          </cell>
          <cell r="Q38">
            <v>15</v>
          </cell>
          <cell r="R38">
            <v>0</v>
          </cell>
          <cell r="S38">
            <v>0</v>
          </cell>
          <cell r="T38">
            <v>13.5</v>
          </cell>
          <cell r="U38">
            <v>45.5</v>
          </cell>
          <cell r="V38">
            <v>65</v>
          </cell>
        </row>
        <row r="39">
          <cell r="B39" t="str">
            <v>E022-01-0781/2019</v>
          </cell>
          <cell r="C39" t="str">
            <v>Kipkorir Kevin</v>
          </cell>
          <cell r="D39">
            <v>7.5</v>
          </cell>
          <cell r="E39">
            <v>9</v>
          </cell>
          <cell r="F39">
            <v>0</v>
          </cell>
          <cell r="G39">
            <v>8.25</v>
          </cell>
          <cell r="H39">
            <v>3.5</v>
          </cell>
          <cell r="I39">
            <v>0</v>
          </cell>
          <cell r="J39">
            <v>3.5</v>
          </cell>
          <cell r="K39">
            <v>10</v>
          </cell>
          <cell r="L39">
            <v>11</v>
          </cell>
          <cell r="M39">
            <v>0</v>
          </cell>
          <cell r="N39">
            <v>10.5</v>
          </cell>
          <cell r="O39">
            <v>22.3</v>
          </cell>
          <cell r="P39">
            <v>13</v>
          </cell>
          <cell r="Q39">
            <v>18</v>
          </cell>
          <cell r="R39">
            <v>0</v>
          </cell>
          <cell r="S39">
            <v>0</v>
          </cell>
          <cell r="T39">
            <v>12.5</v>
          </cell>
          <cell r="U39">
            <v>43.5</v>
          </cell>
          <cell r="V39">
            <v>66</v>
          </cell>
        </row>
        <row r="40">
          <cell r="B40" t="str">
            <v>E022-01-0789/2019</v>
          </cell>
          <cell r="C40" t="str">
            <v>Elvis KIPNGETICH</v>
          </cell>
          <cell r="D40">
            <v>0</v>
          </cell>
          <cell r="E40">
            <v>7</v>
          </cell>
          <cell r="F40">
            <v>0</v>
          </cell>
          <cell r="G40">
            <v>7</v>
          </cell>
          <cell r="H40">
            <v>3.5</v>
          </cell>
          <cell r="I40">
            <v>0</v>
          </cell>
          <cell r="J40">
            <v>3.5</v>
          </cell>
          <cell r="K40">
            <v>10</v>
          </cell>
          <cell r="L40">
            <v>11</v>
          </cell>
          <cell r="M40">
            <v>0</v>
          </cell>
          <cell r="N40">
            <v>10.5</v>
          </cell>
          <cell r="O40">
            <v>21</v>
          </cell>
          <cell r="P40">
            <v>15</v>
          </cell>
          <cell r="Q40">
            <v>0</v>
          </cell>
          <cell r="R40">
            <v>9</v>
          </cell>
          <cell r="S40">
            <v>0</v>
          </cell>
          <cell r="T40">
            <v>15</v>
          </cell>
          <cell r="U40">
            <v>39</v>
          </cell>
          <cell r="V40">
            <v>60</v>
          </cell>
        </row>
        <row r="41">
          <cell r="B41" t="str">
            <v>E022-01-0790/2019</v>
          </cell>
          <cell r="C41" t="str">
            <v>Kiplangat Renox Kipkoech</v>
          </cell>
          <cell r="D41">
            <v>6.5</v>
          </cell>
          <cell r="E41">
            <v>8</v>
          </cell>
          <cell r="F41">
            <v>0</v>
          </cell>
          <cell r="G41">
            <v>7.25</v>
          </cell>
          <cell r="H41">
            <v>2</v>
          </cell>
          <cell r="I41">
            <v>0</v>
          </cell>
          <cell r="J41">
            <v>2</v>
          </cell>
          <cell r="K41">
            <v>10</v>
          </cell>
          <cell r="L41">
            <v>12</v>
          </cell>
          <cell r="M41">
            <v>0</v>
          </cell>
          <cell r="N41">
            <v>11</v>
          </cell>
          <cell r="O41">
            <v>20.3</v>
          </cell>
          <cell r="P41">
            <v>16</v>
          </cell>
          <cell r="Q41">
            <v>0</v>
          </cell>
          <cell r="R41">
            <v>19</v>
          </cell>
          <cell r="S41">
            <v>13</v>
          </cell>
          <cell r="T41">
            <v>0</v>
          </cell>
          <cell r="U41">
            <v>48</v>
          </cell>
          <cell r="V41">
            <v>68</v>
          </cell>
        </row>
        <row r="42">
          <cell r="B42" t="str">
            <v>E022-01-0792/2019</v>
          </cell>
          <cell r="C42" t="str">
            <v>Kiprotich COSMAS</v>
          </cell>
          <cell r="D42">
            <v>4</v>
          </cell>
          <cell r="E42">
            <v>5</v>
          </cell>
          <cell r="F42">
            <v>0</v>
          </cell>
          <cell r="G42">
            <v>4.5</v>
          </cell>
          <cell r="H42">
            <v>5</v>
          </cell>
          <cell r="I42">
            <v>0</v>
          </cell>
          <cell r="J42">
            <v>5</v>
          </cell>
          <cell r="K42">
            <v>11</v>
          </cell>
          <cell r="L42">
            <v>12</v>
          </cell>
          <cell r="M42">
            <v>0</v>
          </cell>
          <cell r="N42">
            <v>11.5</v>
          </cell>
          <cell r="O42">
            <v>21</v>
          </cell>
          <cell r="P42">
            <v>21</v>
          </cell>
          <cell r="Q42">
            <v>17</v>
          </cell>
          <cell r="R42">
            <v>0</v>
          </cell>
          <cell r="S42">
            <v>0</v>
          </cell>
          <cell r="T42">
            <v>17</v>
          </cell>
          <cell r="U42">
            <v>55</v>
          </cell>
          <cell r="V42">
            <v>76</v>
          </cell>
        </row>
        <row r="43">
          <cell r="B43" t="str">
            <v>E022-01-0793/2019</v>
          </cell>
          <cell r="C43" t="str">
            <v>Chepkoech DOREEN</v>
          </cell>
          <cell r="D43">
            <v>6</v>
          </cell>
          <cell r="E43">
            <v>8</v>
          </cell>
          <cell r="F43">
            <v>0</v>
          </cell>
          <cell r="G43">
            <v>7</v>
          </cell>
          <cell r="H43">
            <v>3</v>
          </cell>
          <cell r="I43">
            <v>0</v>
          </cell>
          <cell r="J43">
            <v>3</v>
          </cell>
          <cell r="K43">
            <v>11</v>
          </cell>
          <cell r="L43">
            <v>11</v>
          </cell>
          <cell r="M43">
            <v>0</v>
          </cell>
          <cell r="N43">
            <v>11</v>
          </cell>
          <cell r="O43">
            <v>21</v>
          </cell>
          <cell r="P43">
            <v>23</v>
          </cell>
          <cell r="Q43">
            <v>17</v>
          </cell>
          <cell r="R43">
            <v>0</v>
          </cell>
          <cell r="S43">
            <v>0</v>
          </cell>
          <cell r="T43">
            <v>13.5</v>
          </cell>
          <cell r="U43">
            <v>53.5</v>
          </cell>
          <cell r="V43">
            <v>75</v>
          </cell>
        </row>
        <row r="44">
          <cell r="B44" t="str">
            <v>E022-01-0794/2019</v>
          </cell>
          <cell r="C44" t="str">
            <v>Njeri Newton KARIUKI</v>
          </cell>
          <cell r="D44">
            <v>6.5</v>
          </cell>
          <cell r="E44">
            <v>4</v>
          </cell>
          <cell r="F44">
            <v>0</v>
          </cell>
          <cell r="G44">
            <v>5.25</v>
          </cell>
          <cell r="H44">
            <v>3.5</v>
          </cell>
          <cell r="I44">
            <v>0</v>
          </cell>
          <cell r="J44">
            <v>3.5</v>
          </cell>
          <cell r="K44">
            <v>10</v>
          </cell>
          <cell r="L44">
            <v>11</v>
          </cell>
          <cell r="M44">
            <v>0</v>
          </cell>
          <cell r="N44">
            <v>10.5</v>
          </cell>
          <cell r="O44">
            <v>19.3</v>
          </cell>
          <cell r="P44">
            <v>19</v>
          </cell>
          <cell r="Q44">
            <v>18</v>
          </cell>
          <cell r="R44">
            <v>0</v>
          </cell>
          <cell r="S44">
            <v>0</v>
          </cell>
          <cell r="T44">
            <v>19</v>
          </cell>
          <cell r="U44">
            <v>56</v>
          </cell>
          <cell r="V44">
            <v>75</v>
          </cell>
        </row>
        <row r="45">
          <cell r="B45" t="str">
            <v>E022-01-0796/2019</v>
          </cell>
          <cell r="C45" t="str">
            <v>Kyalo Stephen MUSEMBI</v>
          </cell>
          <cell r="D45">
            <v>6</v>
          </cell>
          <cell r="E45">
            <v>5</v>
          </cell>
          <cell r="F45">
            <v>0</v>
          </cell>
          <cell r="G45">
            <v>5.5</v>
          </cell>
          <cell r="H45">
            <v>3.5</v>
          </cell>
          <cell r="I45">
            <v>0</v>
          </cell>
          <cell r="J45">
            <v>3.5</v>
          </cell>
          <cell r="K45">
            <v>11</v>
          </cell>
          <cell r="L45">
            <v>11</v>
          </cell>
          <cell r="M45">
            <v>0</v>
          </cell>
          <cell r="N45">
            <v>11</v>
          </cell>
          <cell r="O45">
            <v>20</v>
          </cell>
          <cell r="P45">
            <v>23</v>
          </cell>
          <cell r="Q45">
            <v>0</v>
          </cell>
          <cell r="R45">
            <v>10</v>
          </cell>
          <cell r="S45">
            <v>0</v>
          </cell>
          <cell r="T45">
            <v>18</v>
          </cell>
          <cell r="U45">
            <v>51</v>
          </cell>
          <cell r="V45">
            <v>71</v>
          </cell>
        </row>
        <row r="46">
          <cell r="B46" t="str">
            <v>E022-01-0797/2019</v>
          </cell>
          <cell r="C46" t="str">
            <v>Kimani Geofrey THEURI</v>
          </cell>
          <cell r="D46">
            <v>5.5</v>
          </cell>
          <cell r="E46">
            <v>8.5</v>
          </cell>
          <cell r="F46">
            <v>0</v>
          </cell>
          <cell r="G46">
            <v>7</v>
          </cell>
          <cell r="H46">
            <v>4</v>
          </cell>
          <cell r="I46">
            <v>0</v>
          </cell>
          <cell r="J46">
            <v>4</v>
          </cell>
          <cell r="K46">
            <v>10</v>
          </cell>
          <cell r="L46">
            <v>12</v>
          </cell>
          <cell r="M46">
            <v>0</v>
          </cell>
          <cell r="N46">
            <v>11</v>
          </cell>
          <cell r="O46">
            <v>22</v>
          </cell>
          <cell r="P46">
            <v>19</v>
          </cell>
          <cell r="Q46">
            <v>0</v>
          </cell>
          <cell r="R46">
            <v>19</v>
          </cell>
          <cell r="S46">
            <v>0</v>
          </cell>
          <cell r="T46">
            <v>17</v>
          </cell>
          <cell r="U46">
            <v>55</v>
          </cell>
          <cell r="V46">
            <v>77</v>
          </cell>
        </row>
        <row r="47">
          <cell r="B47" t="str">
            <v>E022-01-0799/2019</v>
          </cell>
          <cell r="C47" t="str">
            <v>Njuguna Joseph KURIA</v>
          </cell>
          <cell r="D47">
            <v>6</v>
          </cell>
          <cell r="E47">
            <v>6</v>
          </cell>
          <cell r="F47">
            <v>0</v>
          </cell>
          <cell r="G47">
            <v>6</v>
          </cell>
          <cell r="H47">
            <v>4</v>
          </cell>
          <cell r="I47">
            <v>0</v>
          </cell>
          <cell r="J47">
            <v>4</v>
          </cell>
          <cell r="K47">
            <v>10</v>
          </cell>
          <cell r="L47">
            <v>9</v>
          </cell>
          <cell r="M47">
            <v>0</v>
          </cell>
          <cell r="N47">
            <v>9.5</v>
          </cell>
          <cell r="O47">
            <v>19.5</v>
          </cell>
          <cell r="P47">
            <v>14</v>
          </cell>
          <cell r="Q47">
            <v>14</v>
          </cell>
          <cell r="R47">
            <v>0</v>
          </cell>
          <cell r="S47">
            <v>0</v>
          </cell>
          <cell r="T47">
            <v>14.5</v>
          </cell>
          <cell r="U47">
            <v>42.5</v>
          </cell>
          <cell r="V47">
            <v>62</v>
          </cell>
        </row>
        <row r="48">
          <cell r="B48" t="str">
            <v>E022-01-0800/2019</v>
          </cell>
          <cell r="C48" t="str">
            <v>Saina Jemeli NJERI</v>
          </cell>
          <cell r="D48">
            <v>7</v>
          </cell>
          <cell r="E48">
            <v>6</v>
          </cell>
          <cell r="F48">
            <v>0</v>
          </cell>
          <cell r="G48">
            <v>6.5</v>
          </cell>
          <cell r="H48">
            <v>2.5</v>
          </cell>
          <cell r="I48">
            <v>0</v>
          </cell>
          <cell r="J48">
            <v>2.5</v>
          </cell>
          <cell r="K48">
            <v>13</v>
          </cell>
          <cell r="L48">
            <v>9</v>
          </cell>
          <cell r="M48">
            <v>0</v>
          </cell>
          <cell r="N48">
            <v>11</v>
          </cell>
          <cell r="O48">
            <v>20</v>
          </cell>
          <cell r="P48">
            <v>10</v>
          </cell>
          <cell r="Q48">
            <v>19</v>
          </cell>
          <cell r="R48">
            <v>0</v>
          </cell>
          <cell r="S48">
            <v>19</v>
          </cell>
          <cell r="T48">
            <v>0</v>
          </cell>
          <cell r="U48">
            <v>48</v>
          </cell>
          <cell r="V48">
            <v>68</v>
          </cell>
        </row>
        <row r="49">
          <cell r="B49" t="str">
            <v>E022-01-0802/2019</v>
          </cell>
          <cell r="C49" t="str">
            <v>Yatich Kandie</v>
          </cell>
          <cell r="D49">
            <v>6.5</v>
          </cell>
          <cell r="E49">
            <v>5</v>
          </cell>
          <cell r="F49">
            <v>0</v>
          </cell>
          <cell r="G49">
            <v>5.75</v>
          </cell>
          <cell r="H49">
            <v>2.5</v>
          </cell>
          <cell r="I49">
            <v>0</v>
          </cell>
          <cell r="J49">
            <v>2.5</v>
          </cell>
          <cell r="K49">
            <v>13</v>
          </cell>
          <cell r="L49">
            <v>9</v>
          </cell>
          <cell r="M49">
            <v>0</v>
          </cell>
          <cell r="N49">
            <v>11</v>
          </cell>
          <cell r="O49">
            <v>19.3</v>
          </cell>
          <cell r="P49">
            <v>16</v>
          </cell>
          <cell r="Q49">
            <v>14</v>
          </cell>
          <cell r="R49">
            <v>0</v>
          </cell>
          <cell r="S49">
            <v>0</v>
          </cell>
          <cell r="T49">
            <v>15.5</v>
          </cell>
          <cell r="U49">
            <v>45.5</v>
          </cell>
          <cell r="V49">
            <v>65</v>
          </cell>
        </row>
        <row r="50">
          <cell r="B50" t="str">
            <v>E022-01-0803/2019</v>
          </cell>
          <cell r="C50" t="str">
            <v>Sheila JEPCHIRCHIR</v>
          </cell>
          <cell r="D50">
            <v>5.5</v>
          </cell>
          <cell r="E50">
            <v>5</v>
          </cell>
          <cell r="F50">
            <v>0</v>
          </cell>
          <cell r="G50">
            <v>5.25</v>
          </cell>
          <cell r="H50">
            <v>3.5</v>
          </cell>
          <cell r="I50">
            <v>0</v>
          </cell>
          <cell r="J50">
            <v>3.5</v>
          </cell>
          <cell r="K50">
            <v>11</v>
          </cell>
          <cell r="L50">
            <v>12</v>
          </cell>
          <cell r="M50">
            <v>0</v>
          </cell>
          <cell r="N50">
            <v>11.5</v>
          </cell>
          <cell r="O50">
            <v>20.3</v>
          </cell>
          <cell r="P50">
            <v>20</v>
          </cell>
          <cell r="Q50">
            <v>0</v>
          </cell>
          <cell r="R50">
            <v>15</v>
          </cell>
          <cell r="S50">
            <v>0</v>
          </cell>
          <cell r="T50">
            <v>18</v>
          </cell>
          <cell r="U50">
            <v>53</v>
          </cell>
          <cell r="V50">
            <v>73</v>
          </cell>
        </row>
        <row r="51">
          <cell r="B51" t="str">
            <v>E022-01-0806/2019</v>
          </cell>
          <cell r="C51" t="str">
            <v>Disamalu Joseph MUNENE</v>
          </cell>
          <cell r="D51">
            <v>5</v>
          </cell>
          <cell r="E51">
            <v>5</v>
          </cell>
          <cell r="F51">
            <v>0</v>
          </cell>
          <cell r="G51">
            <v>5</v>
          </cell>
          <cell r="H51">
            <v>4</v>
          </cell>
          <cell r="I51">
            <v>0</v>
          </cell>
          <cell r="J51">
            <v>4</v>
          </cell>
          <cell r="K51">
            <v>10</v>
          </cell>
          <cell r="L51">
            <v>10</v>
          </cell>
          <cell r="M51">
            <v>0</v>
          </cell>
          <cell r="N51">
            <v>10</v>
          </cell>
          <cell r="O51">
            <v>19</v>
          </cell>
          <cell r="P51">
            <v>20</v>
          </cell>
          <cell r="Q51">
            <v>14</v>
          </cell>
          <cell r="R51">
            <v>0</v>
          </cell>
          <cell r="S51">
            <v>0</v>
          </cell>
          <cell r="T51">
            <v>14.5</v>
          </cell>
          <cell r="U51">
            <v>48.5</v>
          </cell>
          <cell r="V51">
            <v>68</v>
          </cell>
        </row>
        <row r="52">
          <cell r="B52" t="str">
            <v>E022-01-0807/2019</v>
          </cell>
          <cell r="C52" t="str">
            <v>Nehemiah KIBET</v>
          </cell>
          <cell r="D52">
            <v>7</v>
          </cell>
          <cell r="E52">
            <v>8.5</v>
          </cell>
          <cell r="F52">
            <v>0</v>
          </cell>
          <cell r="G52">
            <v>7.75</v>
          </cell>
          <cell r="H52">
            <v>4</v>
          </cell>
          <cell r="I52">
            <v>0</v>
          </cell>
          <cell r="J52">
            <v>4</v>
          </cell>
          <cell r="K52">
            <v>11</v>
          </cell>
          <cell r="L52">
            <v>10</v>
          </cell>
          <cell r="M52">
            <v>0</v>
          </cell>
          <cell r="N52">
            <v>10.5</v>
          </cell>
          <cell r="O52">
            <v>22.3</v>
          </cell>
          <cell r="P52">
            <v>18</v>
          </cell>
          <cell r="Q52">
            <v>14</v>
          </cell>
          <cell r="R52">
            <v>0</v>
          </cell>
          <cell r="S52">
            <v>0</v>
          </cell>
          <cell r="T52">
            <v>14.5</v>
          </cell>
          <cell r="U52">
            <v>46.5</v>
          </cell>
          <cell r="V52">
            <v>69</v>
          </cell>
        </row>
        <row r="53">
          <cell r="B53" t="str">
            <v>E022-01-0809/2019</v>
          </cell>
          <cell r="C53" t="str">
            <v>Cheruiyot Felix KIPNGETICH</v>
          </cell>
          <cell r="D53">
            <v>4.5</v>
          </cell>
          <cell r="E53">
            <v>7</v>
          </cell>
          <cell r="F53">
            <v>0</v>
          </cell>
          <cell r="G53">
            <v>5.75</v>
          </cell>
          <cell r="H53">
            <v>3.5</v>
          </cell>
          <cell r="I53">
            <v>0</v>
          </cell>
          <cell r="J53">
            <v>3.5</v>
          </cell>
          <cell r="K53">
            <v>9</v>
          </cell>
          <cell r="L53">
            <v>11</v>
          </cell>
          <cell r="M53">
            <v>0</v>
          </cell>
          <cell r="N53">
            <v>10</v>
          </cell>
          <cell r="O53">
            <v>19.3</v>
          </cell>
          <cell r="P53">
            <v>14</v>
          </cell>
          <cell r="Q53">
            <v>13</v>
          </cell>
          <cell r="R53">
            <v>0</v>
          </cell>
          <cell r="S53">
            <v>0</v>
          </cell>
          <cell r="T53">
            <v>12.5</v>
          </cell>
          <cell r="U53">
            <v>39.5</v>
          </cell>
          <cell r="V53">
            <v>59</v>
          </cell>
        </row>
        <row r="54">
          <cell r="B54" t="str">
            <v>E022-01-0811/2019</v>
          </cell>
          <cell r="C54" t="str">
            <v>Jelimo MARION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11</v>
          </cell>
          <cell r="L54">
            <v>10</v>
          </cell>
          <cell r="M54">
            <v>0</v>
          </cell>
          <cell r="N54">
            <v>10.5</v>
          </cell>
          <cell r="O54">
            <v>10.5</v>
          </cell>
          <cell r="P54">
            <v>14</v>
          </cell>
          <cell r="Q54">
            <v>16</v>
          </cell>
          <cell r="R54">
            <v>0</v>
          </cell>
          <cell r="S54">
            <v>8</v>
          </cell>
          <cell r="T54">
            <v>0</v>
          </cell>
          <cell r="U54">
            <v>38</v>
          </cell>
          <cell r="V54">
            <v>49</v>
          </cell>
        </row>
        <row r="55">
          <cell r="B55" t="str">
            <v>E022-01-0812/2019</v>
          </cell>
          <cell r="C55" t="str">
            <v>Saha Ndune Erick</v>
          </cell>
          <cell r="D55">
            <v>5</v>
          </cell>
          <cell r="E55">
            <v>9</v>
          </cell>
          <cell r="F55">
            <v>0</v>
          </cell>
          <cell r="G55">
            <v>7</v>
          </cell>
          <cell r="H55">
            <v>3</v>
          </cell>
          <cell r="I55">
            <v>0</v>
          </cell>
          <cell r="J55">
            <v>3</v>
          </cell>
          <cell r="K55">
            <v>9</v>
          </cell>
          <cell r="L55">
            <v>11</v>
          </cell>
          <cell r="M55">
            <v>0</v>
          </cell>
          <cell r="N55">
            <v>10</v>
          </cell>
          <cell r="O55">
            <v>20</v>
          </cell>
          <cell r="P55">
            <v>17</v>
          </cell>
          <cell r="Q55">
            <v>0</v>
          </cell>
          <cell r="R55">
            <v>17</v>
          </cell>
          <cell r="S55">
            <v>16</v>
          </cell>
          <cell r="T55">
            <v>0</v>
          </cell>
          <cell r="U55">
            <v>50</v>
          </cell>
          <cell r="V55">
            <v>70</v>
          </cell>
        </row>
        <row r="56">
          <cell r="B56" t="str">
            <v>E022-01-0813/2019</v>
          </cell>
          <cell r="C56" t="str">
            <v>Kolia Katasi Josaiah</v>
          </cell>
          <cell r="D56">
            <v>5</v>
          </cell>
          <cell r="E56">
            <v>6</v>
          </cell>
          <cell r="F56">
            <v>0</v>
          </cell>
          <cell r="G56">
            <v>5.5</v>
          </cell>
          <cell r="H56">
            <v>5</v>
          </cell>
          <cell r="I56">
            <v>0</v>
          </cell>
          <cell r="J56">
            <v>5</v>
          </cell>
          <cell r="K56">
            <v>9</v>
          </cell>
          <cell r="L56">
            <v>12</v>
          </cell>
          <cell r="M56">
            <v>0</v>
          </cell>
          <cell r="N56">
            <v>10.5</v>
          </cell>
          <cell r="O56">
            <v>21</v>
          </cell>
          <cell r="P56">
            <v>22</v>
          </cell>
          <cell r="Q56">
            <v>0</v>
          </cell>
          <cell r="R56">
            <v>18</v>
          </cell>
          <cell r="S56">
            <v>0</v>
          </cell>
          <cell r="T56">
            <v>18</v>
          </cell>
          <cell r="U56">
            <v>58</v>
          </cell>
          <cell r="V56">
            <v>79</v>
          </cell>
        </row>
        <row r="57">
          <cell r="B57" t="str">
            <v>E022-01-0816/2019</v>
          </cell>
          <cell r="C57" t="str">
            <v>Kyalo Musyimi JOHN</v>
          </cell>
          <cell r="D57">
            <v>5</v>
          </cell>
          <cell r="E57">
            <v>5</v>
          </cell>
          <cell r="F57">
            <v>0</v>
          </cell>
          <cell r="G57">
            <v>5</v>
          </cell>
          <cell r="H57">
            <v>2</v>
          </cell>
          <cell r="I57">
            <v>0</v>
          </cell>
          <cell r="J57">
            <v>2</v>
          </cell>
          <cell r="K57">
            <v>12</v>
          </cell>
          <cell r="L57">
            <v>11</v>
          </cell>
          <cell r="M57">
            <v>0</v>
          </cell>
          <cell r="N57">
            <v>11.5</v>
          </cell>
          <cell r="O57">
            <v>18.5</v>
          </cell>
          <cell r="P57">
            <v>12</v>
          </cell>
          <cell r="Q57">
            <v>15</v>
          </cell>
          <cell r="R57">
            <v>0</v>
          </cell>
          <cell r="S57">
            <v>16</v>
          </cell>
          <cell r="T57">
            <v>0</v>
          </cell>
          <cell r="U57">
            <v>43</v>
          </cell>
          <cell r="V57">
            <v>62</v>
          </cell>
        </row>
        <row r="58">
          <cell r="B58" t="str">
            <v>E022-01-0817/2019</v>
          </cell>
          <cell r="C58" t="str">
            <v>Dishan OTIENO</v>
          </cell>
          <cell r="D58">
            <v>4</v>
          </cell>
          <cell r="E58">
            <v>6</v>
          </cell>
          <cell r="F58">
            <v>0</v>
          </cell>
          <cell r="G58">
            <v>5</v>
          </cell>
          <cell r="H58">
            <v>4</v>
          </cell>
          <cell r="I58">
            <v>0</v>
          </cell>
          <cell r="J58">
            <v>4</v>
          </cell>
          <cell r="K58">
            <v>9</v>
          </cell>
          <cell r="L58">
            <v>11</v>
          </cell>
          <cell r="M58">
            <v>0</v>
          </cell>
          <cell r="N58">
            <v>10</v>
          </cell>
          <cell r="O58">
            <v>19</v>
          </cell>
          <cell r="P58">
            <v>21</v>
          </cell>
          <cell r="Q58">
            <v>17</v>
          </cell>
          <cell r="R58">
            <v>0</v>
          </cell>
          <cell r="S58">
            <v>19</v>
          </cell>
          <cell r="T58">
            <v>0</v>
          </cell>
          <cell r="U58">
            <v>57</v>
          </cell>
          <cell r="V58">
            <v>76</v>
          </cell>
        </row>
        <row r="59">
          <cell r="B59" t="str">
            <v>E022-01-0818/2019</v>
          </cell>
          <cell r="C59" t="str">
            <v>Wanjala DANIEL</v>
          </cell>
          <cell r="D59">
            <v>7</v>
          </cell>
          <cell r="E59">
            <v>4</v>
          </cell>
          <cell r="F59">
            <v>0</v>
          </cell>
          <cell r="G59">
            <v>5.5</v>
          </cell>
          <cell r="H59">
            <v>4</v>
          </cell>
          <cell r="I59">
            <v>0</v>
          </cell>
          <cell r="J59">
            <v>4</v>
          </cell>
          <cell r="K59">
            <v>9</v>
          </cell>
          <cell r="L59">
            <v>8</v>
          </cell>
          <cell r="M59">
            <v>0</v>
          </cell>
          <cell r="N59">
            <v>8.5</v>
          </cell>
          <cell r="O59">
            <v>18</v>
          </cell>
          <cell r="P59">
            <v>19</v>
          </cell>
          <cell r="Q59">
            <v>17</v>
          </cell>
          <cell r="R59">
            <v>0</v>
          </cell>
          <cell r="S59">
            <v>0</v>
          </cell>
          <cell r="T59">
            <v>18</v>
          </cell>
          <cell r="U59">
            <v>54</v>
          </cell>
          <cell r="V59">
            <v>72</v>
          </cell>
        </row>
        <row r="60">
          <cell r="B60" t="str">
            <v>E022-01-0819/2019</v>
          </cell>
          <cell r="C60" t="str">
            <v>Houston Kilaaka KISANYA</v>
          </cell>
          <cell r="D60">
            <v>4</v>
          </cell>
          <cell r="E60">
            <v>8.5</v>
          </cell>
          <cell r="F60">
            <v>0</v>
          </cell>
          <cell r="G60">
            <v>6.25</v>
          </cell>
          <cell r="H60">
            <v>4</v>
          </cell>
          <cell r="I60">
            <v>0</v>
          </cell>
          <cell r="J60">
            <v>4</v>
          </cell>
          <cell r="K60">
            <v>11</v>
          </cell>
          <cell r="L60">
            <v>9</v>
          </cell>
          <cell r="M60">
            <v>0</v>
          </cell>
          <cell r="N60">
            <v>10</v>
          </cell>
          <cell r="O60">
            <v>20.3</v>
          </cell>
          <cell r="P60">
            <v>22</v>
          </cell>
          <cell r="Q60">
            <v>0</v>
          </cell>
          <cell r="R60">
            <v>18</v>
          </cell>
          <cell r="S60">
            <v>0</v>
          </cell>
          <cell r="T60">
            <v>18</v>
          </cell>
          <cell r="U60">
            <v>58</v>
          </cell>
          <cell r="V60">
            <v>78</v>
          </cell>
        </row>
        <row r="61">
          <cell r="B61" t="str">
            <v>E022-01-0820/2019</v>
          </cell>
          <cell r="C61" t="str">
            <v>Muchendu Peter KIBUKU</v>
          </cell>
          <cell r="D61">
            <v>6</v>
          </cell>
          <cell r="E61">
            <v>4</v>
          </cell>
          <cell r="F61">
            <v>0</v>
          </cell>
          <cell r="G61">
            <v>5</v>
          </cell>
          <cell r="H61">
            <v>4</v>
          </cell>
          <cell r="I61">
            <v>0</v>
          </cell>
          <cell r="J61">
            <v>4</v>
          </cell>
          <cell r="K61">
            <v>9</v>
          </cell>
          <cell r="L61">
            <v>11</v>
          </cell>
          <cell r="M61">
            <v>0</v>
          </cell>
          <cell r="N61">
            <v>10</v>
          </cell>
          <cell r="O61">
            <v>19</v>
          </cell>
          <cell r="P61">
            <v>22</v>
          </cell>
          <cell r="Q61">
            <v>15</v>
          </cell>
          <cell r="R61">
            <v>0</v>
          </cell>
          <cell r="S61">
            <v>0</v>
          </cell>
          <cell r="T61">
            <v>17</v>
          </cell>
          <cell r="U61">
            <v>54</v>
          </cell>
          <cell r="V61">
            <v>73</v>
          </cell>
        </row>
        <row r="62">
          <cell r="B62" t="str">
            <v>E022-01-0822/2019</v>
          </cell>
          <cell r="C62" t="str">
            <v>Magoi Maxwel KIPRUTO</v>
          </cell>
          <cell r="D62">
            <v>6</v>
          </cell>
          <cell r="E62">
            <v>5</v>
          </cell>
          <cell r="F62">
            <v>0</v>
          </cell>
          <cell r="G62">
            <v>5.5</v>
          </cell>
          <cell r="H62">
            <v>3.5</v>
          </cell>
          <cell r="I62">
            <v>0</v>
          </cell>
          <cell r="J62">
            <v>3.5</v>
          </cell>
          <cell r="K62">
            <v>9</v>
          </cell>
          <cell r="L62">
            <v>9</v>
          </cell>
          <cell r="M62">
            <v>0</v>
          </cell>
          <cell r="N62">
            <v>9</v>
          </cell>
          <cell r="O62">
            <v>18</v>
          </cell>
          <cell r="P62">
            <v>23</v>
          </cell>
          <cell r="Q62">
            <v>17</v>
          </cell>
          <cell r="R62">
            <v>0</v>
          </cell>
          <cell r="S62">
            <v>0</v>
          </cell>
          <cell r="T62">
            <v>17</v>
          </cell>
          <cell r="U62">
            <v>57</v>
          </cell>
          <cell r="V62">
            <v>75</v>
          </cell>
        </row>
        <row r="63">
          <cell r="B63" t="str">
            <v>E022-01-0823/2019</v>
          </cell>
          <cell r="C63" t="str">
            <v>Nyaberi Fred Makori</v>
          </cell>
          <cell r="D63">
            <v>4</v>
          </cell>
          <cell r="E63">
            <v>5</v>
          </cell>
          <cell r="F63">
            <v>0</v>
          </cell>
          <cell r="G63">
            <v>4.5</v>
          </cell>
          <cell r="H63">
            <v>2.5</v>
          </cell>
          <cell r="I63">
            <v>0</v>
          </cell>
          <cell r="J63">
            <v>2.5</v>
          </cell>
          <cell r="K63">
            <v>8</v>
          </cell>
          <cell r="L63">
            <v>7</v>
          </cell>
          <cell r="M63">
            <v>0</v>
          </cell>
          <cell r="N63">
            <v>7.5</v>
          </cell>
          <cell r="O63">
            <v>14.5</v>
          </cell>
          <cell r="P63">
            <v>20</v>
          </cell>
          <cell r="Q63">
            <v>12</v>
          </cell>
          <cell r="R63">
            <v>0</v>
          </cell>
          <cell r="S63">
            <v>0</v>
          </cell>
          <cell r="T63">
            <v>12.5</v>
          </cell>
          <cell r="U63">
            <v>44.5</v>
          </cell>
          <cell r="V63">
            <v>59</v>
          </cell>
        </row>
        <row r="64">
          <cell r="B64" t="str">
            <v>E022-01-0835/2019</v>
          </cell>
          <cell r="C64" t="str">
            <v>Muthanga James MUTAHI</v>
          </cell>
          <cell r="D64">
            <v>0</v>
          </cell>
          <cell r="E64">
            <v>4</v>
          </cell>
          <cell r="F64">
            <v>0</v>
          </cell>
          <cell r="G64">
            <v>4</v>
          </cell>
          <cell r="H64">
            <v>3.5</v>
          </cell>
          <cell r="I64">
            <v>0</v>
          </cell>
          <cell r="J64">
            <v>3.5</v>
          </cell>
          <cell r="K64">
            <v>8</v>
          </cell>
          <cell r="L64">
            <v>12</v>
          </cell>
          <cell r="M64">
            <v>0</v>
          </cell>
          <cell r="N64">
            <v>10</v>
          </cell>
          <cell r="O64">
            <v>17.5</v>
          </cell>
          <cell r="P64">
            <v>18</v>
          </cell>
          <cell r="Q64">
            <v>0</v>
          </cell>
          <cell r="R64">
            <v>17</v>
          </cell>
          <cell r="S64">
            <v>0</v>
          </cell>
          <cell r="T64">
            <v>19</v>
          </cell>
          <cell r="U64">
            <v>54</v>
          </cell>
          <cell r="V64">
            <v>72</v>
          </cell>
        </row>
        <row r="65">
          <cell r="B65" t="str">
            <v>E022-01-0846/2019</v>
          </cell>
          <cell r="C65" t="str">
            <v>Chemutai ABIGAEL</v>
          </cell>
          <cell r="D65">
            <v>5.5</v>
          </cell>
          <cell r="E65">
            <v>6</v>
          </cell>
          <cell r="F65">
            <v>0</v>
          </cell>
          <cell r="G65">
            <v>5.75</v>
          </cell>
          <cell r="H65">
            <v>3.5</v>
          </cell>
          <cell r="I65">
            <v>0</v>
          </cell>
          <cell r="J65">
            <v>3.5</v>
          </cell>
          <cell r="K65">
            <v>9</v>
          </cell>
          <cell r="L65">
            <v>0</v>
          </cell>
          <cell r="M65">
            <v>0</v>
          </cell>
          <cell r="N65">
            <v>9</v>
          </cell>
          <cell r="O65">
            <v>18.3</v>
          </cell>
          <cell r="P65">
            <v>18</v>
          </cell>
          <cell r="Q65">
            <v>0</v>
          </cell>
          <cell r="R65">
            <v>16</v>
          </cell>
          <cell r="S65">
            <v>0</v>
          </cell>
          <cell r="T65">
            <v>17</v>
          </cell>
          <cell r="U65">
            <v>51</v>
          </cell>
          <cell r="V65">
            <v>69</v>
          </cell>
        </row>
        <row r="66">
          <cell r="B66" t="str">
            <v>E022-01-1999/2019</v>
          </cell>
          <cell r="C66" t="str">
            <v>Kyaloallan Mulwa</v>
          </cell>
          <cell r="D66">
            <v>8</v>
          </cell>
          <cell r="E66">
            <v>7</v>
          </cell>
          <cell r="F66">
            <v>0</v>
          </cell>
          <cell r="G66">
            <v>7.5</v>
          </cell>
          <cell r="H66">
            <v>2.5</v>
          </cell>
          <cell r="I66">
            <v>0</v>
          </cell>
          <cell r="J66">
            <v>2.5</v>
          </cell>
          <cell r="K66">
            <v>12</v>
          </cell>
          <cell r="L66">
            <v>12</v>
          </cell>
          <cell r="M66">
            <v>0</v>
          </cell>
          <cell r="N66">
            <v>12</v>
          </cell>
          <cell r="O66">
            <v>22</v>
          </cell>
          <cell r="P66">
            <v>21</v>
          </cell>
          <cell r="Q66">
            <v>12</v>
          </cell>
          <cell r="R66">
            <v>0</v>
          </cell>
          <cell r="S66">
            <v>0</v>
          </cell>
          <cell r="T66">
            <v>13.5</v>
          </cell>
          <cell r="U66">
            <v>46.5</v>
          </cell>
          <cell r="V66">
            <v>69</v>
          </cell>
        </row>
        <row r="67">
          <cell r="B67" t="str">
            <v>E022-01-2029/2019</v>
          </cell>
          <cell r="C67" t="str">
            <v>Wang'ondu Benard KURIA</v>
          </cell>
          <cell r="D67">
            <v>7</v>
          </cell>
          <cell r="E67">
            <v>6</v>
          </cell>
          <cell r="F67">
            <v>0</v>
          </cell>
          <cell r="G67">
            <v>6.5</v>
          </cell>
          <cell r="H67">
            <v>5</v>
          </cell>
          <cell r="I67">
            <v>0</v>
          </cell>
          <cell r="J67">
            <v>5</v>
          </cell>
          <cell r="K67">
            <v>11</v>
          </cell>
          <cell r="L67">
            <v>12</v>
          </cell>
          <cell r="M67">
            <v>0</v>
          </cell>
          <cell r="N67">
            <v>11.5</v>
          </cell>
          <cell r="O67">
            <v>23</v>
          </cell>
          <cell r="P67">
            <v>19</v>
          </cell>
          <cell r="Q67">
            <v>0</v>
          </cell>
          <cell r="R67">
            <v>16</v>
          </cell>
          <cell r="S67">
            <v>0</v>
          </cell>
          <cell r="T67">
            <v>14</v>
          </cell>
          <cell r="U67">
            <v>49</v>
          </cell>
          <cell r="V67">
            <v>72</v>
          </cell>
        </row>
        <row r="68">
          <cell r="B68" t="str">
            <v>E022-01-2040/2019</v>
          </cell>
          <cell r="C68" t="str">
            <v>Edwin NGARI</v>
          </cell>
          <cell r="D68">
            <v>5</v>
          </cell>
          <cell r="E68">
            <v>5</v>
          </cell>
          <cell r="F68">
            <v>0</v>
          </cell>
          <cell r="G68">
            <v>5</v>
          </cell>
          <cell r="H68">
            <v>3.5</v>
          </cell>
          <cell r="I68">
            <v>0</v>
          </cell>
          <cell r="J68">
            <v>3.5</v>
          </cell>
          <cell r="K68">
            <v>11</v>
          </cell>
          <cell r="L68">
            <v>10</v>
          </cell>
          <cell r="M68">
            <v>0</v>
          </cell>
          <cell r="N68">
            <v>10.5</v>
          </cell>
          <cell r="O68">
            <v>19</v>
          </cell>
          <cell r="P68">
            <v>16</v>
          </cell>
          <cell r="Q68">
            <v>0</v>
          </cell>
          <cell r="R68">
            <v>14</v>
          </cell>
          <cell r="S68">
            <v>0</v>
          </cell>
          <cell r="T68">
            <v>15.5</v>
          </cell>
          <cell r="U68">
            <v>45.5</v>
          </cell>
          <cell r="V68">
            <v>65</v>
          </cell>
        </row>
        <row r="69">
          <cell r="B69" t="str">
            <v>E022-01-2156/2019</v>
          </cell>
          <cell r="C69" t="str">
            <v>Inyani PATIENCE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69"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</row>
        <row r="70">
          <cell r="B70" t="str">
            <v>E022-01-2268/2019</v>
          </cell>
          <cell r="C70" t="str">
            <v>Kibet Antony MASWAN</v>
          </cell>
          <cell r="D70">
            <v>5</v>
          </cell>
          <cell r="E70">
            <v>6</v>
          </cell>
          <cell r="F70">
            <v>0</v>
          </cell>
          <cell r="G70">
            <v>5.5</v>
          </cell>
          <cell r="H70">
            <v>5</v>
          </cell>
          <cell r="I70">
            <v>0</v>
          </cell>
          <cell r="J70">
            <v>5</v>
          </cell>
          <cell r="K70">
            <v>12</v>
          </cell>
          <cell r="L70">
            <v>12</v>
          </cell>
          <cell r="M70">
            <v>0</v>
          </cell>
          <cell r="N70">
            <v>12</v>
          </cell>
          <cell r="O70">
            <v>22.5</v>
          </cell>
          <cell r="P70">
            <v>21</v>
          </cell>
          <cell r="Q70">
            <v>0</v>
          </cell>
          <cell r="R70">
            <v>17</v>
          </cell>
          <cell r="S70">
            <v>0</v>
          </cell>
          <cell r="T70">
            <v>17</v>
          </cell>
          <cell r="U70">
            <v>55</v>
          </cell>
          <cell r="V70">
            <v>78</v>
          </cell>
        </row>
        <row r="71">
          <cell r="B71" t="str">
            <v>E022-01-2298/2019</v>
          </cell>
          <cell r="C71" t="str">
            <v>Lesinko SIPITEK</v>
          </cell>
          <cell r="D71">
            <v>6</v>
          </cell>
          <cell r="E71">
            <v>7</v>
          </cell>
          <cell r="F71">
            <v>0</v>
          </cell>
          <cell r="G71">
            <v>6.5</v>
          </cell>
          <cell r="H71">
            <v>3.5</v>
          </cell>
          <cell r="I71">
            <v>0</v>
          </cell>
          <cell r="J71">
            <v>3.5</v>
          </cell>
          <cell r="K71">
            <v>12</v>
          </cell>
          <cell r="L71">
            <v>10</v>
          </cell>
          <cell r="M71">
            <v>0</v>
          </cell>
          <cell r="N71">
            <v>11</v>
          </cell>
          <cell r="O71">
            <v>21</v>
          </cell>
          <cell r="P71">
            <v>13</v>
          </cell>
          <cell r="Q71">
            <v>14</v>
          </cell>
          <cell r="R71">
            <v>0</v>
          </cell>
          <cell r="S71">
            <v>0</v>
          </cell>
          <cell r="T71">
            <v>15.5</v>
          </cell>
          <cell r="U71">
            <v>42.5</v>
          </cell>
          <cell r="V71">
            <v>64</v>
          </cell>
        </row>
        <row r="72">
          <cell r="B72" t="str">
            <v>E022-01-1998/2019</v>
          </cell>
          <cell r="C72" t="str">
            <v>Ruth Mbugua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</row>
        <row r="73">
          <cell r="B73" t="str">
            <v>E022-01-1052/2018</v>
          </cell>
          <cell r="C73" t="str">
            <v>Chepkirui BRILLIAN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3"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</row>
        <row r="74">
          <cell r="B74" t="str">
            <v>E022-01-1072/2018</v>
          </cell>
          <cell r="C74" t="str">
            <v>Messi Joseph MBAYI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4"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</row>
        <row r="75">
          <cell r="B75" t="str">
            <v>E022-01-1894/2018</v>
          </cell>
          <cell r="C75" t="str">
            <v>Brian Kiptoo BIWOTT</v>
          </cell>
          <cell r="D75">
            <v>4</v>
          </cell>
          <cell r="E75">
            <v>5</v>
          </cell>
          <cell r="F75">
            <v>0</v>
          </cell>
          <cell r="G75">
            <v>4.5</v>
          </cell>
          <cell r="H75">
            <v>5</v>
          </cell>
          <cell r="I75">
            <v>0</v>
          </cell>
          <cell r="J75">
            <v>5</v>
          </cell>
          <cell r="K75">
            <v>12</v>
          </cell>
          <cell r="L75">
            <v>11</v>
          </cell>
          <cell r="M75">
            <v>0</v>
          </cell>
          <cell r="N75">
            <v>11.5</v>
          </cell>
          <cell r="O75">
            <v>21</v>
          </cell>
          <cell r="P75">
            <v>15</v>
          </cell>
          <cell r="Q75">
            <v>17</v>
          </cell>
          <cell r="R75">
            <v>0</v>
          </cell>
          <cell r="S75">
            <v>0</v>
          </cell>
          <cell r="T75">
            <v>16</v>
          </cell>
          <cell r="U75">
            <v>48</v>
          </cell>
          <cell r="V75">
            <v>69</v>
          </cell>
        </row>
        <row r="76">
          <cell r="B76" t="str">
            <v>E022-01-0751/2017</v>
          </cell>
          <cell r="C76" t="str">
            <v>Mark Maina NJUGUNA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</row>
        <row r="76"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</row>
        <row r="77">
          <cell r="B77" t="str">
            <v>E022-01-1538/2017</v>
          </cell>
          <cell r="C77" t="str">
            <v>Roy Obimbo WILFRED</v>
          </cell>
          <cell r="D77">
            <v>5</v>
          </cell>
          <cell r="E77">
            <v>0</v>
          </cell>
          <cell r="F77">
            <v>0</v>
          </cell>
          <cell r="G77">
            <v>2.5</v>
          </cell>
          <cell r="H77">
            <v>2</v>
          </cell>
          <cell r="I77">
            <v>0</v>
          </cell>
          <cell r="J77">
            <v>2</v>
          </cell>
          <cell r="K77">
            <v>12</v>
          </cell>
          <cell r="L77">
            <v>10</v>
          </cell>
          <cell r="M77">
            <v>0</v>
          </cell>
          <cell r="N77">
            <v>11</v>
          </cell>
          <cell r="O77">
            <v>15.5</v>
          </cell>
          <cell r="P77">
            <v>21</v>
          </cell>
          <cell r="Q77">
            <v>0</v>
          </cell>
          <cell r="R77">
            <v>11</v>
          </cell>
          <cell r="S77">
            <v>0</v>
          </cell>
          <cell r="T77">
            <v>18</v>
          </cell>
          <cell r="U77">
            <v>50</v>
          </cell>
          <cell r="V77">
            <v>66</v>
          </cell>
        </row>
        <row r="78">
          <cell r="B78" t="str">
            <v>E022-01-0753/2017</v>
          </cell>
          <cell r="C78" t="str">
            <v>Rowland Odour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</row>
        <row r="78"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</row>
        <row r="79">
          <cell r="B79" t="str">
            <v>E022-01-0869/2016</v>
          </cell>
          <cell r="C79" t="str">
            <v>Musanga Elizabeth NDINDA</v>
          </cell>
          <cell r="D79">
            <v>5</v>
          </cell>
          <cell r="E79">
            <v>6</v>
          </cell>
          <cell r="F79">
            <v>0</v>
          </cell>
          <cell r="G79">
            <v>5.5</v>
          </cell>
          <cell r="H79">
            <v>3</v>
          </cell>
          <cell r="I79">
            <v>0</v>
          </cell>
          <cell r="J79">
            <v>3</v>
          </cell>
          <cell r="K79">
            <v>10</v>
          </cell>
          <cell r="L79">
            <v>11</v>
          </cell>
          <cell r="M79">
            <v>0</v>
          </cell>
          <cell r="N79">
            <v>10.5</v>
          </cell>
          <cell r="O79">
            <v>19</v>
          </cell>
          <cell r="P79">
            <v>22</v>
          </cell>
          <cell r="Q79">
            <v>10</v>
          </cell>
          <cell r="R79">
            <v>0</v>
          </cell>
          <cell r="S79">
            <v>0</v>
          </cell>
          <cell r="T79">
            <v>18</v>
          </cell>
          <cell r="U79">
            <v>50</v>
          </cell>
          <cell r="V79">
            <v>69</v>
          </cell>
        </row>
        <row r="80">
          <cell r="B80" t="str">
            <v>E022-01-2109/2016</v>
          </cell>
          <cell r="C80" t="str">
            <v>Amos KIPCHIRCHIR</v>
          </cell>
          <cell r="D80">
            <v>4</v>
          </cell>
          <cell r="E80">
            <v>5</v>
          </cell>
          <cell r="F80">
            <v>0</v>
          </cell>
          <cell r="G80">
            <v>4.5</v>
          </cell>
          <cell r="H80">
            <v>3</v>
          </cell>
          <cell r="I80">
            <v>0</v>
          </cell>
          <cell r="J80">
            <v>3</v>
          </cell>
          <cell r="K80">
            <v>12</v>
          </cell>
          <cell r="L80">
            <v>11</v>
          </cell>
          <cell r="M80">
            <v>0</v>
          </cell>
          <cell r="N80">
            <v>11.5</v>
          </cell>
          <cell r="O80">
            <v>19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</row>
        <row r="80">
          <cell r="V80">
            <v>19</v>
          </cell>
        </row>
        <row r="81">
          <cell r="B81" t="str">
            <v>E022-01-1091/2018</v>
          </cell>
          <cell r="C81" t="str">
            <v>Daniel Njau Kariuki</v>
          </cell>
          <cell r="D81">
            <v>0</v>
          </cell>
          <cell r="E81">
            <v>8</v>
          </cell>
          <cell r="F81">
            <v>0</v>
          </cell>
          <cell r="G81">
            <v>8</v>
          </cell>
          <cell r="H81">
            <v>3.5</v>
          </cell>
          <cell r="I81">
            <v>0</v>
          </cell>
          <cell r="J81">
            <v>3.5</v>
          </cell>
          <cell r="K81">
            <v>9</v>
          </cell>
          <cell r="L81">
            <v>11</v>
          </cell>
          <cell r="M81">
            <v>0</v>
          </cell>
          <cell r="N81">
            <v>10</v>
          </cell>
          <cell r="O81">
            <v>21.5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</row>
        <row r="81">
          <cell r="V81">
            <v>22</v>
          </cell>
        </row>
        <row r="82">
          <cell r="B82" t="str">
            <v>E022-01-0804/2015</v>
          </cell>
          <cell r="C82" t="str">
            <v>Jim Murimi</v>
          </cell>
          <cell r="D82">
            <v>7</v>
          </cell>
          <cell r="E82">
            <v>9</v>
          </cell>
          <cell r="F82">
            <v>0</v>
          </cell>
          <cell r="G82">
            <v>8</v>
          </cell>
          <cell r="H82">
            <v>2</v>
          </cell>
          <cell r="I82">
            <v>0</v>
          </cell>
          <cell r="J82">
            <v>2</v>
          </cell>
          <cell r="K82">
            <v>12</v>
          </cell>
          <cell r="L82">
            <v>11</v>
          </cell>
          <cell r="M82">
            <v>0</v>
          </cell>
          <cell r="N82">
            <v>11.5</v>
          </cell>
          <cell r="O82">
            <v>21.5</v>
          </cell>
          <cell r="P82">
            <v>19</v>
          </cell>
          <cell r="Q82">
            <v>15</v>
          </cell>
          <cell r="R82">
            <v>0</v>
          </cell>
          <cell r="S82">
            <v>0</v>
          </cell>
          <cell r="T82">
            <v>16</v>
          </cell>
          <cell r="U82">
            <v>50</v>
          </cell>
          <cell r="V82">
            <v>72</v>
          </cell>
        </row>
        <row r="83">
          <cell r="B83" t="str">
            <v>E022-01-1077/2018</v>
          </cell>
          <cell r="C83">
            <v>0</v>
          </cell>
          <cell r="D83">
            <v>7.5</v>
          </cell>
          <cell r="E83">
            <v>7.5</v>
          </cell>
          <cell r="F83">
            <v>0</v>
          </cell>
          <cell r="G83">
            <v>7.5</v>
          </cell>
          <cell r="H83">
            <v>4</v>
          </cell>
          <cell r="I83">
            <v>0</v>
          </cell>
          <cell r="J83">
            <v>4</v>
          </cell>
          <cell r="K83">
            <v>9</v>
          </cell>
          <cell r="L83">
            <v>11</v>
          </cell>
          <cell r="M83">
            <v>0</v>
          </cell>
          <cell r="N83">
            <v>10</v>
          </cell>
          <cell r="O83">
            <v>21.5</v>
          </cell>
          <cell r="P83">
            <v>20</v>
          </cell>
          <cell r="Q83">
            <v>14</v>
          </cell>
          <cell r="R83">
            <v>0</v>
          </cell>
          <cell r="S83">
            <v>0</v>
          </cell>
          <cell r="T83">
            <v>20</v>
          </cell>
          <cell r="U83">
            <v>54</v>
          </cell>
          <cell r="V83">
            <v>76</v>
          </cell>
        </row>
        <row r="84">
          <cell r="B84" t="str">
            <v>E022-01-0805/2019</v>
          </cell>
          <cell r="C84" t="str">
            <v>BLAIR CARSON KIPROTICH</v>
          </cell>
          <cell r="D84">
            <v>6.5</v>
          </cell>
          <cell r="E84">
            <v>10</v>
          </cell>
          <cell r="F84">
            <v>0</v>
          </cell>
          <cell r="G84">
            <v>8.25</v>
          </cell>
          <cell r="H84">
            <v>3.5</v>
          </cell>
          <cell r="I84">
            <v>0</v>
          </cell>
          <cell r="J84">
            <v>3.5</v>
          </cell>
          <cell r="K84">
            <v>13</v>
          </cell>
          <cell r="L84">
            <v>12</v>
          </cell>
          <cell r="M84">
            <v>0</v>
          </cell>
          <cell r="N84">
            <v>12.5</v>
          </cell>
          <cell r="O84">
            <v>24.3</v>
          </cell>
          <cell r="P84">
            <v>13</v>
          </cell>
          <cell r="Q84">
            <v>18</v>
          </cell>
          <cell r="R84">
            <v>0</v>
          </cell>
          <cell r="S84">
            <v>0</v>
          </cell>
          <cell r="T84">
            <v>10.5</v>
          </cell>
          <cell r="U84">
            <v>41.5</v>
          </cell>
          <cell r="V84">
            <v>66</v>
          </cell>
        </row>
        <row r="85">
          <cell r="B85" t="str">
            <v>E022-01-1855/2018</v>
          </cell>
          <cell r="C85" t="str">
            <v>AGNES NYUTU</v>
          </cell>
          <cell r="D85">
            <v>6.5</v>
          </cell>
          <cell r="E85">
            <v>9.5</v>
          </cell>
          <cell r="F85">
            <v>0</v>
          </cell>
          <cell r="G85">
            <v>8</v>
          </cell>
          <cell r="H85">
            <v>3.5</v>
          </cell>
          <cell r="I85">
            <v>0</v>
          </cell>
          <cell r="J85">
            <v>3.5</v>
          </cell>
          <cell r="K85">
            <v>13</v>
          </cell>
          <cell r="L85">
            <v>12</v>
          </cell>
          <cell r="M85">
            <v>0</v>
          </cell>
          <cell r="N85">
            <v>12.5</v>
          </cell>
          <cell r="O85">
            <v>24</v>
          </cell>
          <cell r="P85">
            <v>10</v>
          </cell>
          <cell r="Q85">
            <v>11</v>
          </cell>
          <cell r="R85">
            <v>0</v>
          </cell>
          <cell r="S85">
            <v>19</v>
          </cell>
          <cell r="T85">
            <v>0</v>
          </cell>
          <cell r="U85">
            <v>40</v>
          </cell>
          <cell r="V85">
            <v>64</v>
          </cell>
        </row>
        <row r="86">
          <cell r="B86" t="str">
            <v>E022-01-1789/2018</v>
          </cell>
          <cell r="C86" t="str">
            <v>IAN MARTIN</v>
          </cell>
          <cell r="D86">
            <v>5</v>
          </cell>
          <cell r="E86">
            <v>0</v>
          </cell>
          <cell r="F86">
            <v>0</v>
          </cell>
          <cell r="G86">
            <v>5</v>
          </cell>
          <cell r="H86">
            <v>0</v>
          </cell>
          <cell r="I86">
            <v>0</v>
          </cell>
          <cell r="J86">
            <v>0</v>
          </cell>
          <cell r="K86">
            <v>13</v>
          </cell>
          <cell r="L86">
            <v>12</v>
          </cell>
          <cell r="M86">
            <v>0</v>
          </cell>
          <cell r="N86">
            <v>12.5</v>
          </cell>
          <cell r="O86">
            <v>17.5</v>
          </cell>
          <cell r="P86">
            <v>17</v>
          </cell>
          <cell r="Q86">
            <v>17</v>
          </cell>
          <cell r="R86">
            <v>0</v>
          </cell>
          <cell r="S86">
            <v>19</v>
          </cell>
          <cell r="T86">
            <v>0</v>
          </cell>
          <cell r="U86">
            <v>53</v>
          </cell>
          <cell r="V86">
            <v>71</v>
          </cell>
        </row>
        <row r="87">
          <cell r="B87" t="str">
            <v>E022-01-0762/2018</v>
          </cell>
          <cell r="C87">
            <v>0</v>
          </cell>
          <cell r="D87">
            <v>6.5</v>
          </cell>
          <cell r="E87">
            <v>8</v>
          </cell>
          <cell r="F87">
            <v>0</v>
          </cell>
          <cell r="G87">
            <v>7.25</v>
          </cell>
          <cell r="H87">
            <v>3</v>
          </cell>
          <cell r="I87">
            <v>0</v>
          </cell>
          <cell r="J87">
            <v>3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10.3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</row>
        <row r="87">
          <cell r="V87">
            <v>10</v>
          </cell>
        </row>
        <row r="88">
          <cell r="B88" t="str">
            <v>E022-01-1046/2018</v>
          </cell>
          <cell r="C88">
            <v>0</v>
          </cell>
          <cell r="D88">
            <v>8</v>
          </cell>
          <cell r="E88">
            <v>8</v>
          </cell>
          <cell r="F88">
            <v>0</v>
          </cell>
          <cell r="G88">
            <v>8</v>
          </cell>
          <cell r="H88">
            <v>3</v>
          </cell>
          <cell r="I88">
            <v>0</v>
          </cell>
          <cell r="J88">
            <v>3</v>
          </cell>
          <cell r="K88">
            <v>14</v>
          </cell>
          <cell r="L88">
            <v>13</v>
          </cell>
          <cell r="M88">
            <v>0</v>
          </cell>
          <cell r="N88">
            <v>13.5</v>
          </cell>
          <cell r="O88">
            <v>24.5</v>
          </cell>
          <cell r="P88">
            <v>10</v>
          </cell>
          <cell r="Q88">
            <v>16</v>
          </cell>
          <cell r="R88">
            <v>0</v>
          </cell>
          <cell r="S88">
            <v>0</v>
          </cell>
          <cell r="T88">
            <v>16</v>
          </cell>
          <cell r="U88">
            <v>42</v>
          </cell>
          <cell r="V88">
            <v>67</v>
          </cell>
        </row>
        <row r="89">
          <cell r="B89" t="str">
            <v>E022-01-1068/2018</v>
          </cell>
          <cell r="C89">
            <v>0</v>
          </cell>
          <cell r="D89">
            <v>0</v>
          </cell>
          <cell r="E89">
            <v>7</v>
          </cell>
          <cell r="F89">
            <v>0</v>
          </cell>
          <cell r="G89">
            <v>7</v>
          </cell>
          <cell r="H89">
            <v>0</v>
          </cell>
          <cell r="I89">
            <v>0</v>
          </cell>
          <cell r="J89">
            <v>0</v>
          </cell>
          <cell r="K89">
            <v>9</v>
          </cell>
          <cell r="L89">
            <v>11</v>
          </cell>
          <cell r="M89">
            <v>0</v>
          </cell>
          <cell r="N89">
            <v>10</v>
          </cell>
          <cell r="O89">
            <v>17</v>
          </cell>
          <cell r="P89">
            <v>16</v>
          </cell>
          <cell r="Q89">
            <v>15</v>
          </cell>
          <cell r="R89">
            <v>0</v>
          </cell>
          <cell r="S89">
            <v>12</v>
          </cell>
          <cell r="T89">
            <v>0</v>
          </cell>
          <cell r="U89">
            <v>43</v>
          </cell>
          <cell r="V89">
            <v>60</v>
          </cell>
        </row>
        <row r="90">
          <cell r="B90" t="str">
            <v>E022-02-1047/2018</v>
          </cell>
          <cell r="C90">
            <v>0</v>
          </cell>
          <cell r="D90">
            <v>9</v>
          </cell>
          <cell r="E90">
            <v>9.5</v>
          </cell>
          <cell r="F90">
            <v>0</v>
          </cell>
          <cell r="G90">
            <v>9.25</v>
          </cell>
          <cell r="H90">
            <v>3.5</v>
          </cell>
          <cell r="I90">
            <v>0</v>
          </cell>
          <cell r="J90">
            <v>3.5</v>
          </cell>
          <cell r="K90">
            <v>9</v>
          </cell>
          <cell r="L90">
            <v>11</v>
          </cell>
          <cell r="M90">
            <v>0</v>
          </cell>
          <cell r="N90">
            <v>10</v>
          </cell>
          <cell r="O90">
            <v>22.8</v>
          </cell>
          <cell r="P90">
            <v>15</v>
          </cell>
          <cell r="Q90">
            <v>16</v>
          </cell>
          <cell r="R90">
            <v>0</v>
          </cell>
          <cell r="S90">
            <v>0</v>
          </cell>
          <cell r="T90">
            <v>10</v>
          </cell>
          <cell r="U90">
            <v>41</v>
          </cell>
          <cell r="V90">
            <v>64</v>
          </cell>
        </row>
        <row r="91">
          <cell r="B91" t="str">
            <v>E022-01-0797/2014</v>
          </cell>
          <cell r="C91" t="str">
            <v>Kevin Kariki</v>
          </cell>
          <cell r="D91">
            <v>8.5</v>
          </cell>
          <cell r="E91">
            <v>9.5</v>
          </cell>
          <cell r="F91">
            <v>0</v>
          </cell>
          <cell r="G91">
            <v>9</v>
          </cell>
          <cell r="H91">
            <v>0</v>
          </cell>
          <cell r="I91">
            <v>0</v>
          </cell>
          <cell r="J91">
            <v>0</v>
          </cell>
          <cell r="K91">
            <v>12</v>
          </cell>
          <cell r="L91">
            <v>12</v>
          </cell>
          <cell r="M91">
            <v>0</v>
          </cell>
          <cell r="N91">
            <v>12</v>
          </cell>
          <cell r="O91">
            <v>21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</row>
        <row r="91">
          <cell r="V91">
            <v>21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OE"/>
      <sheetName val="SYS"/>
    </sheetNames>
    <sheetDataSet>
      <sheetData sheetId="0">
        <row r="15">
          <cell r="B15" t="str">
            <v>E022-01-0745/2019</v>
          </cell>
          <cell r="C15" t="str">
            <v>Mbugua  Mary MBAIRE</v>
          </cell>
          <cell r="D15">
            <v>5</v>
          </cell>
          <cell r="E15">
            <v>4</v>
          </cell>
          <cell r="F15">
            <v>0</v>
          </cell>
          <cell r="G15">
            <v>3</v>
          </cell>
          <cell r="H15">
            <v>3.5</v>
          </cell>
          <cell r="I15">
            <v>3.5</v>
          </cell>
          <cell r="J15">
            <v>3.5</v>
          </cell>
          <cell r="K15">
            <v>8</v>
          </cell>
          <cell r="L15">
            <v>9</v>
          </cell>
          <cell r="M15">
            <v>0</v>
          </cell>
          <cell r="N15">
            <v>8.5</v>
          </cell>
          <cell r="O15">
            <v>15</v>
          </cell>
          <cell r="P15">
            <v>23</v>
          </cell>
          <cell r="Q15">
            <v>0</v>
          </cell>
          <cell r="R15">
            <v>14</v>
          </cell>
          <cell r="S15">
            <v>15</v>
          </cell>
          <cell r="T15">
            <v>0</v>
          </cell>
          <cell r="U15">
            <v>52</v>
          </cell>
          <cell r="V15">
            <v>67</v>
          </cell>
        </row>
        <row r="16">
          <cell r="B16" t="str">
            <v>E022-01-0746/2019</v>
          </cell>
          <cell r="C16" t="str">
            <v>Mburu Racheal WAMAITHA</v>
          </cell>
          <cell r="D16">
            <v>5</v>
          </cell>
          <cell r="E16">
            <v>8</v>
          </cell>
          <cell r="F16">
            <v>0</v>
          </cell>
          <cell r="G16">
            <v>4.33333333333333</v>
          </cell>
          <cell r="H16">
            <v>4</v>
          </cell>
          <cell r="I16">
            <v>4</v>
          </cell>
          <cell r="J16">
            <v>4</v>
          </cell>
          <cell r="K16">
            <v>10</v>
          </cell>
          <cell r="L16">
            <v>10</v>
          </cell>
          <cell r="M16">
            <v>0</v>
          </cell>
          <cell r="N16">
            <v>10</v>
          </cell>
          <cell r="O16">
            <v>18.3</v>
          </cell>
          <cell r="P16">
            <v>23</v>
          </cell>
          <cell r="Q16">
            <v>0</v>
          </cell>
          <cell r="R16">
            <v>15</v>
          </cell>
          <cell r="S16">
            <v>14</v>
          </cell>
          <cell r="T16">
            <v>0</v>
          </cell>
          <cell r="U16">
            <v>52</v>
          </cell>
          <cell r="V16">
            <v>70</v>
          </cell>
        </row>
        <row r="17">
          <cell r="B17" t="str">
            <v>E022-01-0747/2019</v>
          </cell>
          <cell r="C17" t="str">
            <v>Makara Elsie MUTHONI</v>
          </cell>
          <cell r="D17">
            <v>5</v>
          </cell>
          <cell r="E17">
            <v>6</v>
          </cell>
          <cell r="F17">
            <v>0</v>
          </cell>
          <cell r="G17">
            <v>3.66666666666667</v>
          </cell>
          <cell r="H17">
            <v>4</v>
          </cell>
          <cell r="I17">
            <v>4</v>
          </cell>
          <cell r="J17">
            <v>4</v>
          </cell>
          <cell r="K17">
            <v>10</v>
          </cell>
          <cell r="L17">
            <v>10</v>
          </cell>
          <cell r="M17">
            <v>0</v>
          </cell>
          <cell r="N17">
            <v>10</v>
          </cell>
          <cell r="O17">
            <v>17.7</v>
          </cell>
          <cell r="P17">
            <v>17</v>
          </cell>
          <cell r="Q17">
            <v>0</v>
          </cell>
          <cell r="R17">
            <v>13</v>
          </cell>
          <cell r="S17">
            <v>0</v>
          </cell>
          <cell r="T17">
            <v>6</v>
          </cell>
          <cell r="U17">
            <v>36</v>
          </cell>
          <cell r="V17">
            <v>54</v>
          </cell>
        </row>
        <row r="18">
          <cell r="B18" t="str">
            <v>E022-01-0748/2019</v>
          </cell>
          <cell r="C18" t="str">
            <v>Kariuki Luis GITHENDU</v>
          </cell>
          <cell r="D18">
            <v>5</v>
          </cell>
          <cell r="E18">
            <v>5</v>
          </cell>
          <cell r="F18">
            <v>0</v>
          </cell>
          <cell r="G18">
            <v>3.33333333333333</v>
          </cell>
          <cell r="H18">
            <v>3.5</v>
          </cell>
          <cell r="I18">
            <v>4</v>
          </cell>
          <cell r="J18">
            <v>3.75</v>
          </cell>
          <cell r="K18">
            <v>10</v>
          </cell>
          <cell r="L18">
            <v>10</v>
          </cell>
          <cell r="M18">
            <v>0</v>
          </cell>
          <cell r="N18">
            <v>10</v>
          </cell>
          <cell r="O18">
            <v>17.1</v>
          </cell>
          <cell r="P18">
            <v>20</v>
          </cell>
          <cell r="Q18">
            <v>11</v>
          </cell>
          <cell r="R18">
            <v>0</v>
          </cell>
          <cell r="S18">
            <v>6</v>
          </cell>
          <cell r="T18">
            <v>0</v>
          </cell>
          <cell r="U18">
            <v>37</v>
          </cell>
          <cell r="V18">
            <v>54</v>
          </cell>
        </row>
        <row r="19">
          <cell r="B19" t="str">
            <v>E022-01-0749/2019</v>
          </cell>
          <cell r="C19" t="str">
            <v>Kimondo Samuel KIORIA</v>
          </cell>
          <cell r="D19">
            <v>6</v>
          </cell>
          <cell r="E19">
            <v>7</v>
          </cell>
          <cell r="F19">
            <v>0</v>
          </cell>
          <cell r="G19">
            <v>4.33333333333333</v>
          </cell>
          <cell r="H19">
            <v>3.5</v>
          </cell>
          <cell r="I19">
            <v>4.5</v>
          </cell>
          <cell r="J19">
            <v>4</v>
          </cell>
          <cell r="K19">
            <v>9</v>
          </cell>
          <cell r="L19">
            <v>10</v>
          </cell>
          <cell r="M19">
            <v>0</v>
          </cell>
          <cell r="N19">
            <v>9.5</v>
          </cell>
          <cell r="O19">
            <v>17.8</v>
          </cell>
          <cell r="P19">
            <v>19</v>
          </cell>
          <cell r="Q19">
            <v>0</v>
          </cell>
          <cell r="R19">
            <v>14</v>
          </cell>
          <cell r="S19">
            <v>13</v>
          </cell>
          <cell r="T19">
            <v>0</v>
          </cell>
          <cell r="U19">
            <v>46</v>
          </cell>
          <cell r="V19">
            <v>64</v>
          </cell>
        </row>
        <row r="20">
          <cell r="B20" t="str">
            <v>E022-01-0750/2019</v>
          </cell>
          <cell r="C20" t="str">
            <v>Kanumbi Victor KARIUKI</v>
          </cell>
          <cell r="D20">
            <v>5</v>
          </cell>
          <cell r="E20">
            <v>5</v>
          </cell>
          <cell r="F20">
            <v>0</v>
          </cell>
          <cell r="G20">
            <v>3.33333333333333</v>
          </cell>
          <cell r="H20">
            <v>3.5</v>
          </cell>
          <cell r="I20">
            <v>3.5</v>
          </cell>
          <cell r="J20">
            <v>3.5</v>
          </cell>
          <cell r="K20">
            <v>9</v>
          </cell>
          <cell r="L20">
            <v>9</v>
          </cell>
          <cell r="M20">
            <v>0</v>
          </cell>
          <cell r="N20">
            <v>9</v>
          </cell>
          <cell r="O20">
            <v>15.8</v>
          </cell>
          <cell r="P20">
            <v>17</v>
          </cell>
          <cell r="Q20">
            <v>12</v>
          </cell>
          <cell r="R20">
            <v>0</v>
          </cell>
          <cell r="S20">
            <v>15</v>
          </cell>
          <cell r="T20">
            <v>0</v>
          </cell>
          <cell r="U20">
            <v>44</v>
          </cell>
          <cell r="V20">
            <v>60</v>
          </cell>
        </row>
        <row r="21">
          <cell r="B21" t="str">
            <v>E022-01-0752/2019</v>
          </cell>
          <cell r="C21" t="str">
            <v>Ndindi Antony WARUINGI</v>
          </cell>
          <cell r="D21">
            <v>7</v>
          </cell>
          <cell r="E21">
            <v>6</v>
          </cell>
          <cell r="F21">
            <v>0</v>
          </cell>
          <cell r="G21">
            <v>4.33333333333333</v>
          </cell>
          <cell r="H21">
            <v>4</v>
          </cell>
          <cell r="I21">
            <v>3</v>
          </cell>
          <cell r="J21">
            <v>3.5</v>
          </cell>
          <cell r="K21">
            <v>9</v>
          </cell>
          <cell r="L21">
            <v>10</v>
          </cell>
          <cell r="M21">
            <v>0</v>
          </cell>
          <cell r="N21">
            <v>9.5</v>
          </cell>
          <cell r="O21">
            <v>17.3</v>
          </cell>
          <cell r="P21">
            <v>11</v>
          </cell>
          <cell r="Q21">
            <v>12</v>
          </cell>
          <cell r="R21">
            <v>0</v>
          </cell>
          <cell r="S21">
            <v>12</v>
          </cell>
          <cell r="T21">
            <v>0</v>
          </cell>
          <cell r="U21">
            <v>35</v>
          </cell>
          <cell r="V21">
            <v>52</v>
          </cell>
        </row>
        <row r="22">
          <cell r="B22" t="str">
            <v>E022-01-0755/2019</v>
          </cell>
          <cell r="C22" t="str">
            <v>Mwaura Peter THUO</v>
          </cell>
          <cell r="D22">
            <v>6</v>
          </cell>
          <cell r="E22">
            <v>2</v>
          </cell>
          <cell r="F22">
            <v>0</v>
          </cell>
          <cell r="G22">
            <v>2.66666666666667</v>
          </cell>
          <cell r="H22">
            <v>4</v>
          </cell>
          <cell r="I22">
            <v>4</v>
          </cell>
          <cell r="J22">
            <v>4</v>
          </cell>
          <cell r="K22">
            <v>10</v>
          </cell>
          <cell r="L22">
            <v>9</v>
          </cell>
          <cell r="M22">
            <v>0</v>
          </cell>
          <cell r="N22">
            <v>9.5</v>
          </cell>
          <cell r="O22">
            <v>16.2</v>
          </cell>
          <cell r="P22">
            <v>19</v>
          </cell>
          <cell r="Q22">
            <v>0</v>
          </cell>
          <cell r="R22">
            <v>14</v>
          </cell>
          <cell r="S22">
            <v>12</v>
          </cell>
          <cell r="T22">
            <v>0</v>
          </cell>
          <cell r="U22">
            <v>45</v>
          </cell>
          <cell r="V22">
            <v>61</v>
          </cell>
        </row>
        <row r="23">
          <cell r="B23" t="str">
            <v>E022-01-0757/2019</v>
          </cell>
          <cell r="C23" t="str">
            <v>Njenga Dickson GITHERE</v>
          </cell>
          <cell r="D23">
            <v>5</v>
          </cell>
          <cell r="E23">
            <v>4</v>
          </cell>
          <cell r="F23">
            <v>0</v>
          </cell>
          <cell r="G23">
            <v>3</v>
          </cell>
          <cell r="H23">
            <v>3.5</v>
          </cell>
          <cell r="I23">
            <v>3.5</v>
          </cell>
          <cell r="J23">
            <v>3.5</v>
          </cell>
          <cell r="K23">
            <v>8</v>
          </cell>
          <cell r="L23">
            <v>9</v>
          </cell>
          <cell r="M23">
            <v>0</v>
          </cell>
          <cell r="N23">
            <v>8.5</v>
          </cell>
          <cell r="O23">
            <v>15</v>
          </cell>
          <cell r="P23">
            <v>17</v>
          </cell>
          <cell r="Q23">
            <v>0</v>
          </cell>
          <cell r="R23">
            <v>12</v>
          </cell>
          <cell r="S23">
            <v>0</v>
          </cell>
          <cell r="T23">
            <v>9</v>
          </cell>
          <cell r="U23">
            <v>38</v>
          </cell>
          <cell r="V23">
            <v>53</v>
          </cell>
        </row>
        <row r="24">
          <cell r="B24" t="str">
            <v>E022-01-0758/2019</v>
          </cell>
          <cell r="C24" t="str">
            <v>Ndemo Brian BWONDA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E022-01-0760/2019</v>
          </cell>
          <cell r="C25" t="str">
            <v>Wangombe Brian Gabriel MWANGI</v>
          </cell>
          <cell r="D25">
            <v>5</v>
          </cell>
          <cell r="E25">
            <v>6</v>
          </cell>
          <cell r="F25">
            <v>0</v>
          </cell>
          <cell r="G25">
            <v>3.66666666666667</v>
          </cell>
          <cell r="H25">
            <v>3.5</v>
          </cell>
          <cell r="I25">
            <v>3.5</v>
          </cell>
          <cell r="J25">
            <v>3.5</v>
          </cell>
          <cell r="K25">
            <v>8</v>
          </cell>
          <cell r="L25">
            <v>9</v>
          </cell>
          <cell r="M25">
            <v>0</v>
          </cell>
          <cell r="N25">
            <v>8.5</v>
          </cell>
          <cell r="O25">
            <v>15.7</v>
          </cell>
          <cell r="P25">
            <v>26</v>
          </cell>
          <cell r="Q25">
            <v>11</v>
          </cell>
          <cell r="R25">
            <v>0</v>
          </cell>
          <cell r="S25">
            <v>14</v>
          </cell>
          <cell r="T25">
            <v>0</v>
          </cell>
          <cell r="U25">
            <v>51</v>
          </cell>
          <cell r="V25">
            <v>67</v>
          </cell>
        </row>
        <row r="26">
          <cell r="B26" t="str">
            <v>E022-01-0761/2019</v>
          </cell>
          <cell r="C26" t="str">
            <v>Nduta Rael NZELI</v>
          </cell>
          <cell r="D26">
            <v>4</v>
          </cell>
          <cell r="E26">
            <v>3</v>
          </cell>
          <cell r="F26">
            <v>0</v>
          </cell>
          <cell r="G26">
            <v>2.33333333333333</v>
          </cell>
          <cell r="H26">
            <v>3.5</v>
          </cell>
          <cell r="I26">
            <v>3.5</v>
          </cell>
          <cell r="J26">
            <v>3.5</v>
          </cell>
          <cell r="K26">
            <v>9</v>
          </cell>
          <cell r="L26">
            <v>9</v>
          </cell>
          <cell r="M26">
            <v>0</v>
          </cell>
          <cell r="N26">
            <v>9</v>
          </cell>
          <cell r="O26">
            <v>14.8</v>
          </cell>
          <cell r="P26">
            <v>19</v>
          </cell>
          <cell r="Q26">
            <v>0</v>
          </cell>
          <cell r="R26">
            <v>13</v>
          </cell>
          <cell r="S26">
            <v>14</v>
          </cell>
          <cell r="T26">
            <v>0</v>
          </cell>
          <cell r="U26">
            <v>46</v>
          </cell>
          <cell r="V26">
            <v>61</v>
          </cell>
        </row>
        <row r="27">
          <cell r="B27" t="str">
            <v>E022-01-0762/2019</v>
          </cell>
          <cell r="C27" t="str">
            <v>Kimanzi Lyanne NDANU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3.5</v>
          </cell>
          <cell r="I27">
            <v>3</v>
          </cell>
          <cell r="J27">
            <v>3.25</v>
          </cell>
          <cell r="K27">
            <v>8</v>
          </cell>
          <cell r="L27">
            <v>9</v>
          </cell>
          <cell r="M27">
            <v>0</v>
          </cell>
          <cell r="N27">
            <v>8.5</v>
          </cell>
          <cell r="O27">
            <v>11.8</v>
          </cell>
          <cell r="P27">
            <v>13</v>
          </cell>
          <cell r="Q27">
            <v>0</v>
          </cell>
          <cell r="R27">
            <v>13</v>
          </cell>
          <cell r="S27">
            <v>10</v>
          </cell>
          <cell r="T27">
            <v>0</v>
          </cell>
          <cell r="U27">
            <v>36</v>
          </cell>
          <cell r="V27">
            <v>48</v>
          </cell>
        </row>
        <row r="28">
          <cell r="B28" t="str">
            <v>E022-01-0765/2019</v>
          </cell>
          <cell r="C28" t="str">
            <v>Gathura Jeremiah KIARIE</v>
          </cell>
          <cell r="D28">
            <v>7</v>
          </cell>
          <cell r="E28">
            <v>7</v>
          </cell>
          <cell r="F28">
            <v>0</v>
          </cell>
          <cell r="G28">
            <v>4.66666666666667</v>
          </cell>
          <cell r="H28">
            <v>3.5</v>
          </cell>
          <cell r="I28">
            <v>4.5</v>
          </cell>
          <cell r="J28">
            <v>4</v>
          </cell>
          <cell r="K28">
            <v>9</v>
          </cell>
          <cell r="L28">
            <v>10</v>
          </cell>
          <cell r="M28">
            <v>0</v>
          </cell>
          <cell r="N28">
            <v>9.5</v>
          </cell>
          <cell r="O28">
            <v>18.2</v>
          </cell>
          <cell r="P28">
            <v>25</v>
          </cell>
          <cell r="Q28">
            <v>11</v>
          </cell>
          <cell r="R28">
            <v>0</v>
          </cell>
          <cell r="S28">
            <v>11</v>
          </cell>
          <cell r="T28">
            <v>0</v>
          </cell>
          <cell r="U28">
            <v>47</v>
          </cell>
          <cell r="V28">
            <v>65</v>
          </cell>
        </row>
        <row r="29">
          <cell r="B29" t="str">
            <v>E022-01-0767/2019</v>
          </cell>
          <cell r="C29" t="str">
            <v>Kinyanjui Tamahjoy MBURA</v>
          </cell>
          <cell r="D29">
            <v>5</v>
          </cell>
          <cell r="E29">
            <v>9</v>
          </cell>
          <cell r="F29">
            <v>0</v>
          </cell>
          <cell r="G29">
            <v>4.66666666666667</v>
          </cell>
          <cell r="H29">
            <v>4</v>
          </cell>
          <cell r="I29">
            <v>4</v>
          </cell>
          <cell r="J29">
            <v>4</v>
          </cell>
          <cell r="K29">
            <v>10</v>
          </cell>
          <cell r="L29">
            <v>10</v>
          </cell>
          <cell r="M29">
            <v>0</v>
          </cell>
          <cell r="N29">
            <v>10</v>
          </cell>
          <cell r="O29">
            <v>18.7</v>
          </cell>
          <cell r="P29">
            <v>18</v>
          </cell>
          <cell r="Q29">
            <v>0</v>
          </cell>
          <cell r="R29">
            <v>10</v>
          </cell>
          <cell r="S29">
            <v>15</v>
          </cell>
          <cell r="T29">
            <v>0</v>
          </cell>
          <cell r="U29">
            <v>43</v>
          </cell>
          <cell r="V29">
            <v>62</v>
          </cell>
        </row>
        <row r="30">
          <cell r="B30" t="str">
            <v>E022-01-0768/2019</v>
          </cell>
          <cell r="C30" t="str">
            <v>Kipkoech Pamela Chemutai</v>
          </cell>
          <cell r="D30">
            <v>14</v>
          </cell>
          <cell r="E30">
            <v>8</v>
          </cell>
          <cell r="F30">
            <v>0</v>
          </cell>
          <cell r="G30">
            <v>7.33333333333333</v>
          </cell>
          <cell r="H30">
            <v>3.5</v>
          </cell>
          <cell r="I30">
            <v>4</v>
          </cell>
          <cell r="J30">
            <v>3.75</v>
          </cell>
          <cell r="K30">
            <v>10</v>
          </cell>
          <cell r="L30">
            <v>10</v>
          </cell>
          <cell r="M30">
            <v>0</v>
          </cell>
          <cell r="N30">
            <v>10</v>
          </cell>
          <cell r="O30">
            <v>21.1</v>
          </cell>
          <cell r="P30">
            <v>20</v>
          </cell>
          <cell r="Q30">
            <v>0</v>
          </cell>
          <cell r="R30">
            <v>13</v>
          </cell>
          <cell r="S30">
            <v>12</v>
          </cell>
          <cell r="T30">
            <v>0</v>
          </cell>
          <cell r="U30">
            <v>45</v>
          </cell>
          <cell r="V30">
            <v>66</v>
          </cell>
        </row>
        <row r="31">
          <cell r="B31" t="str">
            <v>E022-01-0769/2019</v>
          </cell>
          <cell r="C31" t="str">
            <v>Faith KASWII</v>
          </cell>
          <cell r="D31">
            <v>6</v>
          </cell>
          <cell r="E31">
            <v>8</v>
          </cell>
          <cell r="F31">
            <v>0</v>
          </cell>
          <cell r="G31">
            <v>4.66666666666667</v>
          </cell>
          <cell r="H31">
            <v>4</v>
          </cell>
          <cell r="I31">
            <v>3</v>
          </cell>
          <cell r="J31">
            <v>3.5</v>
          </cell>
          <cell r="K31">
            <v>9</v>
          </cell>
          <cell r="L31">
            <v>10</v>
          </cell>
          <cell r="M31">
            <v>0</v>
          </cell>
          <cell r="N31">
            <v>9.5</v>
          </cell>
          <cell r="O31">
            <v>17.7</v>
          </cell>
          <cell r="P31">
            <v>26</v>
          </cell>
          <cell r="Q31">
            <v>0</v>
          </cell>
          <cell r="R31">
            <v>13</v>
          </cell>
          <cell r="S31">
            <v>13</v>
          </cell>
          <cell r="T31">
            <v>0</v>
          </cell>
          <cell r="U31">
            <v>52</v>
          </cell>
          <cell r="V31">
            <v>70</v>
          </cell>
        </row>
        <row r="32">
          <cell r="B32" t="str">
            <v>E022-01-0770/2019</v>
          </cell>
          <cell r="C32" t="str">
            <v>Kariuki Joshua NJERU</v>
          </cell>
          <cell r="D32">
            <v>7</v>
          </cell>
          <cell r="E32">
            <v>4</v>
          </cell>
          <cell r="F32">
            <v>0</v>
          </cell>
          <cell r="G32">
            <v>3.66666666666667</v>
          </cell>
          <cell r="H32">
            <v>3.5</v>
          </cell>
          <cell r="I32">
            <v>3.5</v>
          </cell>
          <cell r="J32">
            <v>3.5</v>
          </cell>
          <cell r="K32">
            <v>8</v>
          </cell>
          <cell r="L32">
            <v>9</v>
          </cell>
          <cell r="M32">
            <v>0</v>
          </cell>
          <cell r="N32">
            <v>8.5</v>
          </cell>
          <cell r="O32">
            <v>15.7</v>
          </cell>
          <cell r="P32">
            <v>16</v>
          </cell>
          <cell r="Q32">
            <v>0</v>
          </cell>
          <cell r="R32">
            <v>9</v>
          </cell>
          <cell r="S32">
            <v>10</v>
          </cell>
          <cell r="T32">
            <v>0</v>
          </cell>
          <cell r="U32">
            <v>35</v>
          </cell>
          <cell r="V32">
            <v>51</v>
          </cell>
        </row>
        <row r="33">
          <cell r="B33" t="str">
            <v>E022-01-0771/2019</v>
          </cell>
          <cell r="C33" t="str">
            <v>Mugi Joy Wanjira</v>
          </cell>
          <cell r="D33">
            <v>7</v>
          </cell>
          <cell r="E33">
            <v>7</v>
          </cell>
          <cell r="F33">
            <v>0</v>
          </cell>
          <cell r="G33">
            <v>4.66666666666667</v>
          </cell>
          <cell r="H33">
            <v>4</v>
          </cell>
          <cell r="I33">
            <v>4</v>
          </cell>
          <cell r="J33">
            <v>4</v>
          </cell>
          <cell r="K33">
            <v>10</v>
          </cell>
          <cell r="L33">
            <v>10</v>
          </cell>
          <cell r="M33">
            <v>0</v>
          </cell>
          <cell r="N33">
            <v>10</v>
          </cell>
          <cell r="O33">
            <v>18.7</v>
          </cell>
          <cell r="P33">
            <v>24</v>
          </cell>
          <cell r="Q33">
            <v>0</v>
          </cell>
          <cell r="R33">
            <v>12</v>
          </cell>
          <cell r="S33">
            <v>13</v>
          </cell>
          <cell r="T33">
            <v>0</v>
          </cell>
          <cell r="U33">
            <v>49</v>
          </cell>
          <cell r="V33">
            <v>68</v>
          </cell>
        </row>
        <row r="34">
          <cell r="B34" t="str">
            <v>E022-01-0772/2019</v>
          </cell>
          <cell r="C34" t="str">
            <v>Gichuki Charles MURAGE</v>
          </cell>
          <cell r="D34">
            <v>6</v>
          </cell>
          <cell r="E34">
            <v>5</v>
          </cell>
          <cell r="F34">
            <v>0</v>
          </cell>
          <cell r="G34">
            <v>3.66666666666667</v>
          </cell>
          <cell r="H34">
            <v>3.5</v>
          </cell>
          <cell r="I34">
            <v>4</v>
          </cell>
          <cell r="J34">
            <v>3.75</v>
          </cell>
          <cell r="K34">
            <v>10</v>
          </cell>
          <cell r="L34">
            <v>10</v>
          </cell>
          <cell r="M34">
            <v>0</v>
          </cell>
          <cell r="N34">
            <v>10</v>
          </cell>
          <cell r="O34">
            <v>17.4</v>
          </cell>
          <cell r="P34">
            <v>18</v>
          </cell>
          <cell r="Q34">
            <v>12</v>
          </cell>
          <cell r="R34">
            <v>0</v>
          </cell>
          <cell r="S34">
            <v>10</v>
          </cell>
          <cell r="T34">
            <v>0</v>
          </cell>
          <cell r="U34">
            <v>40</v>
          </cell>
          <cell r="V34">
            <v>57</v>
          </cell>
        </row>
        <row r="35">
          <cell r="B35" t="str">
            <v>E022-01-0773/2019</v>
          </cell>
          <cell r="C35" t="str">
            <v>Musangi Stephen Mwangangi</v>
          </cell>
          <cell r="D35">
            <v>10</v>
          </cell>
          <cell r="E35">
            <v>7</v>
          </cell>
          <cell r="F35">
            <v>0</v>
          </cell>
          <cell r="G35">
            <v>5.66666666666667</v>
          </cell>
          <cell r="H35">
            <v>3.5</v>
          </cell>
          <cell r="I35">
            <v>4.5</v>
          </cell>
          <cell r="J35">
            <v>4</v>
          </cell>
          <cell r="K35">
            <v>9</v>
          </cell>
          <cell r="L35">
            <v>10</v>
          </cell>
          <cell r="M35">
            <v>0</v>
          </cell>
          <cell r="N35">
            <v>9.5</v>
          </cell>
          <cell r="O35">
            <v>19.2</v>
          </cell>
          <cell r="P35">
            <v>23</v>
          </cell>
          <cell r="Q35">
            <v>11</v>
          </cell>
          <cell r="R35">
            <v>0</v>
          </cell>
          <cell r="S35">
            <v>12</v>
          </cell>
          <cell r="T35">
            <v>0</v>
          </cell>
          <cell r="U35">
            <v>46</v>
          </cell>
          <cell r="V35">
            <v>65</v>
          </cell>
        </row>
        <row r="36">
          <cell r="B36" t="str">
            <v>E022-01-0774/2019</v>
          </cell>
          <cell r="C36" t="str">
            <v>Dennis Shujaa Martin</v>
          </cell>
          <cell r="D36">
            <v>7</v>
          </cell>
          <cell r="E36">
            <v>5</v>
          </cell>
          <cell r="F36">
            <v>0</v>
          </cell>
          <cell r="G36">
            <v>4</v>
          </cell>
          <cell r="H36">
            <v>3.5</v>
          </cell>
          <cell r="I36">
            <v>3.5</v>
          </cell>
          <cell r="J36">
            <v>3.5</v>
          </cell>
          <cell r="K36">
            <v>8</v>
          </cell>
          <cell r="L36">
            <v>9</v>
          </cell>
          <cell r="M36">
            <v>0</v>
          </cell>
          <cell r="N36">
            <v>8.5</v>
          </cell>
          <cell r="O36">
            <v>16</v>
          </cell>
          <cell r="P36">
            <v>22</v>
          </cell>
          <cell r="Q36">
            <v>0</v>
          </cell>
          <cell r="R36">
            <v>13</v>
          </cell>
          <cell r="S36">
            <v>12</v>
          </cell>
          <cell r="T36">
            <v>0</v>
          </cell>
          <cell r="U36">
            <v>47</v>
          </cell>
          <cell r="V36">
            <v>63</v>
          </cell>
        </row>
        <row r="37">
          <cell r="B37" t="str">
            <v>E022-01-0778/2019</v>
          </cell>
          <cell r="C37" t="str">
            <v>Aswa Philip Katiechi</v>
          </cell>
          <cell r="D37">
            <v>6</v>
          </cell>
          <cell r="E37">
            <v>7</v>
          </cell>
          <cell r="F37">
            <v>0</v>
          </cell>
          <cell r="G37">
            <v>4.33333333333333</v>
          </cell>
          <cell r="H37">
            <v>4</v>
          </cell>
          <cell r="I37">
            <v>4</v>
          </cell>
          <cell r="J37">
            <v>4</v>
          </cell>
          <cell r="K37">
            <v>10</v>
          </cell>
          <cell r="L37">
            <v>10</v>
          </cell>
          <cell r="M37">
            <v>0</v>
          </cell>
          <cell r="N37">
            <v>10</v>
          </cell>
          <cell r="O37">
            <v>18.3</v>
          </cell>
          <cell r="P37">
            <v>10</v>
          </cell>
          <cell r="Q37">
            <v>0</v>
          </cell>
          <cell r="R37">
            <v>9</v>
          </cell>
          <cell r="S37">
            <v>13</v>
          </cell>
          <cell r="T37">
            <v>0</v>
          </cell>
          <cell r="U37">
            <v>32</v>
          </cell>
          <cell r="V37">
            <v>50</v>
          </cell>
        </row>
        <row r="38">
          <cell r="B38" t="str">
            <v>E022-01-0780/2019</v>
          </cell>
          <cell r="C38" t="str">
            <v>Mwendwa Daniel MULANDI</v>
          </cell>
          <cell r="D38">
            <v>6</v>
          </cell>
          <cell r="E38">
            <v>6</v>
          </cell>
          <cell r="F38">
            <v>0</v>
          </cell>
          <cell r="G38">
            <v>4</v>
          </cell>
          <cell r="H38">
            <v>3.5</v>
          </cell>
          <cell r="I38">
            <v>3.5</v>
          </cell>
          <cell r="J38">
            <v>3.5</v>
          </cell>
          <cell r="K38">
            <v>9</v>
          </cell>
          <cell r="L38">
            <v>9</v>
          </cell>
          <cell r="M38">
            <v>0</v>
          </cell>
          <cell r="N38">
            <v>9</v>
          </cell>
          <cell r="O38">
            <v>16.5</v>
          </cell>
          <cell r="P38">
            <v>17</v>
          </cell>
          <cell r="Q38">
            <v>0</v>
          </cell>
          <cell r="R38">
            <v>12</v>
          </cell>
          <cell r="S38">
            <v>14</v>
          </cell>
          <cell r="T38">
            <v>0</v>
          </cell>
          <cell r="U38">
            <v>43</v>
          </cell>
          <cell r="V38">
            <v>60</v>
          </cell>
        </row>
        <row r="39">
          <cell r="B39" t="str">
            <v>E022-01-0781/2019</v>
          </cell>
          <cell r="C39" t="str">
            <v>Kipkorir Kevin</v>
          </cell>
          <cell r="D39">
            <v>4</v>
          </cell>
          <cell r="E39">
            <v>3</v>
          </cell>
          <cell r="F39">
            <v>0</v>
          </cell>
          <cell r="G39">
            <v>2.33333333333333</v>
          </cell>
          <cell r="H39">
            <v>4</v>
          </cell>
          <cell r="I39">
            <v>4</v>
          </cell>
          <cell r="J39">
            <v>4</v>
          </cell>
          <cell r="K39">
            <v>10</v>
          </cell>
          <cell r="L39">
            <v>9</v>
          </cell>
          <cell r="M39">
            <v>0</v>
          </cell>
          <cell r="N39">
            <v>9.5</v>
          </cell>
          <cell r="O39">
            <v>15.8</v>
          </cell>
          <cell r="P39">
            <v>15</v>
          </cell>
          <cell r="Q39">
            <v>0</v>
          </cell>
          <cell r="R39">
            <v>6</v>
          </cell>
          <cell r="S39">
            <v>11</v>
          </cell>
          <cell r="T39">
            <v>0</v>
          </cell>
          <cell r="U39">
            <v>32</v>
          </cell>
          <cell r="V39">
            <v>48</v>
          </cell>
        </row>
        <row r="40">
          <cell r="B40" t="str">
            <v>E022-01-0789/2019</v>
          </cell>
          <cell r="C40" t="str">
            <v>Elvis KIPNGETICH</v>
          </cell>
          <cell r="D40">
            <v>8</v>
          </cell>
          <cell r="E40">
            <v>6</v>
          </cell>
          <cell r="F40">
            <v>0</v>
          </cell>
          <cell r="G40">
            <v>4.66666666666667</v>
          </cell>
          <cell r="H40">
            <v>4</v>
          </cell>
          <cell r="I40">
            <v>3</v>
          </cell>
          <cell r="J40">
            <v>3.5</v>
          </cell>
          <cell r="K40">
            <v>9</v>
          </cell>
          <cell r="L40">
            <v>10</v>
          </cell>
          <cell r="M40">
            <v>0</v>
          </cell>
          <cell r="N40">
            <v>9.5</v>
          </cell>
          <cell r="O40">
            <v>17.7</v>
          </cell>
          <cell r="P40">
            <v>21</v>
          </cell>
          <cell r="Q40">
            <v>10</v>
          </cell>
          <cell r="R40">
            <v>0</v>
          </cell>
          <cell r="S40">
            <v>0</v>
          </cell>
          <cell r="T40">
            <v>9</v>
          </cell>
          <cell r="U40">
            <v>40</v>
          </cell>
          <cell r="V40">
            <v>58</v>
          </cell>
        </row>
        <row r="41">
          <cell r="B41" t="str">
            <v>E022-01-0790/2019</v>
          </cell>
          <cell r="C41" t="str">
            <v>Kiplangat Renox Kipkoech</v>
          </cell>
          <cell r="D41">
            <v>5</v>
          </cell>
          <cell r="E41">
            <v>4</v>
          </cell>
          <cell r="F41">
            <v>0</v>
          </cell>
          <cell r="G41">
            <v>3</v>
          </cell>
          <cell r="H41">
            <v>3.5</v>
          </cell>
          <cell r="I41">
            <v>4</v>
          </cell>
          <cell r="J41">
            <v>3.75</v>
          </cell>
          <cell r="K41">
            <v>10</v>
          </cell>
          <cell r="L41">
            <v>10</v>
          </cell>
          <cell r="M41">
            <v>0</v>
          </cell>
          <cell r="N41">
            <v>10</v>
          </cell>
          <cell r="O41">
            <v>16.8</v>
          </cell>
          <cell r="P41">
            <v>21</v>
          </cell>
          <cell r="Q41">
            <v>0</v>
          </cell>
          <cell r="R41">
            <v>14</v>
          </cell>
          <cell r="S41">
            <v>0</v>
          </cell>
          <cell r="T41">
            <v>3</v>
          </cell>
          <cell r="U41">
            <v>38</v>
          </cell>
          <cell r="V41">
            <v>55</v>
          </cell>
        </row>
        <row r="42">
          <cell r="B42" t="str">
            <v>E022-01-0792/2019</v>
          </cell>
          <cell r="C42" t="str">
            <v>Kiprotich COSMAS</v>
          </cell>
          <cell r="D42">
            <v>7</v>
          </cell>
          <cell r="E42">
            <v>12</v>
          </cell>
          <cell r="F42">
            <v>0</v>
          </cell>
          <cell r="G42">
            <v>6.33333333333333</v>
          </cell>
          <cell r="H42">
            <v>3.5</v>
          </cell>
          <cell r="I42">
            <v>3.5</v>
          </cell>
          <cell r="J42">
            <v>3.5</v>
          </cell>
          <cell r="K42">
            <v>10</v>
          </cell>
          <cell r="L42">
            <v>9</v>
          </cell>
          <cell r="M42">
            <v>0</v>
          </cell>
          <cell r="N42">
            <v>9.5</v>
          </cell>
          <cell r="O42">
            <v>19.3</v>
          </cell>
          <cell r="P42">
            <v>25</v>
          </cell>
          <cell r="Q42">
            <v>0</v>
          </cell>
          <cell r="R42">
            <v>7</v>
          </cell>
          <cell r="S42">
            <v>12</v>
          </cell>
          <cell r="T42">
            <v>0</v>
          </cell>
          <cell r="U42">
            <v>44</v>
          </cell>
          <cell r="V42">
            <v>63</v>
          </cell>
        </row>
        <row r="43">
          <cell r="B43" t="str">
            <v>E022-01-0793/2019</v>
          </cell>
          <cell r="C43" t="str">
            <v>Chepkoech DOREEN</v>
          </cell>
          <cell r="D43">
            <v>5</v>
          </cell>
          <cell r="E43">
            <v>4</v>
          </cell>
          <cell r="F43">
            <v>0</v>
          </cell>
          <cell r="G43">
            <v>3</v>
          </cell>
          <cell r="H43">
            <v>3.5</v>
          </cell>
          <cell r="I43">
            <v>3.5</v>
          </cell>
          <cell r="J43">
            <v>3.5</v>
          </cell>
          <cell r="K43">
            <v>8</v>
          </cell>
          <cell r="L43">
            <v>9</v>
          </cell>
          <cell r="M43">
            <v>0</v>
          </cell>
          <cell r="N43">
            <v>8.5</v>
          </cell>
          <cell r="O43">
            <v>15</v>
          </cell>
          <cell r="P43">
            <v>21</v>
          </cell>
          <cell r="Q43">
            <v>0</v>
          </cell>
          <cell r="R43">
            <v>15</v>
          </cell>
          <cell r="S43">
            <v>10</v>
          </cell>
          <cell r="T43">
            <v>0</v>
          </cell>
          <cell r="U43">
            <v>46</v>
          </cell>
          <cell r="V43">
            <v>61</v>
          </cell>
        </row>
        <row r="44">
          <cell r="B44" t="str">
            <v>E022-01-0794/2019</v>
          </cell>
          <cell r="C44" t="str">
            <v>Njeri Newton KARIUKI</v>
          </cell>
          <cell r="D44">
            <v>7</v>
          </cell>
          <cell r="E44">
            <v>4</v>
          </cell>
          <cell r="F44">
            <v>0</v>
          </cell>
          <cell r="G44">
            <v>3.66666666666667</v>
          </cell>
          <cell r="H44">
            <v>4</v>
          </cell>
          <cell r="I44">
            <v>4</v>
          </cell>
          <cell r="J44">
            <v>4</v>
          </cell>
          <cell r="K44">
            <v>10</v>
          </cell>
          <cell r="L44">
            <v>9</v>
          </cell>
          <cell r="M44">
            <v>0</v>
          </cell>
          <cell r="N44">
            <v>9.5</v>
          </cell>
          <cell r="O44">
            <v>17.2</v>
          </cell>
          <cell r="P44">
            <v>24</v>
          </cell>
          <cell r="Q44">
            <v>0</v>
          </cell>
          <cell r="R44">
            <v>8</v>
          </cell>
          <cell r="S44">
            <v>13</v>
          </cell>
          <cell r="T44">
            <v>0</v>
          </cell>
          <cell r="U44">
            <v>45</v>
          </cell>
          <cell r="V44">
            <v>62</v>
          </cell>
        </row>
        <row r="45">
          <cell r="B45" t="str">
            <v>E022-01-0796/2019</v>
          </cell>
          <cell r="C45" t="str">
            <v>Kyalo Stephen MUSEMBI</v>
          </cell>
          <cell r="D45">
            <v>6</v>
          </cell>
          <cell r="E45">
            <v>4</v>
          </cell>
          <cell r="F45">
            <v>0</v>
          </cell>
          <cell r="G45">
            <v>3.33333333333333</v>
          </cell>
          <cell r="H45">
            <v>4</v>
          </cell>
          <cell r="I45">
            <v>3</v>
          </cell>
          <cell r="J45">
            <v>3.5</v>
          </cell>
          <cell r="K45">
            <v>9</v>
          </cell>
          <cell r="L45">
            <v>10</v>
          </cell>
          <cell r="M45">
            <v>0</v>
          </cell>
          <cell r="N45">
            <v>9.5</v>
          </cell>
          <cell r="O45">
            <v>16.3</v>
          </cell>
          <cell r="P45">
            <v>20</v>
          </cell>
          <cell r="Q45">
            <v>0</v>
          </cell>
          <cell r="R45">
            <v>16</v>
          </cell>
          <cell r="S45">
            <v>14</v>
          </cell>
          <cell r="T45">
            <v>0</v>
          </cell>
          <cell r="U45">
            <v>50</v>
          </cell>
          <cell r="V45">
            <v>66</v>
          </cell>
        </row>
        <row r="46">
          <cell r="B46" t="str">
            <v>E022-01-0797/2019</v>
          </cell>
          <cell r="C46" t="str">
            <v>Kimani Geofrey THEURI</v>
          </cell>
          <cell r="D46">
            <v>6</v>
          </cell>
          <cell r="E46">
            <v>6</v>
          </cell>
          <cell r="F46">
            <v>0</v>
          </cell>
          <cell r="G46">
            <v>4</v>
          </cell>
          <cell r="H46">
            <v>4</v>
          </cell>
          <cell r="I46">
            <v>4</v>
          </cell>
          <cell r="J46">
            <v>4</v>
          </cell>
          <cell r="K46">
            <v>10</v>
          </cell>
          <cell r="L46">
            <v>10</v>
          </cell>
          <cell r="M46">
            <v>0</v>
          </cell>
          <cell r="N46">
            <v>10</v>
          </cell>
          <cell r="O46">
            <v>18</v>
          </cell>
          <cell r="P46">
            <v>25</v>
          </cell>
          <cell r="Q46">
            <v>0</v>
          </cell>
          <cell r="R46">
            <v>14</v>
          </cell>
          <cell r="S46">
            <v>13</v>
          </cell>
          <cell r="T46">
            <v>0</v>
          </cell>
          <cell r="U46">
            <v>52</v>
          </cell>
          <cell r="V46">
            <v>70</v>
          </cell>
        </row>
        <row r="47">
          <cell r="B47" t="str">
            <v>E022-01-0799/2019</v>
          </cell>
          <cell r="C47" t="str">
            <v>Njuguna Joseph KURIA</v>
          </cell>
          <cell r="D47">
            <v>6</v>
          </cell>
          <cell r="E47">
            <v>4</v>
          </cell>
          <cell r="F47">
            <v>0</v>
          </cell>
          <cell r="G47">
            <v>3.33333333333333</v>
          </cell>
          <cell r="H47">
            <v>4</v>
          </cell>
          <cell r="I47">
            <v>4</v>
          </cell>
          <cell r="J47">
            <v>4</v>
          </cell>
          <cell r="K47">
            <v>10</v>
          </cell>
          <cell r="L47">
            <v>9</v>
          </cell>
          <cell r="M47">
            <v>0</v>
          </cell>
          <cell r="N47">
            <v>9.5</v>
          </cell>
          <cell r="O47">
            <v>16.8</v>
          </cell>
          <cell r="P47">
            <v>19</v>
          </cell>
          <cell r="Q47">
            <v>0</v>
          </cell>
          <cell r="R47">
            <v>13</v>
          </cell>
          <cell r="S47">
            <v>12</v>
          </cell>
          <cell r="T47">
            <v>0</v>
          </cell>
          <cell r="U47">
            <v>44</v>
          </cell>
          <cell r="V47">
            <v>61</v>
          </cell>
        </row>
        <row r="48">
          <cell r="B48" t="str">
            <v>E022-01-0800/2019</v>
          </cell>
          <cell r="C48" t="str">
            <v>Saina Jemeli NJERI</v>
          </cell>
          <cell r="D48">
            <v>7</v>
          </cell>
          <cell r="E48">
            <v>4</v>
          </cell>
          <cell r="F48">
            <v>0</v>
          </cell>
          <cell r="G48">
            <v>3.66666666666667</v>
          </cell>
          <cell r="H48">
            <v>3.5</v>
          </cell>
          <cell r="I48">
            <v>3.5</v>
          </cell>
          <cell r="J48">
            <v>3.5</v>
          </cell>
          <cell r="K48">
            <v>9</v>
          </cell>
          <cell r="L48">
            <v>9</v>
          </cell>
          <cell r="M48">
            <v>0</v>
          </cell>
          <cell r="N48">
            <v>9</v>
          </cell>
          <cell r="O48">
            <v>16.2</v>
          </cell>
          <cell r="P48">
            <v>21</v>
          </cell>
          <cell r="Q48">
            <v>14</v>
          </cell>
          <cell r="R48">
            <v>0</v>
          </cell>
          <cell r="S48">
            <v>0</v>
          </cell>
          <cell r="T48">
            <v>7</v>
          </cell>
          <cell r="U48">
            <v>42</v>
          </cell>
          <cell r="V48">
            <v>58</v>
          </cell>
        </row>
        <row r="49">
          <cell r="B49" t="str">
            <v>E022-01-0802/2019</v>
          </cell>
          <cell r="C49" t="str">
            <v>Yatich Kandie</v>
          </cell>
          <cell r="D49">
            <v>9</v>
          </cell>
          <cell r="E49">
            <v>9</v>
          </cell>
          <cell r="F49">
            <v>0</v>
          </cell>
          <cell r="G49">
            <v>6</v>
          </cell>
          <cell r="H49">
            <v>3.5</v>
          </cell>
          <cell r="I49">
            <v>3.5</v>
          </cell>
          <cell r="J49">
            <v>3.5</v>
          </cell>
          <cell r="K49">
            <v>9</v>
          </cell>
          <cell r="L49">
            <v>9</v>
          </cell>
          <cell r="M49">
            <v>0</v>
          </cell>
          <cell r="N49">
            <v>9</v>
          </cell>
          <cell r="O49">
            <v>18.5</v>
          </cell>
          <cell r="P49">
            <v>21</v>
          </cell>
          <cell r="Q49">
            <v>0</v>
          </cell>
          <cell r="R49">
            <v>14</v>
          </cell>
          <cell r="S49">
            <v>0</v>
          </cell>
          <cell r="T49">
            <v>9</v>
          </cell>
          <cell r="U49">
            <v>44</v>
          </cell>
          <cell r="V49">
            <v>63</v>
          </cell>
        </row>
        <row r="50">
          <cell r="B50" t="str">
            <v>E022-01-0803/2019</v>
          </cell>
          <cell r="C50" t="str">
            <v>Sheila JEPCHIRCHIR</v>
          </cell>
          <cell r="D50">
            <v>6</v>
          </cell>
          <cell r="E50">
            <v>9</v>
          </cell>
          <cell r="F50">
            <v>0</v>
          </cell>
          <cell r="G50">
            <v>5</v>
          </cell>
          <cell r="H50">
            <v>3.5</v>
          </cell>
          <cell r="I50">
            <v>3.5</v>
          </cell>
          <cell r="J50">
            <v>3.5</v>
          </cell>
          <cell r="K50">
            <v>10</v>
          </cell>
          <cell r="L50">
            <v>9</v>
          </cell>
          <cell r="M50">
            <v>0</v>
          </cell>
          <cell r="N50">
            <v>9.5</v>
          </cell>
          <cell r="O50">
            <v>18</v>
          </cell>
          <cell r="P50">
            <v>24</v>
          </cell>
          <cell r="Q50">
            <v>0</v>
          </cell>
          <cell r="R50">
            <v>12</v>
          </cell>
          <cell r="S50">
            <v>13</v>
          </cell>
          <cell r="T50">
            <v>0</v>
          </cell>
          <cell r="U50">
            <v>49</v>
          </cell>
          <cell r="V50">
            <v>67</v>
          </cell>
        </row>
        <row r="51">
          <cell r="B51" t="str">
            <v>E022-01-0806/2019</v>
          </cell>
          <cell r="C51" t="str">
            <v>Disamalu Joseph MUNENE</v>
          </cell>
          <cell r="D51">
            <v>6</v>
          </cell>
          <cell r="E51">
            <v>7</v>
          </cell>
          <cell r="F51">
            <v>0</v>
          </cell>
          <cell r="G51">
            <v>4.33333333333333</v>
          </cell>
          <cell r="H51">
            <v>3.5</v>
          </cell>
          <cell r="I51">
            <v>3</v>
          </cell>
          <cell r="J51">
            <v>3.25</v>
          </cell>
          <cell r="K51">
            <v>10</v>
          </cell>
          <cell r="L51">
            <v>9</v>
          </cell>
          <cell r="M51">
            <v>0</v>
          </cell>
          <cell r="N51">
            <v>9.5</v>
          </cell>
          <cell r="O51">
            <v>17.1</v>
          </cell>
          <cell r="P51">
            <v>27</v>
          </cell>
          <cell r="Q51">
            <v>0</v>
          </cell>
          <cell r="R51">
            <v>13</v>
          </cell>
          <cell r="S51">
            <v>13</v>
          </cell>
          <cell r="T51">
            <v>0</v>
          </cell>
          <cell r="U51">
            <v>53</v>
          </cell>
          <cell r="V51">
            <v>70</v>
          </cell>
        </row>
        <row r="52">
          <cell r="B52" t="str">
            <v>E022-01-0807/2019</v>
          </cell>
          <cell r="C52" t="str">
            <v>Nehemiah KIBET</v>
          </cell>
          <cell r="D52">
            <v>6</v>
          </cell>
          <cell r="E52">
            <v>6</v>
          </cell>
          <cell r="F52">
            <v>0</v>
          </cell>
          <cell r="G52">
            <v>4</v>
          </cell>
          <cell r="H52">
            <v>3.5</v>
          </cell>
          <cell r="I52">
            <v>3.5</v>
          </cell>
          <cell r="J52">
            <v>3.5</v>
          </cell>
          <cell r="K52">
            <v>8</v>
          </cell>
          <cell r="L52">
            <v>9</v>
          </cell>
          <cell r="M52">
            <v>0</v>
          </cell>
          <cell r="N52">
            <v>8.5</v>
          </cell>
          <cell r="O52">
            <v>16</v>
          </cell>
          <cell r="P52">
            <v>25</v>
          </cell>
          <cell r="Q52">
            <v>0</v>
          </cell>
          <cell r="R52">
            <v>12</v>
          </cell>
          <cell r="S52">
            <v>11</v>
          </cell>
          <cell r="T52">
            <v>0</v>
          </cell>
          <cell r="U52">
            <v>48</v>
          </cell>
          <cell r="V52">
            <v>64</v>
          </cell>
        </row>
        <row r="53">
          <cell r="B53" t="str">
            <v>E022-01-0809/2019</v>
          </cell>
          <cell r="C53" t="str">
            <v>Cheruiyot Felix KIPNGETICH</v>
          </cell>
          <cell r="D53">
            <v>6</v>
          </cell>
          <cell r="E53">
            <v>5</v>
          </cell>
          <cell r="F53">
            <v>0</v>
          </cell>
          <cell r="G53">
            <v>3.66666666666667</v>
          </cell>
          <cell r="H53">
            <v>4</v>
          </cell>
          <cell r="I53">
            <v>3</v>
          </cell>
          <cell r="J53">
            <v>3.5</v>
          </cell>
          <cell r="K53">
            <v>9</v>
          </cell>
          <cell r="L53">
            <v>10</v>
          </cell>
          <cell r="M53">
            <v>0</v>
          </cell>
          <cell r="N53">
            <v>9.5</v>
          </cell>
          <cell r="O53">
            <v>16.7</v>
          </cell>
          <cell r="P53">
            <v>16</v>
          </cell>
          <cell r="Q53">
            <v>0</v>
          </cell>
          <cell r="R53">
            <v>13</v>
          </cell>
          <cell r="S53">
            <v>0</v>
          </cell>
          <cell r="T53">
            <v>7</v>
          </cell>
          <cell r="U53">
            <v>36</v>
          </cell>
          <cell r="V53">
            <v>53</v>
          </cell>
        </row>
        <row r="54">
          <cell r="B54" t="str">
            <v>E022-01-0811/2019</v>
          </cell>
          <cell r="C54" t="str">
            <v>Jelimo MARION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3.5</v>
          </cell>
          <cell r="I54">
            <v>3.5</v>
          </cell>
          <cell r="J54">
            <v>3.5</v>
          </cell>
          <cell r="K54">
            <v>8</v>
          </cell>
          <cell r="L54">
            <v>9</v>
          </cell>
          <cell r="M54">
            <v>0</v>
          </cell>
          <cell r="N54">
            <v>8.5</v>
          </cell>
          <cell r="O54">
            <v>12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</row>
        <row r="54">
          <cell r="V54">
            <v>12</v>
          </cell>
        </row>
        <row r="55">
          <cell r="B55" t="str">
            <v>E022-01-0812/2019</v>
          </cell>
          <cell r="C55" t="str">
            <v>Saha Ndune Erick</v>
          </cell>
          <cell r="D55">
            <v>6</v>
          </cell>
          <cell r="E55">
            <v>11</v>
          </cell>
          <cell r="F55">
            <v>0</v>
          </cell>
          <cell r="G55">
            <v>5.66666666666667</v>
          </cell>
          <cell r="H55">
            <v>3.5</v>
          </cell>
          <cell r="I55">
            <v>4.5</v>
          </cell>
          <cell r="J55">
            <v>4</v>
          </cell>
          <cell r="K55">
            <v>9</v>
          </cell>
          <cell r="L55">
            <v>10</v>
          </cell>
          <cell r="M55">
            <v>0</v>
          </cell>
          <cell r="N55">
            <v>9.5</v>
          </cell>
          <cell r="O55">
            <v>19.2</v>
          </cell>
          <cell r="P55">
            <v>16</v>
          </cell>
          <cell r="Q55">
            <v>15</v>
          </cell>
          <cell r="R55">
            <v>0</v>
          </cell>
          <cell r="S55">
            <v>12</v>
          </cell>
          <cell r="T55">
            <v>0</v>
          </cell>
          <cell r="U55">
            <v>43</v>
          </cell>
          <cell r="V55">
            <v>62</v>
          </cell>
        </row>
        <row r="56">
          <cell r="B56" t="str">
            <v>E022-01-0813/2019</v>
          </cell>
          <cell r="C56" t="str">
            <v>Kolia Katasi Josaiah</v>
          </cell>
          <cell r="D56">
            <v>9</v>
          </cell>
          <cell r="E56">
            <v>13</v>
          </cell>
          <cell r="F56">
            <v>0</v>
          </cell>
          <cell r="G56">
            <v>7.33333333333333</v>
          </cell>
          <cell r="H56">
            <v>3.5</v>
          </cell>
          <cell r="I56">
            <v>3.5</v>
          </cell>
          <cell r="J56">
            <v>3.5</v>
          </cell>
          <cell r="K56">
            <v>10</v>
          </cell>
          <cell r="L56">
            <v>9</v>
          </cell>
          <cell r="M56">
            <v>0</v>
          </cell>
          <cell r="N56">
            <v>9.5</v>
          </cell>
          <cell r="O56">
            <v>20.3</v>
          </cell>
          <cell r="P56">
            <v>22</v>
          </cell>
          <cell r="Q56">
            <v>0</v>
          </cell>
          <cell r="R56">
            <v>14</v>
          </cell>
          <cell r="S56">
            <v>15</v>
          </cell>
          <cell r="T56">
            <v>0</v>
          </cell>
          <cell r="U56">
            <v>51</v>
          </cell>
          <cell r="V56">
            <v>71</v>
          </cell>
        </row>
        <row r="57">
          <cell r="B57" t="str">
            <v>E022-01-0816/2019</v>
          </cell>
          <cell r="C57" t="str">
            <v>Kyalo Musyimi JOHN</v>
          </cell>
          <cell r="D57">
            <v>4</v>
          </cell>
          <cell r="E57">
            <v>1</v>
          </cell>
          <cell r="F57">
            <v>0</v>
          </cell>
          <cell r="G57">
            <v>1.66666666666667</v>
          </cell>
          <cell r="H57">
            <v>3.5</v>
          </cell>
          <cell r="I57">
            <v>4.5</v>
          </cell>
          <cell r="J57">
            <v>4</v>
          </cell>
          <cell r="K57">
            <v>9</v>
          </cell>
          <cell r="L57">
            <v>10</v>
          </cell>
          <cell r="M57">
            <v>0</v>
          </cell>
          <cell r="N57">
            <v>9.5</v>
          </cell>
          <cell r="O57">
            <v>15.2</v>
          </cell>
          <cell r="P57">
            <v>20</v>
          </cell>
          <cell r="Q57">
            <v>14</v>
          </cell>
          <cell r="R57">
            <v>0</v>
          </cell>
          <cell r="S57">
            <v>12</v>
          </cell>
          <cell r="T57">
            <v>0</v>
          </cell>
          <cell r="U57">
            <v>46</v>
          </cell>
          <cell r="V57">
            <v>61</v>
          </cell>
        </row>
        <row r="58">
          <cell r="B58" t="str">
            <v>E022-01-0817/2019</v>
          </cell>
          <cell r="C58" t="str">
            <v>Dishan OTIENO</v>
          </cell>
          <cell r="D58">
            <v>8</v>
          </cell>
          <cell r="E58">
            <v>6</v>
          </cell>
          <cell r="F58">
            <v>0</v>
          </cell>
          <cell r="G58">
            <v>4.66666666666667</v>
          </cell>
          <cell r="H58">
            <v>3.5</v>
          </cell>
          <cell r="I58">
            <v>4.5</v>
          </cell>
          <cell r="J58">
            <v>4</v>
          </cell>
          <cell r="K58">
            <v>9</v>
          </cell>
          <cell r="L58">
            <v>10</v>
          </cell>
          <cell r="M58">
            <v>0</v>
          </cell>
          <cell r="N58">
            <v>9.5</v>
          </cell>
          <cell r="O58">
            <v>18.2</v>
          </cell>
          <cell r="P58">
            <v>18</v>
          </cell>
          <cell r="Q58">
            <v>0</v>
          </cell>
          <cell r="R58">
            <v>18</v>
          </cell>
          <cell r="S58">
            <v>13</v>
          </cell>
          <cell r="T58">
            <v>0</v>
          </cell>
          <cell r="U58">
            <v>49</v>
          </cell>
          <cell r="V58">
            <v>67</v>
          </cell>
        </row>
        <row r="59">
          <cell r="B59" t="str">
            <v>E022-01-0818/2019</v>
          </cell>
          <cell r="C59" t="str">
            <v>Wanjala DANIEL</v>
          </cell>
          <cell r="D59">
            <v>2</v>
          </cell>
          <cell r="E59">
            <v>1</v>
          </cell>
          <cell r="F59">
            <v>0</v>
          </cell>
          <cell r="G59">
            <v>1</v>
          </cell>
          <cell r="H59">
            <v>4</v>
          </cell>
          <cell r="I59">
            <v>3</v>
          </cell>
          <cell r="J59">
            <v>3.5</v>
          </cell>
          <cell r="K59">
            <v>9</v>
          </cell>
          <cell r="L59">
            <v>10</v>
          </cell>
          <cell r="M59">
            <v>0</v>
          </cell>
          <cell r="N59">
            <v>9.5</v>
          </cell>
          <cell r="O59">
            <v>14</v>
          </cell>
          <cell r="P59">
            <v>17</v>
          </cell>
          <cell r="Q59">
            <v>0</v>
          </cell>
          <cell r="R59">
            <v>11</v>
          </cell>
          <cell r="S59">
            <v>13</v>
          </cell>
          <cell r="T59">
            <v>0</v>
          </cell>
          <cell r="U59">
            <v>41</v>
          </cell>
          <cell r="V59">
            <v>55</v>
          </cell>
        </row>
        <row r="60">
          <cell r="B60" t="str">
            <v>E022-01-0819/2019</v>
          </cell>
          <cell r="C60" t="str">
            <v>Houston Kilaaka KISANYA</v>
          </cell>
          <cell r="D60">
            <v>4</v>
          </cell>
          <cell r="E60">
            <v>4</v>
          </cell>
          <cell r="F60">
            <v>0</v>
          </cell>
          <cell r="G60">
            <v>2.66666666666667</v>
          </cell>
          <cell r="H60">
            <v>3.5</v>
          </cell>
          <cell r="I60">
            <v>3.5</v>
          </cell>
          <cell r="J60">
            <v>3.5</v>
          </cell>
          <cell r="K60">
            <v>10</v>
          </cell>
          <cell r="L60">
            <v>9</v>
          </cell>
          <cell r="M60">
            <v>0</v>
          </cell>
          <cell r="N60">
            <v>9.5</v>
          </cell>
          <cell r="O60">
            <v>15.7</v>
          </cell>
          <cell r="P60">
            <v>25</v>
          </cell>
          <cell r="Q60">
            <v>0</v>
          </cell>
          <cell r="R60">
            <v>16</v>
          </cell>
          <cell r="S60">
            <v>13</v>
          </cell>
          <cell r="T60">
            <v>0</v>
          </cell>
          <cell r="U60">
            <v>54</v>
          </cell>
          <cell r="V60">
            <v>70</v>
          </cell>
        </row>
        <row r="61">
          <cell r="B61" t="str">
            <v>E022-01-0820/2019</v>
          </cell>
          <cell r="C61" t="str">
            <v>Muchendu Peter KIBUKU</v>
          </cell>
          <cell r="D61">
            <v>6</v>
          </cell>
          <cell r="E61">
            <v>3</v>
          </cell>
          <cell r="F61">
            <v>0</v>
          </cell>
          <cell r="G61">
            <v>3</v>
          </cell>
          <cell r="H61">
            <v>3.5</v>
          </cell>
          <cell r="I61">
            <v>4</v>
          </cell>
          <cell r="J61">
            <v>3.75</v>
          </cell>
          <cell r="K61">
            <v>9</v>
          </cell>
          <cell r="L61">
            <v>10</v>
          </cell>
          <cell r="M61">
            <v>0</v>
          </cell>
          <cell r="N61">
            <v>9.5</v>
          </cell>
          <cell r="O61">
            <v>16.3</v>
          </cell>
          <cell r="P61">
            <v>13</v>
          </cell>
          <cell r="Q61">
            <v>0</v>
          </cell>
          <cell r="R61">
            <v>14</v>
          </cell>
          <cell r="S61">
            <v>15</v>
          </cell>
          <cell r="T61">
            <v>0</v>
          </cell>
          <cell r="U61">
            <v>42</v>
          </cell>
          <cell r="V61">
            <v>58</v>
          </cell>
        </row>
        <row r="62">
          <cell r="B62" t="str">
            <v>E022-01-0822/2019</v>
          </cell>
          <cell r="C62" t="str">
            <v>Magoi Maxwel KIPRUTO</v>
          </cell>
          <cell r="D62">
            <v>9</v>
          </cell>
          <cell r="E62">
            <v>4</v>
          </cell>
          <cell r="F62">
            <v>0</v>
          </cell>
          <cell r="G62">
            <v>4.33333333333333</v>
          </cell>
          <cell r="H62">
            <v>3.5</v>
          </cell>
          <cell r="I62">
            <v>3.5</v>
          </cell>
          <cell r="J62">
            <v>3.5</v>
          </cell>
          <cell r="K62">
            <v>8</v>
          </cell>
          <cell r="L62">
            <v>9</v>
          </cell>
          <cell r="M62">
            <v>0</v>
          </cell>
          <cell r="N62">
            <v>8.5</v>
          </cell>
          <cell r="O62">
            <v>16.3</v>
          </cell>
          <cell r="P62">
            <v>22</v>
          </cell>
          <cell r="Q62">
            <v>14</v>
          </cell>
          <cell r="R62">
            <v>0</v>
          </cell>
          <cell r="S62">
            <v>13</v>
          </cell>
          <cell r="T62">
            <v>0</v>
          </cell>
          <cell r="U62">
            <v>49</v>
          </cell>
          <cell r="V62">
            <v>65</v>
          </cell>
        </row>
        <row r="63">
          <cell r="B63" t="str">
            <v>E022-01-0823/2019</v>
          </cell>
          <cell r="C63" t="str">
            <v>Nyaberi Fred Makori</v>
          </cell>
          <cell r="D63">
            <v>4</v>
          </cell>
          <cell r="E63">
            <v>4</v>
          </cell>
          <cell r="F63">
            <v>0</v>
          </cell>
          <cell r="G63">
            <v>2.66666666666667</v>
          </cell>
          <cell r="H63">
            <v>3.5</v>
          </cell>
          <cell r="I63">
            <v>3.5</v>
          </cell>
          <cell r="J63">
            <v>3.5</v>
          </cell>
          <cell r="K63">
            <v>10</v>
          </cell>
          <cell r="L63">
            <v>9</v>
          </cell>
          <cell r="M63">
            <v>0</v>
          </cell>
          <cell r="N63">
            <v>9.5</v>
          </cell>
          <cell r="O63">
            <v>15.7</v>
          </cell>
          <cell r="P63">
            <v>18</v>
          </cell>
          <cell r="Q63">
            <v>0</v>
          </cell>
          <cell r="R63">
            <v>10</v>
          </cell>
          <cell r="S63">
            <v>11</v>
          </cell>
          <cell r="T63">
            <v>0</v>
          </cell>
          <cell r="U63">
            <v>39</v>
          </cell>
          <cell r="V63">
            <v>55</v>
          </cell>
        </row>
        <row r="64">
          <cell r="B64" t="str">
            <v>E022-01-0835/2019</v>
          </cell>
          <cell r="C64" t="str">
            <v>Muthanga James MUTAHI</v>
          </cell>
          <cell r="D64">
            <v>6</v>
          </cell>
          <cell r="E64">
            <v>12</v>
          </cell>
          <cell r="F64">
            <v>0</v>
          </cell>
          <cell r="G64">
            <v>6</v>
          </cell>
          <cell r="H64">
            <v>3.5</v>
          </cell>
          <cell r="I64">
            <v>3.5</v>
          </cell>
          <cell r="J64">
            <v>3.5</v>
          </cell>
          <cell r="K64">
            <v>10</v>
          </cell>
          <cell r="L64">
            <v>9</v>
          </cell>
          <cell r="M64">
            <v>0</v>
          </cell>
          <cell r="N64">
            <v>9.5</v>
          </cell>
          <cell r="O64">
            <v>19</v>
          </cell>
          <cell r="P64">
            <v>23</v>
          </cell>
          <cell r="Q64">
            <v>0</v>
          </cell>
          <cell r="R64">
            <v>15</v>
          </cell>
          <cell r="S64">
            <v>0</v>
          </cell>
          <cell r="T64">
            <v>9</v>
          </cell>
          <cell r="U64">
            <v>47</v>
          </cell>
          <cell r="V64">
            <v>66</v>
          </cell>
        </row>
        <row r="65">
          <cell r="B65" t="str">
            <v>E022-01-0846/2019</v>
          </cell>
          <cell r="C65" t="str">
            <v>Chemutai ABIGAEL</v>
          </cell>
          <cell r="D65">
            <v>6</v>
          </cell>
          <cell r="E65">
            <v>6</v>
          </cell>
          <cell r="F65">
            <v>0</v>
          </cell>
          <cell r="G65">
            <v>4</v>
          </cell>
          <cell r="H65">
            <v>4</v>
          </cell>
          <cell r="I65">
            <v>4</v>
          </cell>
          <cell r="J65">
            <v>4</v>
          </cell>
          <cell r="K65">
            <v>10</v>
          </cell>
          <cell r="L65">
            <v>9</v>
          </cell>
          <cell r="M65">
            <v>0</v>
          </cell>
          <cell r="N65">
            <v>9.5</v>
          </cell>
          <cell r="O65">
            <v>17.5</v>
          </cell>
          <cell r="P65">
            <v>23</v>
          </cell>
          <cell r="Q65">
            <v>14</v>
          </cell>
          <cell r="R65">
            <v>0</v>
          </cell>
          <cell r="S65">
            <v>12</v>
          </cell>
          <cell r="T65">
            <v>0</v>
          </cell>
          <cell r="U65">
            <v>49</v>
          </cell>
          <cell r="V65">
            <v>67</v>
          </cell>
        </row>
        <row r="66">
          <cell r="B66" t="str">
            <v>E022-01-1999/2019</v>
          </cell>
          <cell r="C66" t="str">
            <v>Kyaloallan Mulwa</v>
          </cell>
          <cell r="D66">
            <v>5</v>
          </cell>
          <cell r="E66">
            <v>4</v>
          </cell>
          <cell r="F66">
            <v>0</v>
          </cell>
          <cell r="G66">
            <v>3</v>
          </cell>
          <cell r="H66">
            <v>3.5</v>
          </cell>
          <cell r="I66">
            <v>4</v>
          </cell>
          <cell r="J66">
            <v>3.75</v>
          </cell>
          <cell r="K66">
            <v>10</v>
          </cell>
          <cell r="L66">
            <v>10</v>
          </cell>
          <cell r="M66">
            <v>0</v>
          </cell>
          <cell r="N66">
            <v>10</v>
          </cell>
          <cell r="O66">
            <v>16.8</v>
          </cell>
          <cell r="P66">
            <v>24</v>
          </cell>
          <cell r="Q66">
            <v>0</v>
          </cell>
          <cell r="R66">
            <v>13</v>
          </cell>
          <cell r="S66">
            <v>9</v>
          </cell>
          <cell r="T66">
            <v>0</v>
          </cell>
          <cell r="U66">
            <v>46</v>
          </cell>
          <cell r="V66">
            <v>63</v>
          </cell>
        </row>
        <row r="67">
          <cell r="B67" t="str">
            <v>E022-01-2029/2019</v>
          </cell>
          <cell r="C67" t="str">
            <v>Wang'ondu Benard KURIA</v>
          </cell>
          <cell r="D67">
            <v>7</v>
          </cell>
          <cell r="E67">
            <v>2</v>
          </cell>
          <cell r="F67">
            <v>0</v>
          </cell>
          <cell r="G67">
            <v>3</v>
          </cell>
          <cell r="H67">
            <v>3.5</v>
          </cell>
          <cell r="I67">
            <v>3.5</v>
          </cell>
          <cell r="J67">
            <v>3.5</v>
          </cell>
          <cell r="K67">
            <v>10</v>
          </cell>
          <cell r="L67">
            <v>9</v>
          </cell>
          <cell r="M67">
            <v>0</v>
          </cell>
          <cell r="N67">
            <v>9.5</v>
          </cell>
          <cell r="O67">
            <v>16</v>
          </cell>
          <cell r="P67">
            <v>21</v>
          </cell>
          <cell r="Q67">
            <v>11</v>
          </cell>
          <cell r="R67">
            <v>0</v>
          </cell>
          <cell r="S67">
            <v>12</v>
          </cell>
          <cell r="T67">
            <v>0</v>
          </cell>
          <cell r="U67">
            <v>44</v>
          </cell>
          <cell r="V67">
            <v>60</v>
          </cell>
        </row>
        <row r="68">
          <cell r="B68" t="str">
            <v>E022-01-2040/2019</v>
          </cell>
          <cell r="C68" t="str">
            <v>Edwin NGARI</v>
          </cell>
          <cell r="D68">
            <v>6</v>
          </cell>
          <cell r="E68">
            <v>8</v>
          </cell>
          <cell r="F68">
            <v>0</v>
          </cell>
          <cell r="G68">
            <v>4.66666666666667</v>
          </cell>
          <cell r="H68">
            <v>3.5</v>
          </cell>
          <cell r="I68">
            <v>3.5</v>
          </cell>
          <cell r="J68">
            <v>3.5</v>
          </cell>
          <cell r="K68">
            <v>8</v>
          </cell>
          <cell r="L68">
            <v>9</v>
          </cell>
          <cell r="M68">
            <v>0</v>
          </cell>
          <cell r="N68">
            <v>8.5</v>
          </cell>
          <cell r="O68">
            <v>16.7</v>
          </cell>
          <cell r="P68">
            <v>20</v>
          </cell>
          <cell r="Q68">
            <v>0</v>
          </cell>
          <cell r="R68">
            <v>13</v>
          </cell>
          <cell r="S68">
            <v>12</v>
          </cell>
          <cell r="T68">
            <v>0</v>
          </cell>
          <cell r="U68">
            <v>45</v>
          </cell>
          <cell r="V68">
            <v>62</v>
          </cell>
        </row>
        <row r="69">
          <cell r="B69" t="str">
            <v>E022-01-2156/2019</v>
          </cell>
          <cell r="C69" t="str">
            <v>Inyani PATIENCE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69"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</row>
        <row r="70">
          <cell r="B70" t="str">
            <v>E022-01-2268/2019</v>
          </cell>
          <cell r="C70" t="str">
            <v>Kibet Antony MASWAN</v>
          </cell>
          <cell r="D70">
            <v>14</v>
          </cell>
          <cell r="E70">
            <v>5</v>
          </cell>
          <cell r="F70">
            <v>0</v>
          </cell>
          <cell r="G70">
            <v>6.33333333333333</v>
          </cell>
          <cell r="H70">
            <v>3.5</v>
          </cell>
          <cell r="I70">
            <v>3.5</v>
          </cell>
          <cell r="J70">
            <v>3.5</v>
          </cell>
          <cell r="K70">
            <v>10</v>
          </cell>
          <cell r="L70">
            <v>9</v>
          </cell>
          <cell r="M70">
            <v>0</v>
          </cell>
          <cell r="N70">
            <v>9.5</v>
          </cell>
          <cell r="O70">
            <v>19.3</v>
          </cell>
          <cell r="P70">
            <v>22</v>
          </cell>
          <cell r="Q70">
            <v>0</v>
          </cell>
          <cell r="R70">
            <v>15</v>
          </cell>
          <cell r="S70">
            <v>13</v>
          </cell>
          <cell r="T70">
            <v>0</v>
          </cell>
          <cell r="U70">
            <v>50</v>
          </cell>
          <cell r="V70">
            <v>69</v>
          </cell>
        </row>
        <row r="71">
          <cell r="B71" t="str">
            <v>E022-01-2298/2019</v>
          </cell>
          <cell r="C71" t="str">
            <v>Lesinko SIPITEK</v>
          </cell>
          <cell r="D71">
            <v>7</v>
          </cell>
          <cell r="E71">
            <v>12</v>
          </cell>
          <cell r="F71">
            <v>0</v>
          </cell>
          <cell r="G71">
            <v>6.33333333333333</v>
          </cell>
          <cell r="H71">
            <v>3.5</v>
          </cell>
          <cell r="I71">
            <v>3.5</v>
          </cell>
          <cell r="J71">
            <v>3.5</v>
          </cell>
          <cell r="K71">
            <v>8</v>
          </cell>
          <cell r="L71">
            <v>9</v>
          </cell>
          <cell r="M71">
            <v>0</v>
          </cell>
          <cell r="N71">
            <v>8.5</v>
          </cell>
          <cell r="O71">
            <v>18.3</v>
          </cell>
          <cell r="P71">
            <v>20</v>
          </cell>
          <cell r="Q71">
            <v>0</v>
          </cell>
          <cell r="R71">
            <v>15</v>
          </cell>
          <cell r="S71">
            <v>14</v>
          </cell>
          <cell r="T71">
            <v>0</v>
          </cell>
          <cell r="U71">
            <v>49</v>
          </cell>
          <cell r="V71">
            <v>67</v>
          </cell>
        </row>
        <row r="72">
          <cell r="B72" t="str">
            <v>E022-01-1998/2019</v>
          </cell>
          <cell r="C72" t="str">
            <v>Ruth Mbugua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</row>
        <row r="73">
          <cell r="B73" t="str">
            <v>E022-01-1052/2018</v>
          </cell>
          <cell r="C73" t="str">
            <v>Chepkirui BRILLIAN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3"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</row>
        <row r="74">
          <cell r="B74" t="str">
            <v>E022-01-1072/2018</v>
          </cell>
          <cell r="C74" t="str">
            <v>Messi Joseph MBAYI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4"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</row>
        <row r="75">
          <cell r="B75" t="str">
            <v>E022-01-1894/2018</v>
          </cell>
          <cell r="C75" t="str">
            <v>Brian Kiptoo BIWOTT</v>
          </cell>
          <cell r="D75">
            <v>4</v>
          </cell>
          <cell r="E75">
            <v>11</v>
          </cell>
          <cell r="F75">
            <v>0</v>
          </cell>
          <cell r="G75">
            <v>5</v>
          </cell>
          <cell r="H75">
            <v>3</v>
          </cell>
          <cell r="I75">
            <v>3</v>
          </cell>
          <cell r="J75">
            <v>3</v>
          </cell>
          <cell r="K75">
            <v>8</v>
          </cell>
          <cell r="L75">
            <v>8</v>
          </cell>
          <cell r="M75">
            <v>0</v>
          </cell>
          <cell r="N75">
            <v>8</v>
          </cell>
          <cell r="O75">
            <v>16</v>
          </cell>
          <cell r="P75">
            <v>22</v>
          </cell>
          <cell r="Q75">
            <v>0</v>
          </cell>
          <cell r="R75">
            <v>10</v>
          </cell>
          <cell r="S75">
            <v>11</v>
          </cell>
          <cell r="T75">
            <v>0</v>
          </cell>
          <cell r="U75">
            <v>43</v>
          </cell>
          <cell r="V75">
            <v>59</v>
          </cell>
        </row>
        <row r="76">
          <cell r="B76" t="str">
            <v>E022-01-0751/2017</v>
          </cell>
          <cell r="C76" t="str">
            <v>Mark Maina NJUGUNA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3</v>
          </cell>
          <cell r="I76">
            <v>3</v>
          </cell>
          <cell r="J76">
            <v>3</v>
          </cell>
          <cell r="K76">
            <v>8</v>
          </cell>
          <cell r="L76">
            <v>8</v>
          </cell>
          <cell r="M76">
            <v>0</v>
          </cell>
          <cell r="N76">
            <v>8</v>
          </cell>
          <cell r="O76">
            <v>11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</row>
        <row r="76">
          <cell r="V76">
            <v>11</v>
          </cell>
        </row>
        <row r="77">
          <cell r="B77" t="str">
            <v>E022-01-1538/2017</v>
          </cell>
          <cell r="C77" t="str">
            <v>Roy Obimbo WILFRED</v>
          </cell>
          <cell r="D77">
            <v>2</v>
          </cell>
          <cell r="E77">
            <v>2</v>
          </cell>
          <cell r="F77">
            <v>0</v>
          </cell>
          <cell r="G77">
            <v>1.33333333333333</v>
          </cell>
          <cell r="H77">
            <v>3.5</v>
          </cell>
          <cell r="I77">
            <v>3.5</v>
          </cell>
          <cell r="J77">
            <v>3.5</v>
          </cell>
          <cell r="K77">
            <v>8</v>
          </cell>
          <cell r="L77">
            <v>9</v>
          </cell>
          <cell r="M77">
            <v>0</v>
          </cell>
          <cell r="N77">
            <v>8.5</v>
          </cell>
          <cell r="O77">
            <v>13.3</v>
          </cell>
          <cell r="P77">
            <v>17</v>
          </cell>
          <cell r="Q77">
            <v>0</v>
          </cell>
          <cell r="R77">
            <v>11</v>
          </cell>
          <cell r="S77">
            <v>12</v>
          </cell>
          <cell r="T77">
            <v>0</v>
          </cell>
          <cell r="U77">
            <v>40</v>
          </cell>
          <cell r="V77">
            <v>53</v>
          </cell>
        </row>
        <row r="78">
          <cell r="B78" t="str">
            <v>E022-01-0753/2017</v>
          </cell>
          <cell r="C78" t="str">
            <v>Rowland Odour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</row>
        <row r="78"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</row>
        <row r="79">
          <cell r="B79" t="str">
            <v>E022-01-0869/2016</v>
          </cell>
          <cell r="C79" t="str">
            <v>Musanga Elizabeth NDINDA</v>
          </cell>
          <cell r="D79">
            <v>4</v>
          </cell>
          <cell r="E79">
            <v>1</v>
          </cell>
          <cell r="F79">
            <v>0</v>
          </cell>
          <cell r="G79">
            <v>1.66666666666667</v>
          </cell>
          <cell r="H79">
            <v>4</v>
          </cell>
          <cell r="I79">
            <v>4</v>
          </cell>
          <cell r="J79">
            <v>4</v>
          </cell>
          <cell r="K79">
            <v>10</v>
          </cell>
          <cell r="L79">
            <v>9</v>
          </cell>
          <cell r="M79">
            <v>0</v>
          </cell>
          <cell r="N79">
            <v>9.5</v>
          </cell>
          <cell r="O79">
            <v>15.2</v>
          </cell>
          <cell r="P79">
            <v>19</v>
          </cell>
          <cell r="Q79">
            <v>0</v>
          </cell>
          <cell r="R79">
            <v>11</v>
          </cell>
          <cell r="S79">
            <v>14</v>
          </cell>
          <cell r="T79">
            <v>0</v>
          </cell>
          <cell r="U79">
            <v>44</v>
          </cell>
          <cell r="V79">
            <v>59</v>
          </cell>
        </row>
        <row r="80">
          <cell r="B80" t="str">
            <v>E022-01-2109/2016</v>
          </cell>
          <cell r="C80" t="str">
            <v>Amos KIPCHIRCHIR</v>
          </cell>
          <cell r="D80">
            <v>6</v>
          </cell>
          <cell r="E80">
            <v>5</v>
          </cell>
          <cell r="F80">
            <v>0</v>
          </cell>
          <cell r="G80">
            <v>3.66666666666667</v>
          </cell>
          <cell r="H80">
            <v>3</v>
          </cell>
          <cell r="I80">
            <v>3</v>
          </cell>
          <cell r="J80">
            <v>3</v>
          </cell>
          <cell r="K80">
            <v>8</v>
          </cell>
          <cell r="L80">
            <v>8</v>
          </cell>
          <cell r="M80">
            <v>0</v>
          </cell>
          <cell r="N80">
            <v>8</v>
          </cell>
          <cell r="O80">
            <v>14.7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</row>
        <row r="80">
          <cell r="V80">
            <v>15</v>
          </cell>
        </row>
        <row r="81">
          <cell r="B81" t="str">
            <v>E022-01-0805/2019</v>
          </cell>
          <cell r="C81" t="str">
            <v>Kiprotich Blair Carson</v>
          </cell>
          <cell r="D81">
            <v>1</v>
          </cell>
          <cell r="E81">
            <v>3</v>
          </cell>
          <cell r="F81">
            <v>0</v>
          </cell>
          <cell r="G81">
            <v>1.33333333333333</v>
          </cell>
          <cell r="H81">
            <v>3.5</v>
          </cell>
          <cell r="I81">
            <v>3.5</v>
          </cell>
          <cell r="J81">
            <v>3.5</v>
          </cell>
          <cell r="K81">
            <v>9</v>
          </cell>
          <cell r="L81">
            <v>9</v>
          </cell>
          <cell r="M81">
            <v>0</v>
          </cell>
          <cell r="N81">
            <v>9</v>
          </cell>
          <cell r="O81">
            <v>13.8</v>
          </cell>
          <cell r="P81">
            <v>17</v>
          </cell>
          <cell r="Q81">
            <v>0</v>
          </cell>
          <cell r="R81">
            <v>8</v>
          </cell>
          <cell r="S81">
            <v>13</v>
          </cell>
          <cell r="T81">
            <v>0</v>
          </cell>
          <cell r="U81">
            <v>38</v>
          </cell>
          <cell r="V81">
            <v>52</v>
          </cell>
        </row>
        <row r="82">
          <cell r="B82" t="str">
            <v>E022-01-1077/2018</v>
          </cell>
          <cell r="C82" t="str">
            <v>Francis Ng'ang'a</v>
          </cell>
          <cell r="D82">
            <v>1</v>
          </cell>
          <cell r="E82">
            <v>7</v>
          </cell>
          <cell r="F82">
            <v>0</v>
          </cell>
          <cell r="G82">
            <v>2.66666666666667</v>
          </cell>
          <cell r="H82">
            <v>3</v>
          </cell>
          <cell r="I82">
            <v>3.5</v>
          </cell>
          <cell r="J82">
            <v>3.25</v>
          </cell>
          <cell r="K82">
            <v>8</v>
          </cell>
          <cell r="L82">
            <v>8</v>
          </cell>
          <cell r="M82">
            <v>0</v>
          </cell>
          <cell r="N82">
            <v>8</v>
          </cell>
          <cell r="O82">
            <v>13.9</v>
          </cell>
          <cell r="P82">
            <v>14</v>
          </cell>
          <cell r="Q82">
            <v>14</v>
          </cell>
          <cell r="R82">
            <v>0</v>
          </cell>
          <cell r="S82">
            <v>8</v>
          </cell>
          <cell r="T82">
            <v>0</v>
          </cell>
          <cell r="U82">
            <v>36</v>
          </cell>
          <cell r="V82">
            <v>50</v>
          </cell>
        </row>
        <row r="83">
          <cell r="B83" t="str">
            <v>E022-01-1068/2018</v>
          </cell>
          <cell r="C83" t="str">
            <v>Anthony Githinji</v>
          </cell>
          <cell r="D83">
            <v>4</v>
          </cell>
          <cell r="E83">
            <v>6</v>
          </cell>
          <cell r="F83">
            <v>0</v>
          </cell>
          <cell r="G83">
            <v>3.33333333333333</v>
          </cell>
          <cell r="H83">
            <v>3</v>
          </cell>
          <cell r="I83">
            <v>3.5</v>
          </cell>
          <cell r="J83">
            <v>3.25</v>
          </cell>
          <cell r="K83">
            <v>8</v>
          </cell>
          <cell r="L83">
            <v>8</v>
          </cell>
          <cell r="M83">
            <v>0</v>
          </cell>
          <cell r="N83">
            <v>8</v>
          </cell>
          <cell r="O83">
            <v>14.6</v>
          </cell>
          <cell r="P83">
            <v>21</v>
          </cell>
          <cell r="Q83">
            <v>14</v>
          </cell>
          <cell r="R83">
            <v>0</v>
          </cell>
          <cell r="S83">
            <v>13</v>
          </cell>
          <cell r="T83">
            <v>0</v>
          </cell>
          <cell r="U83">
            <v>48</v>
          </cell>
          <cell r="V83">
            <v>63</v>
          </cell>
        </row>
        <row r="84">
          <cell r="B84" t="str">
            <v>E022-01-1047/2018</v>
          </cell>
          <cell r="C84" t="str">
            <v>Maurice Mwangi</v>
          </cell>
          <cell r="D84">
            <v>6</v>
          </cell>
          <cell r="E84">
            <v>4</v>
          </cell>
          <cell r="F84">
            <v>0</v>
          </cell>
          <cell r="G84">
            <v>3.33333333333333</v>
          </cell>
          <cell r="H84">
            <v>3</v>
          </cell>
          <cell r="I84">
            <v>3.5</v>
          </cell>
          <cell r="J84">
            <v>3.25</v>
          </cell>
          <cell r="K84">
            <v>8</v>
          </cell>
          <cell r="L84">
            <v>8</v>
          </cell>
          <cell r="M84">
            <v>0</v>
          </cell>
          <cell r="N84">
            <v>8</v>
          </cell>
          <cell r="O84">
            <v>14.6</v>
          </cell>
          <cell r="P84">
            <v>22</v>
          </cell>
          <cell r="Q84">
            <v>14</v>
          </cell>
          <cell r="R84">
            <v>0</v>
          </cell>
          <cell r="S84">
            <v>11</v>
          </cell>
          <cell r="T84">
            <v>0</v>
          </cell>
          <cell r="U84">
            <v>47</v>
          </cell>
          <cell r="V84">
            <v>62</v>
          </cell>
        </row>
        <row r="85">
          <cell r="B85" t="str">
            <v>E022-01-1789/2019</v>
          </cell>
          <cell r="C85" t="str">
            <v>Ian Martin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3.5</v>
          </cell>
          <cell r="I85">
            <v>4</v>
          </cell>
          <cell r="J85">
            <v>3.75</v>
          </cell>
          <cell r="K85">
            <v>10</v>
          </cell>
          <cell r="L85">
            <v>10</v>
          </cell>
          <cell r="M85">
            <v>0</v>
          </cell>
          <cell r="N85">
            <v>10</v>
          </cell>
          <cell r="O85">
            <v>13.8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</row>
        <row r="85">
          <cell r="V85">
            <v>14</v>
          </cell>
        </row>
        <row r="86">
          <cell r="B86" t="str">
            <v>E022-01-1764/2018</v>
          </cell>
          <cell r="C86" t="str">
            <v>Martin Kinyanjui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3.5</v>
          </cell>
          <cell r="I86">
            <v>4</v>
          </cell>
          <cell r="J86">
            <v>3.75</v>
          </cell>
          <cell r="K86">
            <v>10</v>
          </cell>
          <cell r="L86">
            <v>10</v>
          </cell>
          <cell r="M86">
            <v>0</v>
          </cell>
          <cell r="N86">
            <v>10</v>
          </cell>
          <cell r="O86">
            <v>13.8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</row>
        <row r="86">
          <cell r="V86">
            <v>14</v>
          </cell>
        </row>
        <row r="87">
          <cell r="B87" t="str">
            <v>E022-01-1855/2018</v>
          </cell>
          <cell r="C87" t="str">
            <v>Agnes Nyutu</v>
          </cell>
          <cell r="D87">
            <v>6</v>
          </cell>
          <cell r="E87">
            <v>8</v>
          </cell>
          <cell r="F87">
            <v>0</v>
          </cell>
          <cell r="G87">
            <v>4.66666666666667</v>
          </cell>
          <cell r="H87">
            <v>3.5</v>
          </cell>
          <cell r="I87">
            <v>3.5</v>
          </cell>
          <cell r="J87">
            <v>3.5</v>
          </cell>
          <cell r="K87">
            <v>9</v>
          </cell>
          <cell r="L87">
            <v>9</v>
          </cell>
          <cell r="M87">
            <v>0</v>
          </cell>
          <cell r="N87">
            <v>9</v>
          </cell>
          <cell r="O87">
            <v>17.2</v>
          </cell>
          <cell r="P87">
            <v>20</v>
          </cell>
          <cell r="Q87">
            <v>14</v>
          </cell>
          <cell r="R87">
            <v>0</v>
          </cell>
          <cell r="S87">
            <v>10</v>
          </cell>
          <cell r="T87">
            <v>0</v>
          </cell>
          <cell r="U87">
            <v>44</v>
          </cell>
          <cell r="V87">
            <v>61</v>
          </cell>
        </row>
        <row r="88">
          <cell r="B88" t="str">
            <v>E022-01-0797/2014</v>
          </cell>
          <cell r="C88" t="str">
            <v>Kevin Kariuki</v>
          </cell>
          <cell r="D88">
            <v>2</v>
          </cell>
          <cell r="E88">
            <v>4</v>
          </cell>
          <cell r="F88">
            <v>0</v>
          </cell>
          <cell r="G88">
            <v>2</v>
          </cell>
          <cell r="H88">
            <v>3.5</v>
          </cell>
          <cell r="I88">
            <v>4</v>
          </cell>
          <cell r="J88">
            <v>3.75</v>
          </cell>
          <cell r="K88">
            <v>10</v>
          </cell>
          <cell r="L88">
            <v>10</v>
          </cell>
          <cell r="M88">
            <v>0</v>
          </cell>
          <cell r="N88">
            <v>10</v>
          </cell>
          <cell r="O88">
            <v>15.8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</row>
        <row r="88">
          <cell r="V88">
            <v>16</v>
          </cell>
        </row>
        <row r="89">
          <cell r="B89" t="str">
            <v>E022-01-0804/2015</v>
          </cell>
          <cell r="C89" t="str">
            <v>Jim Murimi</v>
          </cell>
          <cell r="D89">
            <v>8</v>
          </cell>
          <cell r="E89">
            <v>3</v>
          </cell>
          <cell r="F89">
            <v>0</v>
          </cell>
          <cell r="G89">
            <v>3.66666666666667</v>
          </cell>
          <cell r="H89">
            <v>4</v>
          </cell>
          <cell r="I89">
            <v>3</v>
          </cell>
          <cell r="J89">
            <v>3.5</v>
          </cell>
          <cell r="K89">
            <v>9</v>
          </cell>
          <cell r="L89">
            <v>10</v>
          </cell>
          <cell r="M89">
            <v>0</v>
          </cell>
          <cell r="N89">
            <v>9.5</v>
          </cell>
          <cell r="O89">
            <v>16.7</v>
          </cell>
          <cell r="P89">
            <v>16</v>
          </cell>
          <cell r="Q89">
            <v>8</v>
          </cell>
          <cell r="R89">
            <v>0</v>
          </cell>
          <cell r="S89">
            <v>9</v>
          </cell>
          <cell r="T89">
            <v>0</v>
          </cell>
          <cell r="U89">
            <v>33</v>
          </cell>
          <cell r="V89">
            <v>50</v>
          </cell>
        </row>
        <row r="90">
          <cell r="B90" t="str">
            <v>E022-01-0762/2018</v>
          </cell>
          <cell r="C90" t="str">
            <v>Tuzinde Mbaga</v>
          </cell>
          <cell r="D90">
            <v>2</v>
          </cell>
          <cell r="E90">
            <v>3</v>
          </cell>
          <cell r="F90">
            <v>0</v>
          </cell>
          <cell r="G90">
            <v>1.66666666666667</v>
          </cell>
          <cell r="H90">
            <v>4</v>
          </cell>
          <cell r="I90">
            <v>4</v>
          </cell>
          <cell r="J90">
            <v>4</v>
          </cell>
          <cell r="K90">
            <v>10</v>
          </cell>
          <cell r="L90">
            <v>10</v>
          </cell>
          <cell r="M90">
            <v>0</v>
          </cell>
          <cell r="N90">
            <v>10</v>
          </cell>
          <cell r="O90">
            <v>15.7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</row>
        <row r="90">
          <cell r="V90">
            <v>16</v>
          </cell>
        </row>
        <row r="91">
          <cell r="B91" t="str">
            <v>E022-01-1046/2018</v>
          </cell>
          <cell r="C91" t="str">
            <v>Duncan Mwaniki</v>
          </cell>
          <cell r="D91">
            <v>6</v>
          </cell>
          <cell r="E91">
            <v>9</v>
          </cell>
          <cell r="F91">
            <v>0</v>
          </cell>
          <cell r="G91">
            <v>5</v>
          </cell>
          <cell r="H91">
            <v>4</v>
          </cell>
          <cell r="I91">
            <v>4</v>
          </cell>
          <cell r="J91">
            <v>4</v>
          </cell>
          <cell r="K91">
            <v>10</v>
          </cell>
          <cell r="L91">
            <v>10</v>
          </cell>
          <cell r="M91">
            <v>0</v>
          </cell>
          <cell r="N91">
            <v>10</v>
          </cell>
          <cell r="O91">
            <v>19</v>
          </cell>
          <cell r="P91">
            <v>19</v>
          </cell>
          <cell r="Q91">
            <v>13</v>
          </cell>
          <cell r="R91">
            <v>0</v>
          </cell>
          <cell r="S91">
            <v>9</v>
          </cell>
          <cell r="T91">
            <v>0</v>
          </cell>
          <cell r="U91">
            <v>41</v>
          </cell>
          <cell r="V91">
            <v>60</v>
          </cell>
        </row>
        <row r="92">
          <cell r="B92" t="str">
            <v>E022-02-1091/2018</v>
          </cell>
          <cell r="C92" t="str">
            <v>Daniel Njau</v>
          </cell>
          <cell r="D92">
            <v>1</v>
          </cell>
          <cell r="E92">
            <v>2</v>
          </cell>
          <cell r="F92">
            <v>0</v>
          </cell>
          <cell r="G92">
            <v>1</v>
          </cell>
          <cell r="H92">
            <v>3</v>
          </cell>
          <cell r="I92">
            <v>3.5</v>
          </cell>
          <cell r="J92">
            <v>3.25</v>
          </cell>
          <cell r="K92">
            <v>8</v>
          </cell>
          <cell r="L92">
            <v>8</v>
          </cell>
          <cell r="M92">
            <v>0</v>
          </cell>
          <cell r="N92">
            <v>8</v>
          </cell>
          <cell r="O92">
            <v>12.3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</row>
        <row r="92">
          <cell r="V92">
            <v>12</v>
          </cell>
        </row>
        <row r="93">
          <cell r="B93" t="str">
            <v>E022-02-0927/2016</v>
          </cell>
          <cell r="C93" t="str">
            <v>Kiprono Victor Kirui (Retake)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14</v>
          </cell>
          <cell r="Q93">
            <v>0</v>
          </cell>
          <cell r="R93">
            <v>9</v>
          </cell>
          <cell r="S93">
            <v>7</v>
          </cell>
          <cell r="T93">
            <v>0</v>
          </cell>
          <cell r="U93">
            <v>30</v>
          </cell>
          <cell r="V93">
            <v>40</v>
          </cell>
        </row>
        <row r="94">
          <cell r="B94" t="str">
            <v>E022-02-1054/2018</v>
          </cell>
          <cell r="C94" t="str">
            <v>Mutegi Fredrick Munene (1st attempt)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12</v>
          </cell>
          <cell r="Q94">
            <v>6</v>
          </cell>
          <cell r="R94">
            <v>0</v>
          </cell>
          <cell r="S94">
            <v>10</v>
          </cell>
          <cell r="T94">
            <v>0</v>
          </cell>
          <cell r="U94">
            <v>28</v>
          </cell>
          <cell r="V94">
            <v>40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MECHATRONICS 2022"/>
    </sheetNames>
    <sheetDataSet>
      <sheetData sheetId="0">
        <row r="8">
          <cell r="B8" t="str">
            <v>E022-01-0745/2019</v>
          </cell>
          <cell r="C8" t="str">
            <v>Mbugua  Mary MBAIRE</v>
          </cell>
          <cell r="D8">
            <v>5</v>
          </cell>
          <cell r="E8">
            <v>11</v>
          </cell>
          <cell r="F8">
            <v>8</v>
          </cell>
          <cell r="G8">
            <v>3</v>
          </cell>
          <cell r="H8">
            <v>4</v>
          </cell>
          <cell r="I8">
            <v>7</v>
          </cell>
          <cell r="J8">
            <v>15</v>
          </cell>
          <cell r="K8">
            <v>25</v>
          </cell>
          <cell r="L8">
            <v>20</v>
          </cell>
          <cell r="M8">
            <v>4</v>
          </cell>
          <cell r="N8">
            <v>0</v>
          </cell>
          <cell r="O8">
            <v>0</v>
          </cell>
          <cell r="P8">
            <v>49</v>
          </cell>
          <cell r="Q8">
            <v>64</v>
          </cell>
        </row>
        <row r="9">
          <cell r="B9" t="str">
            <v>E022-01-0746/2019</v>
          </cell>
          <cell r="C9" t="str">
            <v>Mburu Racheal WAMAITHA</v>
          </cell>
          <cell r="D9">
            <v>12</v>
          </cell>
          <cell r="E9">
            <v>18</v>
          </cell>
          <cell r="F9">
            <v>15</v>
          </cell>
          <cell r="G9">
            <v>3</v>
          </cell>
          <cell r="H9">
            <v>4</v>
          </cell>
          <cell r="I9">
            <v>7</v>
          </cell>
          <cell r="J9">
            <v>22</v>
          </cell>
          <cell r="K9">
            <v>25</v>
          </cell>
          <cell r="L9">
            <v>19</v>
          </cell>
          <cell r="M9">
            <v>0</v>
          </cell>
          <cell r="N9">
            <v>0</v>
          </cell>
          <cell r="O9">
            <v>14</v>
          </cell>
          <cell r="P9">
            <v>58</v>
          </cell>
          <cell r="Q9">
            <v>80</v>
          </cell>
        </row>
        <row r="10">
          <cell r="B10" t="str">
            <v>E022-01-0747/2019</v>
          </cell>
          <cell r="C10" t="str">
            <v>Makara Elsie MUTHONI</v>
          </cell>
          <cell r="D10">
            <v>10</v>
          </cell>
          <cell r="E10">
            <v>13</v>
          </cell>
          <cell r="F10">
            <v>11.5</v>
          </cell>
          <cell r="G10">
            <v>3</v>
          </cell>
          <cell r="H10">
            <v>4</v>
          </cell>
          <cell r="I10">
            <v>7</v>
          </cell>
          <cell r="J10">
            <v>19</v>
          </cell>
          <cell r="K10">
            <v>26</v>
          </cell>
          <cell r="L10">
            <v>14</v>
          </cell>
          <cell r="M10">
            <v>0</v>
          </cell>
          <cell r="N10">
            <v>11</v>
          </cell>
          <cell r="O10">
            <v>0</v>
          </cell>
          <cell r="P10">
            <v>51</v>
          </cell>
          <cell r="Q10">
            <v>70</v>
          </cell>
        </row>
        <row r="11">
          <cell r="B11" t="str">
            <v>E022-01-0748/2019</v>
          </cell>
          <cell r="C11" t="str">
            <v>Kariuki Luis GITHENDU</v>
          </cell>
          <cell r="D11">
            <v>10</v>
          </cell>
          <cell r="E11">
            <v>6</v>
          </cell>
          <cell r="F11">
            <v>8</v>
          </cell>
          <cell r="G11">
            <v>3</v>
          </cell>
          <cell r="H11">
            <v>4</v>
          </cell>
          <cell r="I11">
            <v>7</v>
          </cell>
          <cell r="J11">
            <v>15</v>
          </cell>
          <cell r="K11">
            <v>15</v>
          </cell>
          <cell r="L11">
            <v>9</v>
          </cell>
          <cell r="M11">
            <v>2</v>
          </cell>
          <cell r="N11">
            <v>0</v>
          </cell>
          <cell r="O11">
            <v>0</v>
          </cell>
          <cell r="P11">
            <v>26</v>
          </cell>
          <cell r="Q11">
            <v>41</v>
          </cell>
        </row>
        <row r="12">
          <cell r="B12" t="str">
            <v>E022-01-0749/2019</v>
          </cell>
          <cell r="C12" t="str">
            <v>Kimondo Samuel KIORIA</v>
          </cell>
          <cell r="D12">
            <v>10</v>
          </cell>
          <cell r="E12">
            <v>6</v>
          </cell>
          <cell r="F12">
            <v>8</v>
          </cell>
          <cell r="G12">
            <v>3</v>
          </cell>
          <cell r="H12">
            <v>4</v>
          </cell>
          <cell r="I12">
            <v>7</v>
          </cell>
          <cell r="J12">
            <v>15</v>
          </cell>
          <cell r="K12">
            <v>24</v>
          </cell>
          <cell r="L12">
            <v>8</v>
          </cell>
          <cell r="M12">
            <v>0</v>
          </cell>
          <cell r="N12">
            <v>0</v>
          </cell>
          <cell r="O12">
            <v>14</v>
          </cell>
          <cell r="P12">
            <v>46</v>
          </cell>
          <cell r="Q12">
            <v>61</v>
          </cell>
        </row>
        <row r="13">
          <cell r="B13" t="str">
            <v>E022-01-0750/2019</v>
          </cell>
          <cell r="C13" t="str">
            <v>Kanumbi Victor KARIUKI</v>
          </cell>
          <cell r="D13">
            <v>9</v>
          </cell>
          <cell r="E13">
            <v>14</v>
          </cell>
          <cell r="F13">
            <v>11.5</v>
          </cell>
          <cell r="G13">
            <v>3</v>
          </cell>
          <cell r="H13">
            <v>4</v>
          </cell>
          <cell r="I13">
            <v>7</v>
          </cell>
          <cell r="J13">
            <v>19</v>
          </cell>
          <cell r="K13">
            <v>25</v>
          </cell>
          <cell r="L13">
            <v>18</v>
          </cell>
          <cell r="M13">
            <v>4</v>
          </cell>
          <cell r="N13">
            <v>0</v>
          </cell>
          <cell r="O13">
            <v>0</v>
          </cell>
          <cell r="P13">
            <v>47</v>
          </cell>
          <cell r="Q13">
            <v>66</v>
          </cell>
        </row>
        <row r="14">
          <cell r="B14" t="str">
            <v>E022-01-0752/2019</v>
          </cell>
          <cell r="C14" t="str">
            <v>Ndindi Antony WARUINGI</v>
          </cell>
          <cell r="D14">
            <v>10</v>
          </cell>
          <cell r="E14">
            <v>5</v>
          </cell>
          <cell r="F14">
            <v>7.5</v>
          </cell>
          <cell r="G14">
            <v>3</v>
          </cell>
          <cell r="H14">
            <v>4</v>
          </cell>
          <cell r="I14">
            <v>7</v>
          </cell>
          <cell r="J14">
            <v>15</v>
          </cell>
          <cell r="K14">
            <v>19</v>
          </cell>
          <cell r="L14">
            <v>0</v>
          </cell>
          <cell r="M14">
            <v>1</v>
          </cell>
          <cell r="N14">
            <v>0</v>
          </cell>
          <cell r="O14">
            <v>5</v>
          </cell>
          <cell r="P14">
            <v>25</v>
          </cell>
          <cell r="Q14">
            <v>40</v>
          </cell>
        </row>
        <row r="15">
          <cell r="B15" t="str">
            <v>E022-01-0755/2019</v>
          </cell>
          <cell r="C15" t="str">
            <v>Mwaura Peter THUO</v>
          </cell>
          <cell r="D15">
            <v>13</v>
          </cell>
          <cell r="E15">
            <v>10</v>
          </cell>
          <cell r="F15">
            <v>11.5</v>
          </cell>
          <cell r="G15">
            <v>3</v>
          </cell>
          <cell r="H15">
            <v>4</v>
          </cell>
          <cell r="I15">
            <v>7</v>
          </cell>
          <cell r="J15">
            <v>19</v>
          </cell>
          <cell r="K15">
            <v>13</v>
          </cell>
          <cell r="L15">
            <v>15</v>
          </cell>
          <cell r="M15">
            <v>0</v>
          </cell>
          <cell r="N15">
            <v>13</v>
          </cell>
          <cell r="O15">
            <v>0</v>
          </cell>
          <cell r="P15">
            <v>41</v>
          </cell>
          <cell r="Q15">
            <v>60</v>
          </cell>
        </row>
        <row r="16">
          <cell r="B16" t="str">
            <v>E022-01-0757/2019</v>
          </cell>
          <cell r="C16" t="str">
            <v>Njenga Dickson GITHERE</v>
          </cell>
          <cell r="D16">
            <v>12</v>
          </cell>
          <cell r="E16">
            <v>7</v>
          </cell>
          <cell r="F16">
            <v>9.5</v>
          </cell>
          <cell r="G16">
            <v>3</v>
          </cell>
          <cell r="H16">
            <v>4</v>
          </cell>
          <cell r="I16">
            <v>7</v>
          </cell>
          <cell r="J16">
            <v>17</v>
          </cell>
          <cell r="K16">
            <v>18</v>
          </cell>
          <cell r="L16">
            <v>5</v>
          </cell>
          <cell r="M16">
            <v>0</v>
          </cell>
          <cell r="N16">
            <v>12</v>
          </cell>
          <cell r="O16">
            <v>0</v>
          </cell>
          <cell r="P16">
            <v>35</v>
          </cell>
          <cell r="Q16">
            <v>52</v>
          </cell>
        </row>
        <row r="17">
          <cell r="B17" t="str">
            <v>E022-01-0758/2019</v>
          </cell>
          <cell r="C17" t="str">
            <v>Ndemo Brian BWONDA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</row>
        <row r="18">
          <cell r="B18" t="str">
            <v>E022-01-0760/2019</v>
          </cell>
          <cell r="C18" t="str">
            <v>Wangombe Brian Gabriel MWANGI</v>
          </cell>
          <cell r="D18">
            <v>8</v>
          </cell>
          <cell r="E18">
            <v>11</v>
          </cell>
          <cell r="F18">
            <v>9.5</v>
          </cell>
          <cell r="G18">
            <v>3</v>
          </cell>
          <cell r="H18">
            <v>4</v>
          </cell>
          <cell r="I18">
            <v>7</v>
          </cell>
          <cell r="J18">
            <v>17</v>
          </cell>
          <cell r="K18">
            <v>21</v>
          </cell>
          <cell r="L18">
            <v>18</v>
          </cell>
          <cell r="M18">
            <v>11</v>
          </cell>
          <cell r="N18">
            <v>0</v>
          </cell>
          <cell r="O18">
            <v>0</v>
          </cell>
          <cell r="P18">
            <v>50</v>
          </cell>
          <cell r="Q18">
            <v>67</v>
          </cell>
        </row>
        <row r="19">
          <cell r="B19" t="str">
            <v>E022-01-0761/2019</v>
          </cell>
          <cell r="C19" t="str">
            <v>Nduta Rael NZELI</v>
          </cell>
          <cell r="D19">
            <v>12</v>
          </cell>
          <cell r="E19">
            <v>16</v>
          </cell>
          <cell r="F19">
            <v>14</v>
          </cell>
          <cell r="G19">
            <v>3</v>
          </cell>
          <cell r="H19">
            <v>4</v>
          </cell>
          <cell r="I19">
            <v>7</v>
          </cell>
          <cell r="J19">
            <v>21</v>
          </cell>
          <cell r="K19">
            <v>23</v>
          </cell>
          <cell r="L19">
            <v>18</v>
          </cell>
          <cell r="M19">
            <v>0</v>
          </cell>
          <cell r="N19">
            <v>0</v>
          </cell>
          <cell r="O19">
            <v>16</v>
          </cell>
          <cell r="P19">
            <v>57</v>
          </cell>
          <cell r="Q19">
            <v>78</v>
          </cell>
        </row>
        <row r="20">
          <cell r="B20" t="str">
            <v>E022-01-0762/2019</v>
          </cell>
          <cell r="C20" t="str">
            <v>Kimanzi Lyanne NDANU</v>
          </cell>
          <cell r="D20">
            <v>8</v>
          </cell>
          <cell r="E20">
            <v>11</v>
          </cell>
          <cell r="F20">
            <v>9.5</v>
          </cell>
          <cell r="G20">
            <v>3</v>
          </cell>
          <cell r="H20">
            <v>4</v>
          </cell>
          <cell r="I20">
            <v>7</v>
          </cell>
          <cell r="J20">
            <v>17</v>
          </cell>
          <cell r="K20">
            <v>23</v>
          </cell>
          <cell r="L20">
            <v>20</v>
          </cell>
          <cell r="M20">
            <v>0</v>
          </cell>
          <cell r="N20">
            <v>0</v>
          </cell>
          <cell r="O20">
            <v>12</v>
          </cell>
          <cell r="P20">
            <v>55</v>
          </cell>
          <cell r="Q20">
            <v>72</v>
          </cell>
        </row>
        <row r="21">
          <cell r="B21" t="str">
            <v>E022-01-0765/2019</v>
          </cell>
          <cell r="C21" t="str">
            <v>Gathura Jeremiah KIARIE</v>
          </cell>
          <cell r="D21">
            <v>18</v>
          </cell>
          <cell r="E21">
            <v>18</v>
          </cell>
          <cell r="F21">
            <v>18</v>
          </cell>
          <cell r="G21">
            <v>3</v>
          </cell>
          <cell r="H21">
            <v>4</v>
          </cell>
          <cell r="I21">
            <v>7</v>
          </cell>
          <cell r="J21">
            <v>25</v>
          </cell>
          <cell r="K21">
            <v>25</v>
          </cell>
          <cell r="L21">
            <v>18</v>
          </cell>
          <cell r="M21">
            <v>20</v>
          </cell>
          <cell r="N21">
            <v>0</v>
          </cell>
          <cell r="O21">
            <v>0</v>
          </cell>
          <cell r="P21">
            <v>63</v>
          </cell>
          <cell r="Q21">
            <v>88</v>
          </cell>
        </row>
        <row r="22">
          <cell r="B22" t="str">
            <v>E022-01-0767/2019</v>
          </cell>
          <cell r="C22" t="str">
            <v>Kinyanjui Tamahjoy MBURA</v>
          </cell>
          <cell r="D22">
            <v>15</v>
          </cell>
          <cell r="E22">
            <v>13</v>
          </cell>
          <cell r="F22">
            <v>14</v>
          </cell>
          <cell r="G22">
            <v>3</v>
          </cell>
          <cell r="H22">
            <v>4</v>
          </cell>
          <cell r="I22">
            <v>7</v>
          </cell>
          <cell r="J22">
            <v>21</v>
          </cell>
          <cell r="K22">
            <v>27</v>
          </cell>
          <cell r="L22">
            <v>19</v>
          </cell>
          <cell r="M22">
            <v>0</v>
          </cell>
          <cell r="N22">
            <v>18</v>
          </cell>
          <cell r="O22">
            <v>0</v>
          </cell>
          <cell r="P22">
            <v>64</v>
          </cell>
          <cell r="Q22">
            <v>85</v>
          </cell>
        </row>
        <row r="23">
          <cell r="B23" t="str">
            <v>E022-01-0768/2019</v>
          </cell>
          <cell r="C23" t="str">
            <v>Kipkoech Pamela Chemutai</v>
          </cell>
          <cell r="D23">
            <v>10</v>
          </cell>
          <cell r="E23">
            <v>13</v>
          </cell>
          <cell r="F23">
            <v>11.5</v>
          </cell>
          <cell r="G23">
            <v>3</v>
          </cell>
          <cell r="H23">
            <v>4</v>
          </cell>
          <cell r="I23">
            <v>7</v>
          </cell>
          <cell r="J23">
            <v>19</v>
          </cell>
          <cell r="K23">
            <v>15</v>
          </cell>
          <cell r="L23">
            <v>12</v>
          </cell>
          <cell r="M23">
            <v>0</v>
          </cell>
          <cell r="N23">
            <v>13</v>
          </cell>
          <cell r="O23">
            <v>0</v>
          </cell>
          <cell r="P23">
            <v>40</v>
          </cell>
          <cell r="Q23">
            <v>59</v>
          </cell>
        </row>
        <row r="24">
          <cell r="B24" t="str">
            <v>E022-01-0769/2019</v>
          </cell>
          <cell r="C24" t="str">
            <v>Faith KASWII</v>
          </cell>
          <cell r="D24">
            <v>15</v>
          </cell>
          <cell r="E24">
            <v>6</v>
          </cell>
          <cell r="F24">
            <v>10.5</v>
          </cell>
          <cell r="G24">
            <v>3</v>
          </cell>
          <cell r="H24">
            <v>4</v>
          </cell>
          <cell r="I24">
            <v>7</v>
          </cell>
          <cell r="J24">
            <v>18</v>
          </cell>
          <cell r="K24">
            <v>14</v>
          </cell>
          <cell r="L24">
            <v>15</v>
          </cell>
          <cell r="M24">
            <v>0</v>
          </cell>
          <cell r="N24">
            <v>13</v>
          </cell>
          <cell r="O24">
            <v>0</v>
          </cell>
          <cell r="P24">
            <v>42</v>
          </cell>
          <cell r="Q24">
            <v>60</v>
          </cell>
        </row>
        <row r="25">
          <cell r="B25" t="str">
            <v>E022-01-0770/2019</v>
          </cell>
          <cell r="C25" t="str">
            <v>Kariuki Joshua NJERU</v>
          </cell>
          <cell r="D25">
            <v>10</v>
          </cell>
          <cell r="E25">
            <v>8</v>
          </cell>
          <cell r="F25">
            <v>9</v>
          </cell>
          <cell r="G25">
            <v>3</v>
          </cell>
          <cell r="H25">
            <v>4</v>
          </cell>
          <cell r="I25">
            <v>7</v>
          </cell>
          <cell r="J25">
            <v>16</v>
          </cell>
          <cell r="K25">
            <v>7</v>
          </cell>
          <cell r="L25">
            <v>6</v>
          </cell>
          <cell r="M25">
            <v>0</v>
          </cell>
          <cell r="N25">
            <v>11</v>
          </cell>
          <cell r="O25">
            <v>0</v>
          </cell>
          <cell r="P25">
            <v>24</v>
          </cell>
          <cell r="Q25">
            <v>40</v>
          </cell>
        </row>
        <row r="26">
          <cell r="B26" t="str">
            <v>E022-01-0771/2019</v>
          </cell>
          <cell r="C26" t="str">
            <v>Mugi Joy Wanjira</v>
          </cell>
          <cell r="D26">
            <v>8</v>
          </cell>
          <cell r="E26">
            <v>15</v>
          </cell>
          <cell r="F26">
            <v>11.5</v>
          </cell>
          <cell r="G26">
            <v>3</v>
          </cell>
          <cell r="H26">
            <v>4</v>
          </cell>
          <cell r="I26">
            <v>7</v>
          </cell>
          <cell r="J26">
            <v>19</v>
          </cell>
          <cell r="K26">
            <v>24</v>
          </cell>
          <cell r="L26">
            <v>18</v>
          </cell>
          <cell r="M26">
            <v>0</v>
          </cell>
          <cell r="N26">
            <v>13</v>
          </cell>
          <cell r="O26">
            <v>0</v>
          </cell>
          <cell r="P26">
            <v>55</v>
          </cell>
          <cell r="Q26">
            <v>74</v>
          </cell>
        </row>
        <row r="27">
          <cell r="B27" t="str">
            <v>E022-01-0772/2019</v>
          </cell>
          <cell r="C27" t="str">
            <v>Gichuki Charles MURAGE</v>
          </cell>
          <cell r="D27">
            <v>5</v>
          </cell>
          <cell r="E27">
            <v>11</v>
          </cell>
          <cell r="F27">
            <v>8</v>
          </cell>
          <cell r="G27">
            <v>3</v>
          </cell>
          <cell r="H27">
            <v>4</v>
          </cell>
          <cell r="I27">
            <v>7</v>
          </cell>
          <cell r="J27">
            <v>15</v>
          </cell>
          <cell r="K27">
            <v>11</v>
          </cell>
          <cell r="L27">
            <v>18</v>
          </cell>
          <cell r="M27">
            <v>4</v>
          </cell>
          <cell r="N27">
            <v>0</v>
          </cell>
          <cell r="O27">
            <v>0</v>
          </cell>
          <cell r="P27">
            <v>33</v>
          </cell>
          <cell r="Q27">
            <v>48</v>
          </cell>
        </row>
        <row r="28">
          <cell r="B28" t="str">
            <v>E022-01-0773/2019</v>
          </cell>
          <cell r="C28" t="str">
            <v>Musangi Stephen Mwangangi</v>
          </cell>
          <cell r="D28">
            <v>7</v>
          </cell>
          <cell r="E28">
            <v>9</v>
          </cell>
          <cell r="F28">
            <v>8</v>
          </cell>
          <cell r="G28">
            <v>3</v>
          </cell>
          <cell r="H28">
            <v>4</v>
          </cell>
          <cell r="I28">
            <v>7</v>
          </cell>
          <cell r="J28">
            <v>15</v>
          </cell>
          <cell r="K28">
            <v>20</v>
          </cell>
          <cell r="L28">
            <v>16</v>
          </cell>
          <cell r="M28">
            <v>0</v>
          </cell>
          <cell r="N28">
            <v>0</v>
          </cell>
          <cell r="O28">
            <v>12</v>
          </cell>
          <cell r="P28">
            <v>48</v>
          </cell>
          <cell r="Q28">
            <v>63</v>
          </cell>
        </row>
        <row r="29">
          <cell r="B29" t="str">
            <v>E022-01-0774/2019</v>
          </cell>
          <cell r="C29" t="str">
            <v>Dennis Shujaa Martin</v>
          </cell>
          <cell r="D29">
            <v>5</v>
          </cell>
          <cell r="E29">
            <v>6</v>
          </cell>
          <cell r="F29">
            <v>5.5</v>
          </cell>
          <cell r="G29">
            <v>3</v>
          </cell>
          <cell r="H29">
            <v>4</v>
          </cell>
          <cell r="I29">
            <v>7</v>
          </cell>
          <cell r="J29">
            <v>13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 t="str">
            <v>-</v>
          </cell>
          <cell r="Q29" t="str">
            <v>No Exam</v>
          </cell>
        </row>
        <row r="30">
          <cell r="B30" t="str">
            <v>E022-01-0778/2019</v>
          </cell>
          <cell r="C30" t="str">
            <v>Aswa Philip Katiechi</v>
          </cell>
          <cell r="D30">
            <v>5</v>
          </cell>
          <cell r="E30">
            <v>7</v>
          </cell>
          <cell r="F30">
            <v>6</v>
          </cell>
          <cell r="G30">
            <v>3</v>
          </cell>
          <cell r="H30">
            <v>4</v>
          </cell>
          <cell r="I30">
            <v>7</v>
          </cell>
          <cell r="J30">
            <v>13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 t="str">
            <v>-</v>
          </cell>
          <cell r="Q30" t="str">
            <v>No Exam</v>
          </cell>
        </row>
        <row r="31">
          <cell r="B31" t="str">
            <v>E022-01-0780/2019</v>
          </cell>
          <cell r="C31" t="str">
            <v>Mwendwa Daniel MULANDI</v>
          </cell>
          <cell r="D31">
            <v>11</v>
          </cell>
          <cell r="E31">
            <v>17</v>
          </cell>
          <cell r="F31">
            <v>14</v>
          </cell>
          <cell r="G31">
            <v>3</v>
          </cell>
          <cell r="H31">
            <v>4</v>
          </cell>
          <cell r="I31">
            <v>7</v>
          </cell>
          <cell r="J31">
            <v>21</v>
          </cell>
          <cell r="K31">
            <v>23</v>
          </cell>
          <cell r="L31">
            <v>13</v>
          </cell>
          <cell r="M31">
            <v>0</v>
          </cell>
          <cell r="N31">
            <v>18</v>
          </cell>
          <cell r="O31">
            <v>0</v>
          </cell>
          <cell r="P31">
            <v>54</v>
          </cell>
          <cell r="Q31">
            <v>75</v>
          </cell>
        </row>
        <row r="32">
          <cell r="B32" t="str">
            <v>E022-01-0781/2019</v>
          </cell>
          <cell r="C32" t="str">
            <v>Kipkorir Kevin</v>
          </cell>
          <cell r="D32">
            <v>5</v>
          </cell>
          <cell r="E32">
            <v>5</v>
          </cell>
          <cell r="F32">
            <v>5</v>
          </cell>
          <cell r="G32">
            <v>3</v>
          </cell>
          <cell r="H32">
            <v>4</v>
          </cell>
          <cell r="I32">
            <v>7</v>
          </cell>
          <cell r="J32">
            <v>12</v>
          </cell>
          <cell r="K32">
            <v>12</v>
          </cell>
          <cell r="L32">
            <v>16</v>
          </cell>
          <cell r="M32">
            <v>7</v>
          </cell>
          <cell r="N32">
            <v>0</v>
          </cell>
          <cell r="O32">
            <v>0</v>
          </cell>
          <cell r="P32">
            <v>35</v>
          </cell>
          <cell r="Q32">
            <v>47</v>
          </cell>
        </row>
        <row r="33">
          <cell r="B33" t="str">
            <v>E022-01-0789/2019</v>
          </cell>
          <cell r="C33" t="str">
            <v>Elvis KIPNGETICH</v>
          </cell>
          <cell r="D33">
            <v>4</v>
          </cell>
          <cell r="E33">
            <v>7</v>
          </cell>
          <cell r="F33">
            <v>5.5</v>
          </cell>
          <cell r="G33">
            <v>3</v>
          </cell>
          <cell r="H33">
            <v>4</v>
          </cell>
          <cell r="I33">
            <v>7</v>
          </cell>
          <cell r="J33">
            <v>13</v>
          </cell>
          <cell r="K33">
            <v>12</v>
          </cell>
          <cell r="L33">
            <v>11</v>
          </cell>
          <cell r="M33">
            <v>0</v>
          </cell>
          <cell r="N33">
            <v>7</v>
          </cell>
          <cell r="O33">
            <v>0</v>
          </cell>
          <cell r="P33">
            <v>30</v>
          </cell>
          <cell r="Q33">
            <v>43</v>
          </cell>
        </row>
        <row r="34">
          <cell r="B34" t="str">
            <v>E022-01-0790/2019</v>
          </cell>
          <cell r="C34" t="str">
            <v>Kiplangat Renox Kipkoech</v>
          </cell>
          <cell r="D34">
            <v>6</v>
          </cell>
          <cell r="E34">
            <v>6</v>
          </cell>
          <cell r="F34">
            <v>6</v>
          </cell>
          <cell r="G34">
            <v>3</v>
          </cell>
          <cell r="H34">
            <v>4</v>
          </cell>
          <cell r="I34">
            <v>7</v>
          </cell>
          <cell r="J34">
            <v>13</v>
          </cell>
          <cell r="K34">
            <v>11</v>
          </cell>
          <cell r="L34">
            <v>0</v>
          </cell>
          <cell r="M34">
            <v>5</v>
          </cell>
          <cell r="N34">
            <v>11</v>
          </cell>
          <cell r="O34">
            <v>0</v>
          </cell>
          <cell r="P34">
            <v>27</v>
          </cell>
          <cell r="Q34">
            <v>40</v>
          </cell>
        </row>
        <row r="35">
          <cell r="B35" t="str">
            <v>E022-01-0792/2019</v>
          </cell>
          <cell r="C35" t="str">
            <v>Kiprotich COSMAS</v>
          </cell>
          <cell r="D35">
            <v>16</v>
          </cell>
          <cell r="E35">
            <v>14</v>
          </cell>
          <cell r="F35">
            <v>15</v>
          </cell>
          <cell r="G35">
            <v>3</v>
          </cell>
          <cell r="H35">
            <v>4</v>
          </cell>
          <cell r="I35">
            <v>7</v>
          </cell>
          <cell r="J35">
            <v>22</v>
          </cell>
          <cell r="K35">
            <v>25</v>
          </cell>
          <cell r="L35">
            <v>15</v>
          </cell>
          <cell r="M35">
            <v>9</v>
          </cell>
          <cell r="N35">
            <v>0</v>
          </cell>
          <cell r="O35">
            <v>0</v>
          </cell>
          <cell r="P35">
            <v>49</v>
          </cell>
          <cell r="Q35">
            <v>71</v>
          </cell>
        </row>
        <row r="36">
          <cell r="B36" t="str">
            <v>E022-01-0793/2019</v>
          </cell>
          <cell r="C36" t="str">
            <v>Chepkoech DOREEN</v>
          </cell>
          <cell r="D36">
            <v>12</v>
          </cell>
          <cell r="E36">
            <v>12</v>
          </cell>
          <cell r="F36">
            <v>12</v>
          </cell>
          <cell r="G36">
            <v>3</v>
          </cell>
          <cell r="H36">
            <v>4</v>
          </cell>
          <cell r="I36">
            <v>7</v>
          </cell>
          <cell r="J36">
            <v>19</v>
          </cell>
          <cell r="K36">
            <v>22</v>
          </cell>
          <cell r="L36">
            <v>7</v>
          </cell>
          <cell r="M36">
            <v>0</v>
          </cell>
          <cell r="N36">
            <v>12</v>
          </cell>
          <cell r="O36">
            <v>0</v>
          </cell>
          <cell r="P36">
            <v>41</v>
          </cell>
          <cell r="Q36">
            <v>60</v>
          </cell>
        </row>
        <row r="37">
          <cell r="B37" t="str">
            <v>E022-01-0794/2019</v>
          </cell>
          <cell r="C37" t="str">
            <v>Njeri Newton KARIUKI</v>
          </cell>
          <cell r="D37">
            <v>5</v>
          </cell>
          <cell r="E37">
            <v>11</v>
          </cell>
          <cell r="F37">
            <v>8</v>
          </cell>
          <cell r="G37">
            <v>3</v>
          </cell>
          <cell r="H37">
            <v>4</v>
          </cell>
          <cell r="I37">
            <v>7</v>
          </cell>
          <cell r="J37">
            <v>15</v>
          </cell>
          <cell r="K37">
            <v>27</v>
          </cell>
          <cell r="L37">
            <v>20</v>
          </cell>
          <cell r="M37">
            <v>0</v>
          </cell>
          <cell r="N37">
            <v>9</v>
          </cell>
          <cell r="O37">
            <v>0</v>
          </cell>
          <cell r="P37">
            <v>56</v>
          </cell>
          <cell r="Q37">
            <v>71</v>
          </cell>
        </row>
        <row r="38">
          <cell r="B38" t="str">
            <v>E022-01-0796/2019</v>
          </cell>
          <cell r="C38" t="str">
            <v>Kyalo Stephen MUSEMBI</v>
          </cell>
          <cell r="D38">
            <v>12</v>
          </cell>
          <cell r="E38">
            <v>15</v>
          </cell>
          <cell r="F38">
            <v>13.5</v>
          </cell>
          <cell r="G38">
            <v>3</v>
          </cell>
          <cell r="H38">
            <v>4</v>
          </cell>
          <cell r="I38">
            <v>7</v>
          </cell>
          <cell r="J38">
            <v>21</v>
          </cell>
          <cell r="K38">
            <v>22</v>
          </cell>
          <cell r="L38">
            <v>12</v>
          </cell>
          <cell r="M38">
            <v>0</v>
          </cell>
          <cell r="N38">
            <v>0</v>
          </cell>
          <cell r="O38">
            <v>15</v>
          </cell>
          <cell r="P38">
            <v>49</v>
          </cell>
          <cell r="Q38">
            <v>70</v>
          </cell>
        </row>
        <row r="39">
          <cell r="B39" t="str">
            <v>E022-01-0797/2019</v>
          </cell>
          <cell r="C39" t="str">
            <v>Kimani Geofrey THEURI</v>
          </cell>
          <cell r="D39">
            <v>17</v>
          </cell>
          <cell r="E39">
            <v>14</v>
          </cell>
          <cell r="F39">
            <v>15.5</v>
          </cell>
          <cell r="G39">
            <v>3</v>
          </cell>
          <cell r="H39">
            <v>4</v>
          </cell>
          <cell r="I39">
            <v>7</v>
          </cell>
          <cell r="J39">
            <v>23</v>
          </cell>
          <cell r="K39">
            <v>25</v>
          </cell>
          <cell r="L39">
            <v>18</v>
          </cell>
          <cell r="M39">
            <v>0</v>
          </cell>
          <cell r="N39">
            <v>0</v>
          </cell>
          <cell r="O39">
            <v>12</v>
          </cell>
          <cell r="P39">
            <v>55</v>
          </cell>
          <cell r="Q39">
            <v>78</v>
          </cell>
        </row>
        <row r="40">
          <cell r="B40" t="str">
            <v>E022-01-0799/2019</v>
          </cell>
          <cell r="C40" t="str">
            <v>Njuguna Joseph KURIA</v>
          </cell>
          <cell r="D40">
            <v>7</v>
          </cell>
          <cell r="E40">
            <v>12</v>
          </cell>
          <cell r="F40">
            <v>9.5</v>
          </cell>
          <cell r="G40">
            <v>3</v>
          </cell>
          <cell r="H40">
            <v>4</v>
          </cell>
          <cell r="I40">
            <v>7</v>
          </cell>
          <cell r="J40">
            <v>17</v>
          </cell>
          <cell r="K40">
            <v>22</v>
          </cell>
          <cell r="L40">
            <v>19</v>
          </cell>
          <cell r="M40">
            <v>6</v>
          </cell>
          <cell r="N40">
            <v>0</v>
          </cell>
          <cell r="O40">
            <v>0</v>
          </cell>
          <cell r="P40">
            <v>47</v>
          </cell>
          <cell r="Q40">
            <v>64</v>
          </cell>
        </row>
        <row r="41">
          <cell r="B41" t="str">
            <v>E022-01-0800/2019</v>
          </cell>
          <cell r="C41" t="str">
            <v>Saina Jemeli NJERI</v>
          </cell>
          <cell r="D41">
            <v>4</v>
          </cell>
          <cell r="E41">
            <v>9</v>
          </cell>
          <cell r="F41">
            <v>6.5</v>
          </cell>
          <cell r="G41">
            <v>3</v>
          </cell>
          <cell r="H41">
            <v>4</v>
          </cell>
          <cell r="I41">
            <v>7</v>
          </cell>
          <cell r="J41">
            <v>14</v>
          </cell>
          <cell r="K41">
            <v>11</v>
          </cell>
          <cell r="L41">
            <v>5</v>
          </cell>
          <cell r="M41">
            <v>0</v>
          </cell>
          <cell r="N41">
            <v>0</v>
          </cell>
          <cell r="O41">
            <v>13</v>
          </cell>
          <cell r="P41">
            <v>29</v>
          </cell>
          <cell r="Q41">
            <v>43</v>
          </cell>
        </row>
        <row r="42">
          <cell r="B42" t="str">
            <v>E022-01-0802/2019</v>
          </cell>
          <cell r="C42" t="str">
            <v>Yatich Kandie</v>
          </cell>
          <cell r="D42">
            <v>11</v>
          </cell>
          <cell r="E42">
            <v>11</v>
          </cell>
          <cell r="F42">
            <v>11</v>
          </cell>
          <cell r="G42">
            <v>3</v>
          </cell>
          <cell r="H42">
            <v>4</v>
          </cell>
          <cell r="I42">
            <v>7</v>
          </cell>
          <cell r="J42">
            <v>18</v>
          </cell>
          <cell r="K42">
            <v>20</v>
          </cell>
          <cell r="L42">
            <v>16</v>
          </cell>
          <cell r="M42">
            <v>12</v>
          </cell>
          <cell r="N42">
            <v>0</v>
          </cell>
          <cell r="O42">
            <v>0</v>
          </cell>
          <cell r="P42">
            <v>48</v>
          </cell>
          <cell r="Q42">
            <v>66</v>
          </cell>
        </row>
        <row r="43">
          <cell r="B43" t="str">
            <v>E022-01-0803/2019</v>
          </cell>
          <cell r="C43" t="str">
            <v>Sheila JEPCHIRCHIR</v>
          </cell>
          <cell r="D43">
            <v>14</v>
          </cell>
          <cell r="E43">
            <v>16</v>
          </cell>
          <cell r="F43">
            <v>15</v>
          </cell>
          <cell r="G43">
            <v>3</v>
          </cell>
          <cell r="H43">
            <v>4</v>
          </cell>
          <cell r="I43">
            <v>7</v>
          </cell>
          <cell r="J43">
            <v>22</v>
          </cell>
          <cell r="K43">
            <v>18</v>
          </cell>
          <cell r="L43">
            <v>13</v>
          </cell>
          <cell r="M43">
            <v>0</v>
          </cell>
          <cell r="N43">
            <v>14</v>
          </cell>
          <cell r="O43">
            <v>0</v>
          </cell>
          <cell r="P43">
            <v>45</v>
          </cell>
          <cell r="Q43">
            <v>67</v>
          </cell>
        </row>
        <row r="44">
          <cell r="B44" t="str">
            <v>E022-01-0806/2019</v>
          </cell>
          <cell r="C44" t="str">
            <v>Disamalu Joseph MUNENE</v>
          </cell>
          <cell r="D44">
            <v>10</v>
          </cell>
          <cell r="E44">
            <v>11</v>
          </cell>
          <cell r="F44">
            <v>10.5</v>
          </cell>
          <cell r="G44">
            <v>3</v>
          </cell>
          <cell r="H44">
            <v>4</v>
          </cell>
          <cell r="I44">
            <v>7</v>
          </cell>
          <cell r="J44">
            <v>18</v>
          </cell>
          <cell r="K44">
            <v>23</v>
          </cell>
          <cell r="L44">
            <v>18</v>
          </cell>
          <cell r="M44">
            <v>13</v>
          </cell>
          <cell r="N44">
            <v>0</v>
          </cell>
          <cell r="O44">
            <v>0</v>
          </cell>
          <cell r="P44">
            <v>54</v>
          </cell>
          <cell r="Q44">
            <v>72</v>
          </cell>
        </row>
        <row r="45">
          <cell r="B45" t="str">
            <v>E022-01-0807/2019</v>
          </cell>
          <cell r="C45" t="str">
            <v>Nehemiah KIBET</v>
          </cell>
          <cell r="D45">
            <v>11</v>
          </cell>
          <cell r="E45">
            <v>9</v>
          </cell>
          <cell r="F45">
            <v>10</v>
          </cell>
          <cell r="G45">
            <v>3</v>
          </cell>
          <cell r="H45">
            <v>4</v>
          </cell>
          <cell r="I45">
            <v>7</v>
          </cell>
          <cell r="J45">
            <v>17</v>
          </cell>
          <cell r="K45">
            <v>16</v>
          </cell>
          <cell r="L45">
            <v>18</v>
          </cell>
          <cell r="M45">
            <v>13</v>
          </cell>
          <cell r="N45">
            <v>0</v>
          </cell>
          <cell r="O45">
            <v>0</v>
          </cell>
          <cell r="P45">
            <v>47</v>
          </cell>
          <cell r="Q45">
            <v>64</v>
          </cell>
        </row>
        <row r="46">
          <cell r="B46" t="str">
            <v>E022-01-0809/2019</v>
          </cell>
          <cell r="C46" t="str">
            <v>Cheruiyot Felix KIPNGETICH</v>
          </cell>
          <cell r="D46">
            <v>5</v>
          </cell>
          <cell r="E46">
            <v>6</v>
          </cell>
          <cell r="F46">
            <v>5.5</v>
          </cell>
          <cell r="G46">
            <v>3</v>
          </cell>
          <cell r="H46">
            <v>4</v>
          </cell>
          <cell r="I46">
            <v>7</v>
          </cell>
          <cell r="J46">
            <v>13</v>
          </cell>
          <cell r="K46">
            <v>19</v>
          </cell>
          <cell r="L46">
            <v>10</v>
          </cell>
          <cell r="M46">
            <v>5</v>
          </cell>
          <cell r="N46">
            <v>0</v>
          </cell>
          <cell r="O46">
            <v>0</v>
          </cell>
          <cell r="P46">
            <v>34</v>
          </cell>
          <cell r="Q46">
            <v>47</v>
          </cell>
        </row>
        <row r="47">
          <cell r="B47" t="str">
            <v>E022-01-0811/2019</v>
          </cell>
          <cell r="C47" t="str">
            <v>Jelimo MARION</v>
          </cell>
          <cell r="D47">
            <v>7</v>
          </cell>
          <cell r="E47">
            <v>6</v>
          </cell>
          <cell r="F47">
            <v>6.5</v>
          </cell>
          <cell r="G47">
            <v>3</v>
          </cell>
          <cell r="H47">
            <v>4</v>
          </cell>
          <cell r="I47">
            <v>7</v>
          </cell>
          <cell r="J47">
            <v>14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 t="str">
            <v>-</v>
          </cell>
          <cell r="Q47" t="str">
            <v>No Exam</v>
          </cell>
        </row>
        <row r="48">
          <cell r="B48" t="str">
            <v>E022-01-0812/2019</v>
          </cell>
          <cell r="C48" t="str">
            <v>Saha Ndune Erick</v>
          </cell>
          <cell r="D48">
            <v>9</v>
          </cell>
          <cell r="E48">
            <v>13</v>
          </cell>
          <cell r="F48">
            <v>11</v>
          </cell>
          <cell r="G48">
            <v>3</v>
          </cell>
          <cell r="H48">
            <v>4</v>
          </cell>
          <cell r="I48">
            <v>7</v>
          </cell>
          <cell r="J48">
            <v>18</v>
          </cell>
          <cell r="K48">
            <v>22</v>
          </cell>
          <cell r="L48">
            <v>18</v>
          </cell>
          <cell r="M48">
            <v>0</v>
          </cell>
          <cell r="N48">
            <v>7</v>
          </cell>
          <cell r="O48">
            <v>0</v>
          </cell>
          <cell r="P48">
            <v>47</v>
          </cell>
          <cell r="Q48">
            <v>65</v>
          </cell>
        </row>
        <row r="49">
          <cell r="B49" t="str">
            <v>E022-01-0813/2019</v>
          </cell>
          <cell r="C49" t="str">
            <v>Kolia Katasi Josaiah</v>
          </cell>
          <cell r="D49">
            <v>14</v>
          </cell>
          <cell r="E49">
            <v>13</v>
          </cell>
          <cell r="F49">
            <v>13.5</v>
          </cell>
          <cell r="G49">
            <v>3</v>
          </cell>
          <cell r="H49">
            <v>4</v>
          </cell>
          <cell r="I49">
            <v>7</v>
          </cell>
          <cell r="J49">
            <v>21</v>
          </cell>
          <cell r="K49">
            <v>21</v>
          </cell>
          <cell r="L49">
            <v>16</v>
          </cell>
          <cell r="M49">
            <v>12</v>
          </cell>
          <cell r="N49">
            <v>0</v>
          </cell>
          <cell r="O49">
            <v>0</v>
          </cell>
          <cell r="P49">
            <v>49</v>
          </cell>
          <cell r="Q49">
            <v>70</v>
          </cell>
        </row>
        <row r="50">
          <cell r="B50" t="str">
            <v>E022-01-0816/2019</v>
          </cell>
          <cell r="C50" t="str">
            <v>Kyalo Musyimi JOHN</v>
          </cell>
          <cell r="D50">
            <v>14</v>
          </cell>
          <cell r="E50">
            <v>7</v>
          </cell>
          <cell r="F50">
            <v>10.5</v>
          </cell>
          <cell r="G50">
            <v>3</v>
          </cell>
          <cell r="H50">
            <v>4</v>
          </cell>
          <cell r="I50">
            <v>7</v>
          </cell>
          <cell r="J50">
            <v>18</v>
          </cell>
          <cell r="K50">
            <v>6</v>
          </cell>
          <cell r="L50">
            <v>15</v>
          </cell>
          <cell r="M50">
            <v>0</v>
          </cell>
          <cell r="N50">
            <v>0</v>
          </cell>
          <cell r="O50">
            <v>11</v>
          </cell>
          <cell r="P50">
            <v>32</v>
          </cell>
          <cell r="Q50">
            <v>50</v>
          </cell>
        </row>
        <row r="51">
          <cell r="B51" t="str">
            <v>E022-01-0817/2019</v>
          </cell>
          <cell r="C51" t="str">
            <v>Dishan OTIENO</v>
          </cell>
          <cell r="D51">
            <v>7</v>
          </cell>
          <cell r="E51">
            <v>8</v>
          </cell>
          <cell r="F51">
            <v>7.5</v>
          </cell>
          <cell r="G51">
            <v>3</v>
          </cell>
          <cell r="H51">
            <v>4</v>
          </cell>
          <cell r="I51">
            <v>7</v>
          </cell>
          <cell r="J51">
            <v>15</v>
          </cell>
          <cell r="K51">
            <v>18</v>
          </cell>
          <cell r="L51">
            <v>16</v>
          </cell>
          <cell r="M51">
            <v>0</v>
          </cell>
          <cell r="N51">
            <v>0</v>
          </cell>
          <cell r="O51">
            <v>13</v>
          </cell>
          <cell r="P51">
            <v>47</v>
          </cell>
          <cell r="Q51">
            <v>62</v>
          </cell>
        </row>
        <row r="52">
          <cell r="B52" t="str">
            <v>E022-01-0818/2019</v>
          </cell>
          <cell r="C52" t="str">
            <v>Wanjala DANIEL</v>
          </cell>
          <cell r="D52">
            <v>4</v>
          </cell>
          <cell r="E52">
            <v>3</v>
          </cell>
          <cell r="F52">
            <v>3.5</v>
          </cell>
          <cell r="G52">
            <v>3</v>
          </cell>
          <cell r="H52">
            <v>4</v>
          </cell>
          <cell r="I52">
            <v>7</v>
          </cell>
          <cell r="J52">
            <v>11</v>
          </cell>
          <cell r="K52">
            <v>25</v>
          </cell>
          <cell r="L52">
            <v>18</v>
          </cell>
          <cell r="M52">
            <v>10</v>
          </cell>
          <cell r="N52">
            <v>0</v>
          </cell>
          <cell r="O52">
            <v>0</v>
          </cell>
          <cell r="P52">
            <v>53</v>
          </cell>
          <cell r="Q52">
            <v>64</v>
          </cell>
        </row>
        <row r="53">
          <cell r="B53" t="str">
            <v>E022-01-0819/2019</v>
          </cell>
          <cell r="C53" t="str">
            <v>Houston Kilaaka KISANYA</v>
          </cell>
          <cell r="D53">
            <v>10</v>
          </cell>
          <cell r="E53">
            <v>11</v>
          </cell>
          <cell r="F53">
            <v>10.5</v>
          </cell>
          <cell r="G53">
            <v>3</v>
          </cell>
          <cell r="H53">
            <v>4</v>
          </cell>
          <cell r="I53">
            <v>7</v>
          </cell>
          <cell r="J53">
            <v>18</v>
          </cell>
          <cell r="K53">
            <v>25</v>
          </cell>
          <cell r="L53">
            <v>19</v>
          </cell>
          <cell r="M53">
            <v>11</v>
          </cell>
          <cell r="N53">
            <v>0</v>
          </cell>
          <cell r="O53">
            <v>0</v>
          </cell>
          <cell r="P53">
            <v>55</v>
          </cell>
          <cell r="Q53">
            <v>73</v>
          </cell>
        </row>
        <row r="54">
          <cell r="B54" t="str">
            <v>E022-01-0820/2019</v>
          </cell>
          <cell r="C54" t="str">
            <v>Muchendu Peter KIBUKU</v>
          </cell>
          <cell r="D54">
            <v>8</v>
          </cell>
          <cell r="E54">
            <v>4</v>
          </cell>
          <cell r="F54">
            <v>6</v>
          </cell>
          <cell r="G54">
            <v>3</v>
          </cell>
          <cell r="H54">
            <v>4</v>
          </cell>
          <cell r="I54">
            <v>7</v>
          </cell>
          <cell r="J54">
            <v>13</v>
          </cell>
          <cell r="K54">
            <v>25</v>
          </cell>
          <cell r="L54">
            <v>18</v>
          </cell>
          <cell r="M54">
            <v>8</v>
          </cell>
          <cell r="N54">
            <v>0</v>
          </cell>
          <cell r="O54">
            <v>0</v>
          </cell>
          <cell r="P54">
            <v>51</v>
          </cell>
          <cell r="Q54">
            <v>64</v>
          </cell>
        </row>
        <row r="55">
          <cell r="B55" t="str">
            <v>E022-01-0822/2019</v>
          </cell>
          <cell r="C55" t="str">
            <v>Magoi Maxwel KIPRUTO</v>
          </cell>
          <cell r="D55">
            <v>8</v>
          </cell>
          <cell r="E55">
            <v>7</v>
          </cell>
          <cell r="F55">
            <v>7.5</v>
          </cell>
          <cell r="G55">
            <v>3</v>
          </cell>
          <cell r="H55">
            <v>4</v>
          </cell>
          <cell r="I55">
            <v>7</v>
          </cell>
          <cell r="J55">
            <v>15</v>
          </cell>
          <cell r="K55">
            <v>24</v>
          </cell>
          <cell r="L55">
            <v>13</v>
          </cell>
          <cell r="M55">
            <v>0</v>
          </cell>
          <cell r="N55">
            <v>19</v>
          </cell>
          <cell r="O55">
            <v>0</v>
          </cell>
          <cell r="P55">
            <v>56</v>
          </cell>
          <cell r="Q55">
            <v>71</v>
          </cell>
        </row>
        <row r="56">
          <cell r="B56" t="str">
            <v>E022-01-0823/2019</v>
          </cell>
          <cell r="C56" t="str">
            <v>Nyaberi Fred Makori</v>
          </cell>
          <cell r="D56">
            <v>11</v>
          </cell>
          <cell r="E56">
            <v>8</v>
          </cell>
          <cell r="F56">
            <v>9.5</v>
          </cell>
          <cell r="G56">
            <v>3</v>
          </cell>
          <cell r="H56">
            <v>4</v>
          </cell>
          <cell r="I56">
            <v>7</v>
          </cell>
          <cell r="J56">
            <v>17</v>
          </cell>
          <cell r="K56">
            <v>14</v>
          </cell>
          <cell r="L56">
            <v>0</v>
          </cell>
          <cell r="M56">
            <v>0</v>
          </cell>
          <cell r="N56">
            <v>12</v>
          </cell>
          <cell r="O56">
            <v>0</v>
          </cell>
          <cell r="P56">
            <v>26</v>
          </cell>
          <cell r="Q56">
            <v>43</v>
          </cell>
        </row>
        <row r="57">
          <cell r="B57" t="str">
            <v>E022-01-0835/2019</v>
          </cell>
          <cell r="C57" t="str">
            <v>Muthanga James MUTAHI</v>
          </cell>
          <cell r="D57">
            <v>9</v>
          </cell>
          <cell r="E57">
            <v>9</v>
          </cell>
          <cell r="F57">
            <v>9</v>
          </cell>
          <cell r="G57">
            <v>3</v>
          </cell>
          <cell r="H57">
            <v>4</v>
          </cell>
          <cell r="I57">
            <v>7</v>
          </cell>
          <cell r="J57">
            <v>16</v>
          </cell>
          <cell r="K57">
            <v>18</v>
          </cell>
          <cell r="L57">
            <v>18</v>
          </cell>
          <cell r="M57">
            <v>9</v>
          </cell>
          <cell r="N57">
            <v>0</v>
          </cell>
          <cell r="O57">
            <v>0</v>
          </cell>
          <cell r="P57">
            <v>45</v>
          </cell>
          <cell r="Q57">
            <v>61</v>
          </cell>
        </row>
        <row r="58">
          <cell r="B58" t="str">
            <v>E022-01-0846/2019</v>
          </cell>
          <cell r="C58" t="str">
            <v>Chemutai ABIGAEL</v>
          </cell>
          <cell r="D58">
            <v>12</v>
          </cell>
          <cell r="E58">
            <v>18</v>
          </cell>
          <cell r="F58">
            <v>15</v>
          </cell>
          <cell r="G58">
            <v>3</v>
          </cell>
          <cell r="H58">
            <v>4</v>
          </cell>
          <cell r="I58">
            <v>7</v>
          </cell>
          <cell r="J58">
            <v>22</v>
          </cell>
          <cell r="K58">
            <v>25</v>
          </cell>
          <cell r="L58">
            <v>18</v>
          </cell>
          <cell r="M58">
            <v>0</v>
          </cell>
          <cell r="N58">
            <v>0</v>
          </cell>
          <cell r="O58">
            <v>14</v>
          </cell>
          <cell r="P58">
            <v>57</v>
          </cell>
          <cell r="Q58">
            <v>79</v>
          </cell>
        </row>
        <row r="59">
          <cell r="B59" t="str">
            <v>E022-01-1999/2019</v>
          </cell>
          <cell r="C59" t="str">
            <v>Kyaloallan Mulwa</v>
          </cell>
          <cell r="D59">
            <v>8</v>
          </cell>
          <cell r="E59">
            <v>6</v>
          </cell>
          <cell r="F59">
            <v>7</v>
          </cell>
          <cell r="G59">
            <v>3</v>
          </cell>
          <cell r="H59">
            <v>4</v>
          </cell>
          <cell r="I59">
            <v>7</v>
          </cell>
          <cell r="J59">
            <v>14</v>
          </cell>
          <cell r="K59">
            <v>16</v>
          </cell>
          <cell r="L59">
            <v>11</v>
          </cell>
          <cell r="M59">
            <v>0</v>
          </cell>
          <cell r="N59">
            <v>9</v>
          </cell>
          <cell r="O59">
            <v>0</v>
          </cell>
          <cell r="P59">
            <v>36</v>
          </cell>
          <cell r="Q59">
            <v>50</v>
          </cell>
        </row>
        <row r="60">
          <cell r="B60" t="str">
            <v>E022-01-2029/2019</v>
          </cell>
          <cell r="C60" t="str">
            <v>Wang'ondu Benard KURIA</v>
          </cell>
          <cell r="D60">
            <v>12</v>
          </cell>
          <cell r="E60">
            <v>7</v>
          </cell>
          <cell r="F60">
            <v>9.5</v>
          </cell>
          <cell r="G60">
            <v>3</v>
          </cell>
          <cell r="H60">
            <v>4</v>
          </cell>
          <cell r="I60">
            <v>7</v>
          </cell>
          <cell r="J60">
            <v>17</v>
          </cell>
          <cell r="K60">
            <v>15</v>
          </cell>
          <cell r="L60">
            <v>14</v>
          </cell>
          <cell r="M60">
            <v>8</v>
          </cell>
          <cell r="N60">
            <v>0</v>
          </cell>
          <cell r="O60">
            <v>0</v>
          </cell>
          <cell r="P60">
            <v>37</v>
          </cell>
          <cell r="Q60">
            <v>54</v>
          </cell>
        </row>
        <row r="61">
          <cell r="B61" t="str">
            <v>E022-01-2040/2019</v>
          </cell>
          <cell r="C61" t="str">
            <v>Edwin NGARI</v>
          </cell>
          <cell r="D61">
            <v>9</v>
          </cell>
          <cell r="E61">
            <v>7</v>
          </cell>
          <cell r="F61">
            <v>8</v>
          </cell>
          <cell r="G61">
            <v>3</v>
          </cell>
          <cell r="H61">
            <v>4</v>
          </cell>
          <cell r="I61">
            <v>7</v>
          </cell>
          <cell r="J61">
            <v>15</v>
          </cell>
          <cell r="K61">
            <v>17</v>
          </cell>
          <cell r="L61">
            <v>11</v>
          </cell>
          <cell r="M61">
            <v>4</v>
          </cell>
          <cell r="N61">
            <v>0</v>
          </cell>
          <cell r="O61">
            <v>0</v>
          </cell>
          <cell r="P61">
            <v>32</v>
          </cell>
          <cell r="Q61">
            <v>47</v>
          </cell>
        </row>
        <row r="62">
          <cell r="B62" t="str">
            <v>E022-01-2156/2019</v>
          </cell>
          <cell r="C62" t="str">
            <v>Inyani PATIENCE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</row>
        <row r="63">
          <cell r="B63" t="str">
            <v>E022-01-2268/2019</v>
          </cell>
          <cell r="C63" t="str">
            <v>Kibet Antony MASWAN</v>
          </cell>
          <cell r="D63">
            <v>18</v>
          </cell>
          <cell r="E63">
            <v>14</v>
          </cell>
          <cell r="F63">
            <v>16</v>
          </cell>
          <cell r="G63">
            <v>3</v>
          </cell>
          <cell r="H63">
            <v>4</v>
          </cell>
          <cell r="I63">
            <v>7</v>
          </cell>
          <cell r="J63">
            <v>23</v>
          </cell>
          <cell r="K63">
            <v>19</v>
          </cell>
          <cell r="L63">
            <v>16</v>
          </cell>
          <cell r="M63">
            <v>0</v>
          </cell>
          <cell r="N63">
            <v>0</v>
          </cell>
          <cell r="O63">
            <v>16</v>
          </cell>
          <cell r="P63">
            <v>51</v>
          </cell>
          <cell r="Q63">
            <v>74</v>
          </cell>
        </row>
        <row r="64">
          <cell r="B64" t="str">
            <v>E022-01-2298/2019</v>
          </cell>
          <cell r="C64" t="str">
            <v>Lesinko SIPITEK</v>
          </cell>
          <cell r="D64">
            <v>11</v>
          </cell>
          <cell r="E64">
            <v>4</v>
          </cell>
          <cell r="F64">
            <v>7.5</v>
          </cell>
          <cell r="G64">
            <v>3</v>
          </cell>
          <cell r="H64">
            <v>4</v>
          </cell>
          <cell r="I64">
            <v>7</v>
          </cell>
          <cell r="J64">
            <v>15</v>
          </cell>
          <cell r="K64">
            <v>20</v>
          </cell>
          <cell r="L64">
            <v>13</v>
          </cell>
          <cell r="M64">
            <v>3</v>
          </cell>
          <cell r="N64">
            <v>0</v>
          </cell>
          <cell r="O64">
            <v>0</v>
          </cell>
          <cell r="P64">
            <v>36</v>
          </cell>
          <cell r="Q64">
            <v>51</v>
          </cell>
        </row>
        <row r="65">
          <cell r="B65" t="str">
            <v>E022-01-1998/2019</v>
          </cell>
          <cell r="C65" t="str">
            <v>Ruth Mbugua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</row>
        <row r="66">
          <cell r="B66" t="str">
            <v>E022-01-1052/2018</v>
          </cell>
          <cell r="C66" t="str">
            <v>Chepkirui BRILLIAN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</row>
        <row r="67">
          <cell r="B67" t="str">
            <v>E022-01-1072/2018</v>
          </cell>
          <cell r="C67" t="str">
            <v>Messi Joseph MBAYI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</row>
        <row r="68">
          <cell r="B68" t="str">
            <v>E022-01-1894/2018</v>
          </cell>
          <cell r="C68" t="str">
            <v>Brian Kiptoo BIWOTT</v>
          </cell>
          <cell r="D68">
            <v>6</v>
          </cell>
          <cell r="E68">
            <v>8</v>
          </cell>
          <cell r="F68">
            <v>7</v>
          </cell>
          <cell r="G68">
            <v>3</v>
          </cell>
          <cell r="H68">
            <v>4</v>
          </cell>
          <cell r="I68">
            <v>7</v>
          </cell>
          <cell r="J68">
            <v>14</v>
          </cell>
          <cell r="K68">
            <v>15</v>
          </cell>
          <cell r="L68">
            <v>18</v>
          </cell>
          <cell r="M68">
            <v>6</v>
          </cell>
          <cell r="N68">
            <v>0</v>
          </cell>
          <cell r="O68">
            <v>0</v>
          </cell>
          <cell r="P68">
            <v>39</v>
          </cell>
          <cell r="Q68">
            <v>53</v>
          </cell>
        </row>
        <row r="69">
          <cell r="B69" t="str">
            <v>E022-01-0751/2017</v>
          </cell>
          <cell r="C69" t="str">
            <v>Mark Maina NJUGUNA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</row>
        <row r="70">
          <cell r="B70" t="str">
            <v>E022-01-1538/2017</v>
          </cell>
          <cell r="C70" t="str">
            <v>Roy Obimbo WILFRED</v>
          </cell>
          <cell r="D70">
            <v>13</v>
          </cell>
          <cell r="E70">
            <v>15</v>
          </cell>
          <cell r="F70">
            <v>14</v>
          </cell>
          <cell r="G70">
            <v>3</v>
          </cell>
          <cell r="H70">
            <v>4</v>
          </cell>
          <cell r="I70">
            <v>7</v>
          </cell>
          <cell r="J70">
            <v>21</v>
          </cell>
          <cell r="K70">
            <v>7</v>
          </cell>
          <cell r="L70">
            <v>9</v>
          </cell>
          <cell r="M70">
            <v>0</v>
          </cell>
          <cell r="N70">
            <v>3</v>
          </cell>
          <cell r="O70">
            <v>0</v>
          </cell>
          <cell r="P70">
            <v>19</v>
          </cell>
          <cell r="Q70">
            <v>40</v>
          </cell>
        </row>
        <row r="71">
          <cell r="B71" t="str">
            <v>E022-01-0753/2017</v>
          </cell>
          <cell r="C71" t="str">
            <v>Rowland Odour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</row>
        <row r="72">
          <cell r="B72" t="str">
            <v>E022-01-0869/2016</v>
          </cell>
          <cell r="C72" t="str">
            <v>Musanga Elizabeth NDINDA</v>
          </cell>
          <cell r="D72">
            <v>10</v>
          </cell>
          <cell r="E72">
            <v>5</v>
          </cell>
          <cell r="F72">
            <v>7.5</v>
          </cell>
          <cell r="G72">
            <v>3</v>
          </cell>
          <cell r="H72">
            <v>4</v>
          </cell>
          <cell r="I72">
            <v>7</v>
          </cell>
          <cell r="J72">
            <v>15</v>
          </cell>
          <cell r="K72">
            <v>11</v>
          </cell>
          <cell r="L72">
            <v>7</v>
          </cell>
          <cell r="M72">
            <v>0</v>
          </cell>
          <cell r="N72">
            <v>15</v>
          </cell>
          <cell r="O72">
            <v>0</v>
          </cell>
          <cell r="P72">
            <v>33</v>
          </cell>
          <cell r="Q72">
            <v>48</v>
          </cell>
        </row>
        <row r="73">
          <cell r="B73" t="str">
            <v>E022-01-2109/2016</v>
          </cell>
          <cell r="C73" t="str">
            <v>Amos KIPCHIRCHIR</v>
          </cell>
          <cell r="D73">
            <v>2</v>
          </cell>
          <cell r="E73">
            <v>6</v>
          </cell>
          <cell r="F73">
            <v>4</v>
          </cell>
          <cell r="G73">
            <v>3</v>
          </cell>
          <cell r="H73">
            <v>4</v>
          </cell>
          <cell r="I73">
            <v>7</v>
          </cell>
          <cell r="J73">
            <v>11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 t="str">
            <v>-</v>
          </cell>
          <cell r="Q73" t="str">
            <v>No Exam</v>
          </cell>
        </row>
        <row r="74">
          <cell r="B74" t="str">
            <v>E022-01-0805/2019</v>
          </cell>
          <cell r="C74" t="str">
            <v>Blair Carson</v>
          </cell>
          <cell r="D74">
            <v>9</v>
          </cell>
          <cell r="E74">
            <v>5</v>
          </cell>
          <cell r="F74">
            <v>7</v>
          </cell>
          <cell r="G74">
            <v>3</v>
          </cell>
          <cell r="H74">
            <v>4</v>
          </cell>
          <cell r="I74">
            <v>7</v>
          </cell>
          <cell r="J74">
            <v>14</v>
          </cell>
          <cell r="K74">
            <v>12</v>
          </cell>
          <cell r="L74">
            <v>0</v>
          </cell>
          <cell r="M74">
            <v>7</v>
          </cell>
          <cell r="N74">
            <v>7</v>
          </cell>
          <cell r="O74">
            <v>0</v>
          </cell>
          <cell r="P74">
            <v>26</v>
          </cell>
          <cell r="Q74">
            <v>40</v>
          </cell>
        </row>
        <row r="75">
          <cell r="B75" t="str">
            <v>E022-01-1046/2018</v>
          </cell>
          <cell r="C75" t="str">
            <v>Ololchoki Duncan</v>
          </cell>
          <cell r="D75">
            <v>4</v>
          </cell>
          <cell r="E75">
            <v>3</v>
          </cell>
          <cell r="F75">
            <v>3.5</v>
          </cell>
          <cell r="G75">
            <v>3</v>
          </cell>
          <cell r="H75">
            <v>4</v>
          </cell>
          <cell r="I75">
            <v>7</v>
          </cell>
          <cell r="J75">
            <v>11</v>
          </cell>
          <cell r="K75">
            <v>17</v>
          </cell>
          <cell r="L75">
            <v>5</v>
          </cell>
          <cell r="M75">
            <v>0</v>
          </cell>
          <cell r="N75">
            <v>8</v>
          </cell>
          <cell r="O75">
            <v>0</v>
          </cell>
          <cell r="P75">
            <v>30</v>
          </cell>
          <cell r="Q75">
            <v>41</v>
          </cell>
        </row>
        <row r="76">
          <cell r="B76" t="str">
            <v>E022-01-1047/2018</v>
          </cell>
          <cell r="C76" t="str">
            <v>Maurice Mwangi</v>
          </cell>
          <cell r="D76">
            <v>9</v>
          </cell>
          <cell r="E76">
            <v>12</v>
          </cell>
          <cell r="F76">
            <v>10.5</v>
          </cell>
          <cell r="G76">
            <v>3</v>
          </cell>
          <cell r="H76">
            <v>4</v>
          </cell>
          <cell r="I76">
            <v>7</v>
          </cell>
          <cell r="J76">
            <v>18</v>
          </cell>
          <cell r="K76">
            <v>18</v>
          </cell>
          <cell r="L76">
            <v>6</v>
          </cell>
          <cell r="M76">
            <v>10</v>
          </cell>
          <cell r="N76">
            <v>0</v>
          </cell>
          <cell r="O76">
            <v>0</v>
          </cell>
          <cell r="P76">
            <v>34</v>
          </cell>
          <cell r="Q76">
            <v>52</v>
          </cell>
        </row>
        <row r="77">
          <cell r="B77" t="str">
            <v>E022-01-1077/2018</v>
          </cell>
          <cell r="C77" t="str">
            <v>Francis Ngugi</v>
          </cell>
          <cell r="D77">
            <v>5</v>
          </cell>
          <cell r="E77">
            <v>8</v>
          </cell>
          <cell r="F77">
            <v>6.5</v>
          </cell>
          <cell r="G77">
            <v>3</v>
          </cell>
          <cell r="H77">
            <v>4</v>
          </cell>
          <cell r="I77">
            <v>7</v>
          </cell>
          <cell r="J77">
            <v>14</v>
          </cell>
          <cell r="K77">
            <v>8</v>
          </cell>
          <cell r="L77">
            <v>0</v>
          </cell>
          <cell r="M77">
            <v>10</v>
          </cell>
          <cell r="N77">
            <v>12</v>
          </cell>
          <cell r="O77">
            <v>0</v>
          </cell>
          <cell r="P77">
            <v>30</v>
          </cell>
          <cell r="Q77">
            <v>44</v>
          </cell>
        </row>
        <row r="78">
          <cell r="B78" t="str">
            <v>E022-01-1068/2018</v>
          </cell>
          <cell r="C78" t="str">
            <v>Githinji Antony</v>
          </cell>
          <cell r="D78">
            <v>5</v>
          </cell>
          <cell r="E78">
            <v>6</v>
          </cell>
          <cell r="F78">
            <v>5.5</v>
          </cell>
          <cell r="G78">
            <v>3</v>
          </cell>
          <cell r="H78">
            <v>4</v>
          </cell>
          <cell r="I78">
            <v>7</v>
          </cell>
          <cell r="J78">
            <v>13</v>
          </cell>
          <cell r="K78">
            <v>11</v>
          </cell>
          <cell r="L78">
            <v>15</v>
          </cell>
          <cell r="M78">
            <v>3</v>
          </cell>
          <cell r="N78">
            <v>0</v>
          </cell>
          <cell r="O78">
            <v>0</v>
          </cell>
          <cell r="P78">
            <v>29</v>
          </cell>
          <cell r="Q78">
            <v>42</v>
          </cell>
        </row>
        <row r="79">
          <cell r="B79" t="str">
            <v>E022-01-1855/2018</v>
          </cell>
          <cell r="C79" t="str">
            <v>Agnes Gathoni</v>
          </cell>
          <cell r="D79">
            <v>4</v>
          </cell>
          <cell r="E79">
            <v>4</v>
          </cell>
          <cell r="F79">
            <v>4</v>
          </cell>
          <cell r="G79">
            <v>3</v>
          </cell>
          <cell r="H79">
            <v>4</v>
          </cell>
          <cell r="I79">
            <v>7</v>
          </cell>
          <cell r="J79">
            <v>11</v>
          </cell>
          <cell r="K79">
            <v>9</v>
          </cell>
          <cell r="L79">
            <v>0</v>
          </cell>
          <cell r="M79">
            <v>4</v>
          </cell>
          <cell r="N79">
            <v>0</v>
          </cell>
          <cell r="O79">
            <v>1</v>
          </cell>
          <cell r="P79">
            <v>14</v>
          </cell>
          <cell r="Q79">
            <v>25</v>
          </cell>
        </row>
        <row r="80">
          <cell r="B80" t="str">
            <v>E022-01-804/2015</v>
          </cell>
          <cell r="C80" t="str">
            <v>Rochester Murimi</v>
          </cell>
          <cell r="D80">
            <v>6</v>
          </cell>
          <cell r="E80">
            <v>9</v>
          </cell>
          <cell r="F80">
            <v>7.5</v>
          </cell>
          <cell r="G80">
            <v>3</v>
          </cell>
          <cell r="H80">
            <v>4</v>
          </cell>
          <cell r="I80">
            <v>7</v>
          </cell>
          <cell r="J80">
            <v>15</v>
          </cell>
          <cell r="K80">
            <v>16</v>
          </cell>
          <cell r="L80">
            <v>16</v>
          </cell>
          <cell r="M80">
            <v>0</v>
          </cell>
          <cell r="N80">
            <v>0</v>
          </cell>
          <cell r="O80">
            <v>13</v>
          </cell>
          <cell r="P80">
            <v>45</v>
          </cell>
          <cell r="Q80">
            <v>60</v>
          </cell>
        </row>
        <row r="81">
          <cell r="B81" t="str">
            <v>E022-01-797/2014</v>
          </cell>
          <cell r="C81" t="str">
            <v>Kevin Kariuki</v>
          </cell>
          <cell r="D81">
            <v>2</v>
          </cell>
          <cell r="E81">
            <v>2</v>
          </cell>
          <cell r="F81">
            <v>2</v>
          </cell>
          <cell r="G81">
            <v>3</v>
          </cell>
          <cell r="H81">
            <v>4</v>
          </cell>
          <cell r="I81">
            <v>7</v>
          </cell>
          <cell r="J81">
            <v>9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 t="str">
            <v>-</v>
          </cell>
          <cell r="Q81" t="str">
            <v>No Exam</v>
          </cell>
        </row>
        <row r="82">
          <cell r="B82" t="str">
            <v>E022-01-1091/2018</v>
          </cell>
          <cell r="C82" t="str">
            <v>Daniel Kariuki</v>
          </cell>
          <cell r="D82">
            <v>3</v>
          </cell>
          <cell r="E82">
            <v>4</v>
          </cell>
          <cell r="F82">
            <v>3.5</v>
          </cell>
          <cell r="G82">
            <v>3</v>
          </cell>
          <cell r="H82">
            <v>4</v>
          </cell>
          <cell r="I82">
            <v>7</v>
          </cell>
          <cell r="J82">
            <v>11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 t="str">
            <v>-</v>
          </cell>
          <cell r="Q82" t="str">
            <v>No Exam</v>
          </cell>
        </row>
        <row r="83">
          <cell r="B83" t="str">
            <v>E022-01-0762/2018</v>
          </cell>
          <cell r="C83" t="str">
            <v>Mbaga Cyavira</v>
          </cell>
          <cell r="D83">
            <v>6</v>
          </cell>
          <cell r="E83">
            <v>7</v>
          </cell>
          <cell r="F83">
            <v>6.5</v>
          </cell>
          <cell r="G83">
            <v>3</v>
          </cell>
          <cell r="H83">
            <v>4</v>
          </cell>
          <cell r="I83">
            <v>7</v>
          </cell>
          <cell r="J83">
            <v>14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 t="str">
            <v>-</v>
          </cell>
          <cell r="Q83" t="str">
            <v>No Exam</v>
          </cell>
        </row>
        <row r="84">
          <cell r="B84" t="str">
            <v>E022-01-1789/2018</v>
          </cell>
          <cell r="C84" t="str">
            <v>Ian Martin</v>
          </cell>
          <cell r="D84">
            <v>7</v>
          </cell>
          <cell r="E84">
            <v>3</v>
          </cell>
          <cell r="F84">
            <v>5</v>
          </cell>
          <cell r="G84">
            <v>3</v>
          </cell>
          <cell r="H84">
            <v>4</v>
          </cell>
          <cell r="I84">
            <v>7</v>
          </cell>
          <cell r="J84">
            <v>12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 t="str">
            <v>-</v>
          </cell>
          <cell r="Q84" t="str">
            <v>No Exam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OE"/>
      <sheetName val="SYS"/>
    </sheetNames>
    <sheetDataSet>
      <sheetData sheetId="0">
        <row r="15">
          <cell r="B15" t="str">
            <v>E022-01-0113/2018</v>
          </cell>
          <cell r="C15" t="str">
            <v>Victor Githinji MANDO</v>
          </cell>
          <cell r="D15">
            <v>13</v>
          </cell>
          <cell r="E15">
            <v>14</v>
          </cell>
        </row>
        <row r="15">
          <cell r="G15">
            <v>6.75</v>
          </cell>
          <cell r="H15">
            <v>2</v>
          </cell>
          <cell r="I15">
            <v>3</v>
          </cell>
          <cell r="J15">
            <v>2.5</v>
          </cell>
          <cell r="K15">
            <v>14</v>
          </cell>
          <cell r="L15">
            <v>12</v>
          </cell>
        </row>
        <row r="15">
          <cell r="N15">
            <v>9.75</v>
          </cell>
          <cell r="O15">
            <v>19</v>
          </cell>
          <cell r="P15">
            <v>19</v>
          </cell>
        </row>
        <row r="15">
          <cell r="R15">
            <v>10</v>
          </cell>
        </row>
        <row r="15">
          <cell r="T15">
            <v>14</v>
          </cell>
          <cell r="U15">
            <v>43</v>
          </cell>
          <cell r="V15">
            <v>62</v>
          </cell>
        </row>
        <row r="16">
          <cell r="B16" t="str">
            <v>E022-01-0278/2018</v>
          </cell>
          <cell r="C16" t="str">
            <v>Oliver Kipkemei MENGICH</v>
          </cell>
          <cell r="D16">
            <v>14</v>
          </cell>
          <cell r="E16">
            <v>12</v>
          </cell>
        </row>
        <row r="16">
          <cell r="G16">
            <v>6.5</v>
          </cell>
          <cell r="H16">
            <v>2</v>
          </cell>
          <cell r="I16">
            <v>2</v>
          </cell>
          <cell r="J16">
            <v>2</v>
          </cell>
          <cell r="K16">
            <v>12</v>
          </cell>
          <cell r="L16">
            <v>11</v>
          </cell>
        </row>
        <row r="16">
          <cell r="N16">
            <v>8.625</v>
          </cell>
          <cell r="O16">
            <v>17.1</v>
          </cell>
          <cell r="P16">
            <v>26</v>
          </cell>
        </row>
        <row r="16">
          <cell r="R16">
            <v>16</v>
          </cell>
          <cell r="S16">
            <v>13</v>
          </cell>
        </row>
        <row r="16">
          <cell r="U16">
            <v>55</v>
          </cell>
          <cell r="V16">
            <v>72</v>
          </cell>
        </row>
        <row r="17">
          <cell r="B17" t="str">
            <v>E022-01-0281/2018</v>
          </cell>
          <cell r="C17" t="str">
            <v>Joseph Maina MATHENGE</v>
          </cell>
          <cell r="D17">
            <v>14</v>
          </cell>
          <cell r="E17">
            <v>12</v>
          </cell>
        </row>
        <row r="17">
          <cell r="G17">
            <v>6.5</v>
          </cell>
          <cell r="H17">
            <v>3</v>
          </cell>
          <cell r="I17">
            <v>3</v>
          </cell>
          <cell r="J17">
            <v>3</v>
          </cell>
          <cell r="K17">
            <v>13</v>
          </cell>
          <cell r="L17">
            <v>11</v>
          </cell>
        </row>
        <row r="17">
          <cell r="N17">
            <v>9</v>
          </cell>
          <cell r="O17">
            <v>18.5</v>
          </cell>
          <cell r="P17">
            <v>22</v>
          </cell>
          <cell r="Q17">
            <v>18</v>
          </cell>
        </row>
        <row r="17">
          <cell r="T17">
            <v>13</v>
          </cell>
          <cell r="U17">
            <v>53</v>
          </cell>
          <cell r="V17">
            <v>72</v>
          </cell>
        </row>
        <row r="18">
          <cell r="B18" t="str">
            <v>E022-01-0479/2018</v>
          </cell>
          <cell r="C18" t="str">
            <v>Morgan Kipkorir BETT</v>
          </cell>
          <cell r="D18">
            <v>13</v>
          </cell>
          <cell r="E18">
            <v>13</v>
          </cell>
        </row>
        <row r="18">
          <cell r="G18">
            <v>6.5</v>
          </cell>
          <cell r="H18">
            <v>3</v>
          </cell>
          <cell r="I18">
            <v>3</v>
          </cell>
          <cell r="J18">
            <v>3</v>
          </cell>
          <cell r="K18">
            <v>12</v>
          </cell>
          <cell r="L18">
            <v>12</v>
          </cell>
        </row>
        <row r="18">
          <cell r="N18">
            <v>9</v>
          </cell>
          <cell r="O18">
            <v>18.5</v>
          </cell>
          <cell r="P18">
            <v>23</v>
          </cell>
        </row>
        <row r="18">
          <cell r="R18">
            <v>15</v>
          </cell>
        </row>
        <row r="18">
          <cell r="T18">
            <v>13</v>
          </cell>
          <cell r="U18">
            <v>51</v>
          </cell>
          <cell r="V18">
            <v>70</v>
          </cell>
        </row>
        <row r="19">
          <cell r="B19" t="str">
            <v>E022-01-0491/2018</v>
          </cell>
          <cell r="C19" t="str">
            <v>Nickson Wirula WAFULA</v>
          </cell>
          <cell r="D19">
            <v>14</v>
          </cell>
          <cell r="E19">
            <v>14</v>
          </cell>
        </row>
        <row r="19">
          <cell r="G19">
            <v>7</v>
          </cell>
          <cell r="H19">
            <v>3</v>
          </cell>
          <cell r="I19">
            <v>3</v>
          </cell>
          <cell r="J19">
            <v>3</v>
          </cell>
          <cell r="K19">
            <v>13</v>
          </cell>
          <cell r="L19">
            <v>13</v>
          </cell>
        </row>
        <row r="19">
          <cell r="N19">
            <v>9.75</v>
          </cell>
          <cell r="O19">
            <v>19.8</v>
          </cell>
          <cell r="P19">
            <v>18</v>
          </cell>
          <cell r="Q19">
            <v>14</v>
          </cell>
        </row>
        <row r="19">
          <cell r="T19">
            <v>8</v>
          </cell>
          <cell r="U19">
            <v>40</v>
          </cell>
          <cell r="V19">
            <v>60</v>
          </cell>
        </row>
        <row r="20">
          <cell r="B20" t="str">
            <v>E022-01-0496/2018</v>
          </cell>
          <cell r="C20" t="str">
            <v>Allan Mucheru WAITHIRA</v>
          </cell>
          <cell r="D20">
            <v>14</v>
          </cell>
          <cell r="E20">
            <v>9</v>
          </cell>
        </row>
        <row r="20">
          <cell r="G20">
            <v>5.75</v>
          </cell>
          <cell r="H20">
            <v>2</v>
          </cell>
          <cell r="I20">
            <v>2</v>
          </cell>
          <cell r="J20">
            <v>2</v>
          </cell>
          <cell r="K20">
            <v>13</v>
          </cell>
          <cell r="L20">
            <v>11</v>
          </cell>
        </row>
        <row r="20">
          <cell r="N20">
            <v>9</v>
          </cell>
          <cell r="O20">
            <v>16.8</v>
          </cell>
          <cell r="P20">
            <v>24</v>
          </cell>
        </row>
        <row r="20">
          <cell r="R20">
            <v>16</v>
          </cell>
        </row>
        <row r="20">
          <cell r="T20">
            <v>14</v>
          </cell>
          <cell r="U20">
            <v>54</v>
          </cell>
          <cell r="V20">
            <v>71</v>
          </cell>
        </row>
        <row r="21">
          <cell r="B21" t="str">
            <v>E022-01-1045/2018</v>
          </cell>
          <cell r="C21" t="str">
            <v>Elijah Masaka MWALUGHO</v>
          </cell>
          <cell r="D21">
            <v>13</v>
          </cell>
          <cell r="E21">
            <v>13</v>
          </cell>
        </row>
        <row r="21">
          <cell r="G21">
            <v>6.5</v>
          </cell>
          <cell r="H21">
            <v>3</v>
          </cell>
          <cell r="I21">
            <v>3</v>
          </cell>
          <cell r="J21">
            <v>3</v>
          </cell>
          <cell r="K21">
            <v>14</v>
          </cell>
          <cell r="L21">
            <v>12</v>
          </cell>
        </row>
        <row r="21">
          <cell r="N21">
            <v>9.75</v>
          </cell>
          <cell r="O21">
            <v>19.3</v>
          </cell>
          <cell r="P21">
            <v>23</v>
          </cell>
        </row>
        <row r="21">
          <cell r="R21">
            <v>17</v>
          </cell>
        </row>
        <row r="21">
          <cell r="T21">
            <v>14</v>
          </cell>
          <cell r="U21">
            <v>54</v>
          </cell>
          <cell r="V21">
            <v>73</v>
          </cell>
        </row>
        <row r="22">
          <cell r="B22" t="str">
            <v>E022-01-1048/2018</v>
          </cell>
          <cell r="C22" t="str">
            <v>Ian Kiprop  SESAT</v>
          </cell>
          <cell r="D22">
            <v>14</v>
          </cell>
          <cell r="E22">
            <v>12</v>
          </cell>
        </row>
        <row r="22">
          <cell r="G22">
            <v>6.5</v>
          </cell>
          <cell r="H22">
            <v>3</v>
          </cell>
          <cell r="I22">
            <v>2</v>
          </cell>
          <cell r="J22">
            <v>2.5</v>
          </cell>
          <cell r="K22">
            <v>13</v>
          </cell>
          <cell r="L22">
            <v>13</v>
          </cell>
        </row>
        <row r="22">
          <cell r="N22">
            <v>9.75</v>
          </cell>
          <cell r="O22">
            <v>18.8</v>
          </cell>
          <cell r="P22">
            <v>22</v>
          </cell>
        </row>
        <row r="22">
          <cell r="R22">
            <v>14</v>
          </cell>
        </row>
        <row r="22">
          <cell r="T22">
            <v>12</v>
          </cell>
          <cell r="U22">
            <v>48</v>
          </cell>
          <cell r="V22">
            <v>67</v>
          </cell>
        </row>
        <row r="23">
          <cell r="B23" t="str">
            <v>E022-01-1049/2018</v>
          </cell>
          <cell r="C23" t="str">
            <v>Albert Mwenga MUTHIANI</v>
          </cell>
          <cell r="D23">
            <v>13</v>
          </cell>
          <cell r="E23">
            <v>13</v>
          </cell>
        </row>
        <row r="23">
          <cell r="G23">
            <v>6.5</v>
          </cell>
          <cell r="H23">
            <v>2</v>
          </cell>
          <cell r="I23">
            <v>2</v>
          </cell>
          <cell r="J23">
            <v>2</v>
          </cell>
          <cell r="K23">
            <v>14</v>
          </cell>
          <cell r="L23">
            <v>14</v>
          </cell>
        </row>
        <row r="23">
          <cell r="N23">
            <v>10.5</v>
          </cell>
          <cell r="O23">
            <v>19</v>
          </cell>
          <cell r="P23">
            <v>22</v>
          </cell>
        </row>
        <row r="23">
          <cell r="R23">
            <v>15</v>
          </cell>
        </row>
        <row r="23">
          <cell r="T23">
            <v>13</v>
          </cell>
          <cell r="U23">
            <v>50</v>
          </cell>
          <cell r="V23">
            <v>69</v>
          </cell>
        </row>
        <row r="24">
          <cell r="B24" t="str">
            <v>E022-01-1051/2018</v>
          </cell>
          <cell r="C24" t="str">
            <v>Angela Wakarura MWANGI</v>
          </cell>
          <cell r="D24">
            <v>14</v>
          </cell>
          <cell r="E24">
            <v>13</v>
          </cell>
        </row>
        <row r="24">
          <cell r="G24">
            <v>6.75</v>
          </cell>
          <cell r="H24">
            <v>3</v>
          </cell>
          <cell r="I24">
            <v>3</v>
          </cell>
          <cell r="J24">
            <v>3</v>
          </cell>
          <cell r="K24">
            <v>12</v>
          </cell>
          <cell r="L24">
            <v>11</v>
          </cell>
        </row>
        <row r="24">
          <cell r="N24">
            <v>8.625</v>
          </cell>
          <cell r="O24">
            <v>18.4</v>
          </cell>
          <cell r="P24">
            <v>19</v>
          </cell>
        </row>
        <row r="24">
          <cell r="R24">
            <v>13</v>
          </cell>
        </row>
        <row r="24">
          <cell r="T24">
            <v>14</v>
          </cell>
          <cell r="U24">
            <v>46</v>
          </cell>
          <cell r="V24">
            <v>64</v>
          </cell>
        </row>
        <row r="25">
          <cell r="B25" t="str">
            <v>E022-01-1052/2018</v>
          </cell>
          <cell r="C25" t="str">
            <v>Brilliant CHEPKIRUI</v>
          </cell>
          <cell r="D25">
            <v>11</v>
          </cell>
          <cell r="E25">
            <v>10</v>
          </cell>
        </row>
        <row r="25">
          <cell r="G25">
            <v>5.25</v>
          </cell>
          <cell r="H25">
            <v>3</v>
          </cell>
          <cell r="I25">
            <v>3</v>
          </cell>
          <cell r="J25">
            <v>3</v>
          </cell>
          <cell r="K25">
            <v>12</v>
          </cell>
          <cell r="L25">
            <v>12</v>
          </cell>
        </row>
        <row r="25">
          <cell r="N25">
            <v>9</v>
          </cell>
          <cell r="O25">
            <v>17.3</v>
          </cell>
          <cell r="P25">
            <v>14</v>
          </cell>
        </row>
        <row r="25">
          <cell r="R25">
            <v>16</v>
          </cell>
          <cell r="S25">
            <v>9</v>
          </cell>
        </row>
        <row r="25">
          <cell r="U25">
            <v>39</v>
          </cell>
          <cell r="V25">
            <v>56</v>
          </cell>
        </row>
        <row r="26">
          <cell r="B26" t="str">
            <v>E022-01-1053/2018</v>
          </cell>
          <cell r="C26" t="str">
            <v>Dan Munene MUCHIRI</v>
          </cell>
          <cell r="D26">
            <v>14</v>
          </cell>
          <cell r="E26">
            <v>13</v>
          </cell>
        </row>
        <row r="26">
          <cell r="G26">
            <v>6.75</v>
          </cell>
          <cell r="H26">
            <v>3</v>
          </cell>
          <cell r="I26">
            <v>3</v>
          </cell>
          <cell r="J26">
            <v>3</v>
          </cell>
          <cell r="K26">
            <v>10</v>
          </cell>
          <cell r="L26">
            <v>14</v>
          </cell>
        </row>
        <row r="26">
          <cell r="N26">
            <v>9</v>
          </cell>
          <cell r="O26">
            <v>18.8</v>
          </cell>
          <cell r="P26">
            <v>23</v>
          </cell>
          <cell r="Q26">
            <v>15</v>
          </cell>
        </row>
        <row r="26">
          <cell r="S26">
            <v>12</v>
          </cell>
        </row>
        <row r="26">
          <cell r="U26">
            <v>50</v>
          </cell>
          <cell r="V26">
            <v>69</v>
          </cell>
        </row>
        <row r="27">
          <cell r="B27" t="str">
            <v>E022-01-1054/2018</v>
          </cell>
          <cell r="C27" t="str">
            <v>Fredrick Munene  MUTEGI</v>
          </cell>
          <cell r="D27">
            <v>11</v>
          </cell>
          <cell r="E27">
            <v>9</v>
          </cell>
        </row>
        <row r="27">
          <cell r="G27">
            <v>5</v>
          </cell>
          <cell r="H27">
            <v>2</v>
          </cell>
          <cell r="I27">
            <v>2</v>
          </cell>
          <cell r="J27">
            <v>2</v>
          </cell>
          <cell r="K27">
            <v>11</v>
          </cell>
          <cell r="L27">
            <v>13</v>
          </cell>
        </row>
        <row r="27">
          <cell r="N27">
            <v>9</v>
          </cell>
          <cell r="O27">
            <v>16</v>
          </cell>
          <cell r="P27">
            <v>14</v>
          </cell>
          <cell r="Q27">
            <v>9</v>
          </cell>
        </row>
        <row r="27">
          <cell r="T27">
            <v>8</v>
          </cell>
          <cell r="U27">
            <v>31</v>
          </cell>
          <cell r="V27">
            <v>47</v>
          </cell>
        </row>
        <row r="28">
          <cell r="B28" t="str">
            <v>E022-01-1055/2018</v>
          </cell>
          <cell r="C28" t="str">
            <v>Josphat Macharia MAINA</v>
          </cell>
          <cell r="D28">
            <v>14</v>
          </cell>
          <cell r="E28">
            <v>13</v>
          </cell>
        </row>
        <row r="28">
          <cell r="G28">
            <v>6.75</v>
          </cell>
          <cell r="H28">
            <v>3</v>
          </cell>
          <cell r="I28">
            <v>3</v>
          </cell>
          <cell r="J28">
            <v>3</v>
          </cell>
          <cell r="K28">
            <v>12</v>
          </cell>
          <cell r="L28">
            <v>12</v>
          </cell>
        </row>
        <row r="28">
          <cell r="N28">
            <v>9</v>
          </cell>
          <cell r="O28">
            <v>18.8</v>
          </cell>
          <cell r="P28">
            <v>17</v>
          </cell>
          <cell r="Q28">
            <v>15</v>
          </cell>
        </row>
        <row r="28">
          <cell r="S28">
            <v>11</v>
          </cell>
        </row>
        <row r="28">
          <cell r="U28">
            <v>43</v>
          </cell>
          <cell r="V28">
            <v>62</v>
          </cell>
        </row>
        <row r="29">
          <cell r="B29" t="str">
            <v>E022-01-1056/2018</v>
          </cell>
          <cell r="C29" t="str">
            <v>Calvine Mwanzi SHIBIRITI</v>
          </cell>
          <cell r="D29">
            <v>14</v>
          </cell>
          <cell r="E29">
            <v>13</v>
          </cell>
        </row>
        <row r="29">
          <cell r="G29">
            <v>6.75</v>
          </cell>
          <cell r="H29">
            <v>2</v>
          </cell>
          <cell r="I29">
            <v>3</v>
          </cell>
          <cell r="J29">
            <v>2.5</v>
          </cell>
          <cell r="K29">
            <v>14</v>
          </cell>
          <cell r="L29">
            <v>11</v>
          </cell>
        </row>
        <row r="29">
          <cell r="N29">
            <v>9.375</v>
          </cell>
          <cell r="O29">
            <v>18.6</v>
          </cell>
          <cell r="P29">
            <v>19</v>
          </cell>
        </row>
        <row r="29">
          <cell r="R29">
            <v>14</v>
          </cell>
          <cell r="S29">
            <v>12</v>
          </cell>
        </row>
        <row r="29">
          <cell r="U29">
            <v>45</v>
          </cell>
          <cell r="V29">
            <v>64</v>
          </cell>
        </row>
        <row r="30">
          <cell r="B30" t="str">
            <v>E022-01-1057/2018</v>
          </cell>
          <cell r="C30" t="str">
            <v>Anita HEATHER</v>
          </cell>
          <cell r="D30">
            <v>14</v>
          </cell>
          <cell r="E30">
            <v>14</v>
          </cell>
        </row>
        <row r="30">
          <cell r="G30">
            <v>7</v>
          </cell>
          <cell r="H30">
            <v>2</v>
          </cell>
          <cell r="I30">
            <v>2</v>
          </cell>
          <cell r="J30">
            <v>2</v>
          </cell>
          <cell r="K30">
            <v>13</v>
          </cell>
          <cell r="L30">
            <v>13</v>
          </cell>
        </row>
        <row r="30">
          <cell r="N30">
            <v>9.75</v>
          </cell>
          <cell r="O30">
            <v>18.8</v>
          </cell>
          <cell r="P30">
            <v>24</v>
          </cell>
        </row>
        <row r="30">
          <cell r="R30">
            <v>17</v>
          </cell>
        </row>
        <row r="30">
          <cell r="T30">
            <v>15.5</v>
          </cell>
          <cell r="U30">
            <v>56.5</v>
          </cell>
          <cell r="V30">
            <v>75</v>
          </cell>
        </row>
        <row r="31">
          <cell r="B31" t="str">
            <v>E022-01-1059/2018</v>
          </cell>
          <cell r="C31" t="str">
            <v>Gladwell Nyambura CHEGE</v>
          </cell>
          <cell r="D31">
            <v>14</v>
          </cell>
          <cell r="E31">
            <v>10</v>
          </cell>
        </row>
        <row r="31">
          <cell r="G31">
            <v>6</v>
          </cell>
          <cell r="H31">
            <v>3</v>
          </cell>
          <cell r="I31">
            <v>3</v>
          </cell>
          <cell r="J31">
            <v>3</v>
          </cell>
          <cell r="K31">
            <v>13</v>
          </cell>
          <cell r="L31">
            <v>13</v>
          </cell>
        </row>
        <row r="31">
          <cell r="N31">
            <v>9.75</v>
          </cell>
          <cell r="O31">
            <v>18.8</v>
          </cell>
          <cell r="P31">
            <v>26</v>
          </cell>
        </row>
        <row r="31">
          <cell r="R31">
            <v>16</v>
          </cell>
          <cell r="S31">
            <v>12</v>
          </cell>
        </row>
        <row r="31">
          <cell r="U31">
            <v>54</v>
          </cell>
          <cell r="V31">
            <v>73</v>
          </cell>
        </row>
        <row r="32">
          <cell r="B32" t="str">
            <v>E022-01-1060/2018</v>
          </cell>
          <cell r="C32" t="str">
            <v>Brian Gacheru MURIUKI</v>
          </cell>
          <cell r="D32">
            <v>14</v>
          </cell>
          <cell r="E32">
            <v>14</v>
          </cell>
        </row>
        <row r="32">
          <cell r="G32">
            <v>7</v>
          </cell>
          <cell r="H32">
            <v>3</v>
          </cell>
          <cell r="I32">
            <v>3</v>
          </cell>
          <cell r="J32">
            <v>3</v>
          </cell>
          <cell r="K32">
            <v>11</v>
          </cell>
          <cell r="L32">
            <v>13</v>
          </cell>
        </row>
        <row r="32">
          <cell r="N32">
            <v>9</v>
          </cell>
          <cell r="O32">
            <v>19</v>
          </cell>
          <cell r="P32">
            <v>24</v>
          </cell>
        </row>
        <row r="32">
          <cell r="R32">
            <v>10</v>
          </cell>
        </row>
        <row r="32">
          <cell r="T32">
            <v>16</v>
          </cell>
          <cell r="U32">
            <v>50</v>
          </cell>
          <cell r="V32">
            <v>69</v>
          </cell>
        </row>
        <row r="33">
          <cell r="B33" t="str">
            <v>E022-01-1061/2018</v>
          </cell>
          <cell r="C33" t="str">
            <v>Mohammad Ali MBARAK</v>
          </cell>
          <cell r="D33">
            <v>14</v>
          </cell>
          <cell r="E33">
            <v>13</v>
          </cell>
        </row>
        <row r="33">
          <cell r="G33">
            <v>6.75</v>
          </cell>
          <cell r="H33">
            <v>3</v>
          </cell>
          <cell r="I33">
            <v>3</v>
          </cell>
          <cell r="J33">
            <v>3</v>
          </cell>
          <cell r="K33">
            <v>13</v>
          </cell>
          <cell r="L33">
            <v>13</v>
          </cell>
        </row>
        <row r="33">
          <cell r="N33">
            <v>9.75</v>
          </cell>
          <cell r="O33">
            <v>19.5</v>
          </cell>
          <cell r="P33">
            <v>15</v>
          </cell>
        </row>
        <row r="33">
          <cell r="R33">
            <v>14</v>
          </cell>
          <cell r="S33">
            <v>10</v>
          </cell>
        </row>
        <row r="33">
          <cell r="U33">
            <v>39</v>
          </cell>
          <cell r="V33">
            <v>59</v>
          </cell>
        </row>
        <row r="34">
          <cell r="B34" t="str">
            <v>E022-01-1063/2018</v>
          </cell>
          <cell r="C34" t="str">
            <v>Frankline Mutuma MBURUGU</v>
          </cell>
          <cell r="D34">
            <v>14</v>
          </cell>
          <cell r="E34">
            <v>13</v>
          </cell>
        </row>
        <row r="34">
          <cell r="G34">
            <v>6.75</v>
          </cell>
          <cell r="H34">
            <v>2</v>
          </cell>
          <cell r="I34">
            <v>2</v>
          </cell>
          <cell r="J34">
            <v>2</v>
          </cell>
          <cell r="K34">
            <v>13</v>
          </cell>
          <cell r="L34">
            <v>13</v>
          </cell>
        </row>
        <row r="34">
          <cell r="N34">
            <v>9.75</v>
          </cell>
          <cell r="O34">
            <v>18.5</v>
          </cell>
          <cell r="P34">
            <v>16</v>
          </cell>
        </row>
        <row r="34">
          <cell r="R34">
            <v>11</v>
          </cell>
        </row>
        <row r="34">
          <cell r="T34">
            <v>11</v>
          </cell>
          <cell r="U34">
            <v>38</v>
          </cell>
          <cell r="V34">
            <v>57</v>
          </cell>
        </row>
        <row r="35">
          <cell r="B35" t="str">
            <v>E022-01-1064/2018</v>
          </cell>
          <cell r="C35" t="str">
            <v>Amos Munene MUTHEE</v>
          </cell>
          <cell r="D35">
            <v>13</v>
          </cell>
          <cell r="E35">
            <v>13</v>
          </cell>
        </row>
        <row r="35">
          <cell r="G35">
            <v>6.5</v>
          </cell>
          <cell r="H35">
            <v>3</v>
          </cell>
          <cell r="I35">
            <v>3</v>
          </cell>
          <cell r="J35">
            <v>3</v>
          </cell>
          <cell r="K35">
            <v>13</v>
          </cell>
          <cell r="L35">
            <v>11</v>
          </cell>
        </row>
        <row r="35">
          <cell r="N35">
            <v>9</v>
          </cell>
          <cell r="O35">
            <v>18.5</v>
          </cell>
          <cell r="P35">
            <v>23</v>
          </cell>
        </row>
        <row r="35">
          <cell r="R35">
            <v>16</v>
          </cell>
        </row>
        <row r="35">
          <cell r="T35">
            <v>11</v>
          </cell>
          <cell r="U35">
            <v>50</v>
          </cell>
          <cell r="V35">
            <v>69</v>
          </cell>
        </row>
        <row r="36">
          <cell r="B36" t="str">
            <v>E022-01-1065/2018</v>
          </cell>
          <cell r="C36" t="str">
            <v>Paul Muchogo MACHARIA</v>
          </cell>
          <cell r="D36">
            <v>14</v>
          </cell>
          <cell r="E36">
            <v>9</v>
          </cell>
        </row>
        <row r="36">
          <cell r="G36">
            <v>5.75</v>
          </cell>
          <cell r="H36">
            <v>3</v>
          </cell>
          <cell r="I36">
            <v>2</v>
          </cell>
          <cell r="J36">
            <v>2.5</v>
          </cell>
          <cell r="K36">
            <v>13</v>
          </cell>
          <cell r="L36">
            <v>11</v>
          </cell>
        </row>
        <row r="36">
          <cell r="N36">
            <v>9</v>
          </cell>
          <cell r="O36">
            <v>17.3</v>
          </cell>
          <cell r="P36">
            <v>24</v>
          </cell>
        </row>
        <row r="36">
          <cell r="R36">
            <v>11</v>
          </cell>
        </row>
        <row r="36">
          <cell r="T36">
            <v>14</v>
          </cell>
          <cell r="U36">
            <v>49</v>
          </cell>
          <cell r="V36">
            <v>66</v>
          </cell>
        </row>
        <row r="37">
          <cell r="B37" t="str">
            <v>E022-01-1066/2018</v>
          </cell>
          <cell r="C37" t="str">
            <v>Lorna Muthoni MUTURI</v>
          </cell>
          <cell r="D37">
            <v>14</v>
          </cell>
          <cell r="E37">
            <v>11</v>
          </cell>
        </row>
        <row r="37">
          <cell r="G37">
            <v>6.25</v>
          </cell>
          <cell r="H37">
            <v>2</v>
          </cell>
          <cell r="I37">
            <v>2</v>
          </cell>
          <cell r="J37">
            <v>2</v>
          </cell>
          <cell r="K37">
            <v>14</v>
          </cell>
          <cell r="L37">
            <v>14</v>
          </cell>
        </row>
        <row r="37">
          <cell r="N37">
            <v>10.5</v>
          </cell>
          <cell r="O37">
            <v>18.8</v>
          </cell>
          <cell r="P37">
            <v>26</v>
          </cell>
        </row>
        <row r="37">
          <cell r="R37">
            <v>11</v>
          </cell>
        </row>
        <row r="37">
          <cell r="T37">
            <v>18</v>
          </cell>
          <cell r="U37">
            <v>55</v>
          </cell>
          <cell r="V37">
            <v>74</v>
          </cell>
        </row>
        <row r="38">
          <cell r="B38" t="str">
            <v>E022-01-1067/2018</v>
          </cell>
          <cell r="C38" t="str">
            <v>Aswan Abishai ONGAYO</v>
          </cell>
          <cell r="D38">
            <v>11</v>
          </cell>
          <cell r="E38">
            <v>13</v>
          </cell>
        </row>
        <row r="38">
          <cell r="G38">
            <v>6</v>
          </cell>
          <cell r="H38">
            <v>3</v>
          </cell>
          <cell r="I38">
            <v>3</v>
          </cell>
          <cell r="J38">
            <v>3</v>
          </cell>
          <cell r="K38">
            <v>14</v>
          </cell>
          <cell r="L38">
            <v>12</v>
          </cell>
        </row>
        <row r="38">
          <cell r="N38">
            <v>9.75</v>
          </cell>
          <cell r="O38">
            <v>18.8</v>
          </cell>
          <cell r="P38">
            <v>15</v>
          </cell>
        </row>
        <row r="38">
          <cell r="R38">
            <v>15</v>
          </cell>
        </row>
        <row r="38">
          <cell r="T38">
            <v>14</v>
          </cell>
          <cell r="U38">
            <v>44</v>
          </cell>
          <cell r="V38">
            <v>63</v>
          </cell>
        </row>
        <row r="39">
          <cell r="B39" t="str">
            <v>E022-01-1069/2018</v>
          </cell>
          <cell r="C39" t="str">
            <v>Ephantus Muturi MUKURI</v>
          </cell>
          <cell r="D39">
            <v>9</v>
          </cell>
          <cell r="E39">
            <v>13</v>
          </cell>
        </row>
        <row r="39">
          <cell r="G39">
            <v>5.5</v>
          </cell>
          <cell r="H39">
            <v>3</v>
          </cell>
          <cell r="I39">
            <v>3</v>
          </cell>
          <cell r="J39">
            <v>3</v>
          </cell>
          <cell r="K39">
            <v>14</v>
          </cell>
          <cell r="L39">
            <v>12</v>
          </cell>
        </row>
        <row r="39">
          <cell r="N39">
            <v>9.75</v>
          </cell>
          <cell r="O39">
            <v>18.3</v>
          </cell>
          <cell r="P39">
            <v>18</v>
          </cell>
        </row>
        <row r="39">
          <cell r="R39">
            <v>8</v>
          </cell>
        </row>
        <row r="39">
          <cell r="T39">
            <v>11</v>
          </cell>
          <cell r="U39">
            <v>37</v>
          </cell>
          <cell r="V39">
            <v>55</v>
          </cell>
        </row>
        <row r="40">
          <cell r="B40" t="str">
            <v>E022-01-1070/2018</v>
          </cell>
          <cell r="C40" t="str">
            <v>Festus BRIAN</v>
          </cell>
          <cell r="D40">
            <v>13</v>
          </cell>
          <cell r="E40">
            <v>14</v>
          </cell>
        </row>
        <row r="40">
          <cell r="G40">
            <v>6.75</v>
          </cell>
          <cell r="H40">
            <v>3</v>
          </cell>
          <cell r="I40">
            <v>3</v>
          </cell>
          <cell r="J40">
            <v>3</v>
          </cell>
          <cell r="K40">
            <v>12</v>
          </cell>
          <cell r="L40">
            <v>11</v>
          </cell>
        </row>
        <row r="40">
          <cell r="N40">
            <v>8.625</v>
          </cell>
          <cell r="O40">
            <v>18.4</v>
          </cell>
          <cell r="P40">
            <v>17</v>
          </cell>
          <cell r="Q40">
            <v>10</v>
          </cell>
        </row>
        <row r="40">
          <cell r="S40">
            <v>5</v>
          </cell>
        </row>
        <row r="40">
          <cell r="U40">
            <v>32</v>
          </cell>
          <cell r="V40">
            <v>50</v>
          </cell>
        </row>
        <row r="41">
          <cell r="B41" t="str">
            <v>E022-01-1071/2018</v>
          </cell>
          <cell r="C41" t="str">
            <v>Benson Githutha GATHITU</v>
          </cell>
          <cell r="D41">
            <v>14</v>
          </cell>
          <cell r="E41">
            <v>13</v>
          </cell>
        </row>
        <row r="41">
          <cell r="G41">
            <v>6.75</v>
          </cell>
          <cell r="H41">
            <v>2</v>
          </cell>
          <cell r="I41">
            <v>2</v>
          </cell>
          <cell r="J41">
            <v>2</v>
          </cell>
          <cell r="K41">
            <v>10</v>
          </cell>
          <cell r="L41">
            <v>14</v>
          </cell>
        </row>
        <row r="41">
          <cell r="N41">
            <v>9</v>
          </cell>
          <cell r="O41">
            <v>17.8</v>
          </cell>
          <cell r="P41">
            <v>22</v>
          </cell>
        </row>
        <row r="41">
          <cell r="R41">
            <v>15</v>
          </cell>
        </row>
        <row r="41">
          <cell r="T41">
            <v>18</v>
          </cell>
          <cell r="U41">
            <v>55</v>
          </cell>
          <cell r="V41">
            <v>73</v>
          </cell>
        </row>
        <row r="42">
          <cell r="B42" t="str">
            <v>E022-01-1072/2018</v>
          </cell>
          <cell r="C42" t="str">
            <v>Joseph Mbayi MESSI</v>
          </cell>
          <cell r="D42">
            <v>14</v>
          </cell>
          <cell r="E42">
            <v>5</v>
          </cell>
        </row>
        <row r="42">
          <cell r="G42">
            <v>4.75</v>
          </cell>
          <cell r="H42">
            <v>3</v>
          </cell>
          <cell r="I42">
            <v>3</v>
          </cell>
          <cell r="J42">
            <v>3</v>
          </cell>
          <cell r="K42">
            <v>12</v>
          </cell>
          <cell r="L42">
            <v>11</v>
          </cell>
        </row>
        <row r="42">
          <cell r="N42">
            <v>8.625</v>
          </cell>
          <cell r="O42">
            <v>16.4</v>
          </cell>
          <cell r="P42">
            <v>19</v>
          </cell>
        </row>
        <row r="42">
          <cell r="R42">
            <v>8</v>
          </cell>
        </row>
        <row r="42">
          <cell r="T42">
            <v>7</v>
          </cell>
          <cell r="U42">
            <v>34</v>
          </cell>
          <cell r="V42">
            <v>50</v>
          </cell>
        </row>
        <row r="43">
          <cell r="B43" t="str">
            <v>E022-01-1073/2018</v>
          </cell>
          <cell r="C43" t="str">
            <v>Mercyline Buyaki OCHAKO</v>
          </cell>
          <cell r="D43">
            <v>14</v>
          </cell>
          <cell r="E43">
            <v>14</v>
          </cell>
        </row>
        <row r="43">
          <cell r="G43">
            <v>7</v>
          </cell>
          <cell r="H43">
            <v>2</v>
          </cell>
          <cell r="I43">
            <v>3</v>
          </cell>
          <cell r="J43">
            <v>2.5</v>
          </cell>
          <cell r="K43">
            <v>13</v>
          </cell>
          <cell r="L43">
            <v>13</v>
          </cell>
        </row>
        <row r="43">
          <cell r="N43">
            <v>9.75</v>
          </cell>
          <cell r="O43">
            <v>19.3</v>
          </cell>
          <cell r="P43">
            <v>17</v>
          </cell>
          <cell r="Q43">
            <v>9</v>
          </cell>
        </row>
        <row r="43">
          <cell r="T43">
            <v>12</v>
          </cell>
          <cell r="U43">
            <v>38</v>
          </cell>
          <cell r="V43">
            <v>57</v>
          </cell>
        </row>
        <row r="44">
          <cell r="B44" t="str">
            <v>E022-01-1074/2018</v>
          </cell>
          <cell r="C44" t="str">
            <v>Allan Ogude SHANZA</v>
          </cell>
          <cell r="D44">
            <v>10</v>
          </cell>
          <cell r="E44">
            <v>12</v>
          </cell>
        </row>
        <row r="44">
          <cell r="G44">
            <v>5.5</v>
          </cell>
          <cell r="H44">
            <v>2</v>
          </cell>
          <cell r="I44">
            <v>2</v>
          </cell>
          <cell r="J44">
            <v>2</v>
          </cell>
          <cell r="K44">
            <v>13</v>
          </cell>
          <cell r="L44">
            <v>13</v>
          </cell>
        </row>
        <row r="44">
          <cell r="N44">
            <v>9.75</v>
          </cell>
          <cell r="O44">
            <v>17.3</v>
          </cell>
          <cell r="P44">
            <v>21</v>
          </cell>
        </row>
        <row r="44">
          <cell r="R44">
            <v>17</v>
          </cell>
        </row>
        <row r="44">
          <cell r="T44">
            <v>13</v>
          </cell>
          <cell r="U44">
            <v>51</v>
          </cell>
          <cell r="V44">
            <v>68</v>
          </cell>
        </row>
        <row r="45">
          <cell r="B45" t="str">
            <v>E022-01-1075/2018</v>
          </cell>
          <cell r="C45" t="str">
            <v>Brian KIPTOO</v>
          </cell>
          <cell r="D45">
            <v>14</v>
          </cell>
          <cell r="E45">
            <v>14</v>
          </cell>
        </row>
        <row r="45">
          <cell r="G45">
            <v>7</v>
          </cell>
          <cell r="H45">
            <v>3</v>
          </cell>
          <cell r="I45">
            <v>3</v>
          </cell>
          <cell r="J45">
            <v>3</v>
          </cell>
          <cell r="K45">
            <v>13</v>
          </cell>
          <cell r="L45">
            <v>11</v>
          </cell>
        </row>
        <row r="45">
          <cell r="N45">
            <v>9</v>
          </cell>
          <cell r="O45">
            <v>19</v>
          </cell>
          <cell r="P45">
            <v>18</v>
          </cell>
        </row>
        <row r="45">
          <cell r="R45">
            <v>12</v>
          </cell>
        </row>
        <row r="45">
          <cell r="T45">
            <v>9</v>
          </cell>
          <cell r="U45">
            <v>39</v>
          </cell>
          <cell r="V45">
            <v>58</v>
          </cell>
        </row>
        <row r="46">
          <cell r="B46" t="str">
            <v>E022-01-1076/2018</v>
          </cell>
          <cell r="C46" t="str">
            <v>Franklyn KIPKURUI</v>
          </cell>
          <cell r="D46">
            <v>14</v>
          </cell>
          <cell r="E46">
            <v>12</v>
          </cell>
        </row>
        <row r="46">
          <cell r="G46">
            <v>6.5</v>
          </cell>
          <cell r="H46">
            <v>3</v>
          </cell>
          <cell r="I46">
            <v>3</v>
          </cell>
          <cell r="J46">
            <v>3</v>
          </cell>
          <cell r="K46">
            <v>12</v>
          </cell>
          <cell r="L46">
            <v>11</v>
          </cell>
        </row>
        <row r="46">
          <cell r="N46">
            <v>8.625</v>
          </cell>
          <cell r="O46">
            <v>18.1</v>
          </cell>
          <cell r="P46">
            <v>26</v>
          </cell>
        </row>
        <row r="46">
          <cell r="R46">
            <v>17</v>
          </cell>
        </row>
        <row r="46">
          <cell r="T46">
            <v>12</v>
          </cell>
          <cell r="U46">
            <v>55</v>
          </cell>
          <cell r="V46">
            <v>73</v>
          </cell>
        </row>
        <row r="47">
          <cell r="B47" t="str">
            <v>E022-01-1078/2018</v>
          </cell>
          <cell r="C47" t="str">
            <v>Claire Wambui NJUGUNA</v>
          </cell>
          <cell r="D47">
            <v>13</v>
          </cell>
          <cell r="E47">
            <v>13</v>
          </cell>
        </row>
        <row r="47">
          <cell r="G47">
            <v>6.5</v>
          </cell>
          <cell r="H47">
            <v>3</v>
          </cell>
          <cell r="I47">
            <v>3</v>
          </cell>
          <cell r="J47">
            <v>3</v>
          </cell>
          <cell r="K47">
            <v>12</v>
          </cell>
          <cell r="L47">
            <v>11</v>
          </cell>
        </row>
        <row r="47">
          <cell r="N47">
            <v>8.625</v>
          </cell>
          <cell r="O47">
            <v>18.1</v>
          </cell>
          <cell r="P47">
            <v>20</v>
          </cell>
        </row>
        <row r="47">
          <cell r="R47">
            <v>15</v>
          </cell>
        </row>
        <row r="47">
          <cell r="T47">
            <v>14</v>
          </cell>
          <cell r="U47">
            <v>49</v>
          </cell>
          <cell r="V47">
            <v>67</v>
          </cell>
        </row>
        <row r="48">
          <cell r="B48" t="str">
            <v>E022-01-1079/2018</v>
          </cell>
          <cell r="C48" t="str">
            <v>Ian Ndungu MUKIRI</v>
          </cell>
          <cell r="D48">
            <v>14</v>
          </cell>
          <cell r="E48">
            <v>10</v>
          </cell>
        </row>
        <row r="48">
          <cell r="G48">
            <v>6</v>
          </cell>
          <cell r="H48">
            <v>2</v>
          </cell>
          <cell r="I48">
            <v>2</v>
          </cell>
          <cell r="J48">
            <v>2</v>
          </cell>
          <cell r="K48">
            <v>11</v>
          </cell>
          <cell r="L48">
            <v>13</v>
          </cell>
        </row>
        <row r="48">
          <cell r="N48">
            <v>9</v>
          </cell>
          <cell r="O48">
            <v>17</v>
          </cell>
          <cell r="P48">
            <v>16</v>
          </cell>
        </row>
        <row r="48">
          <cell r="R48">
            <v>11</v>
          </cell>
        </row>
        <row r="48">
          <cell r="T48">
            <v>6</v>
          </cell>
          <cell r="U48">
            <v>33</v>
          </cell>
          <cell r="V48">
            <v>50</v>
          </cell>
        </row>
        <row r="49">
          <cell r="B49" t="str">
            <v>E022-01-1080/2018</v>
          </cell>
          <cell r="C49" t="str">
            <v>Mark KIPYEGON</v>
          </cell>
          <cell r="D49">
            <v>12</v>
          </cell>
          <cell r="E49">
            <v>14</v>
          </cell>
        </row>
        <row r="49">
          <cell r="G49">
            <v>6.5</v>
          </cell>
          <cell r="H49">
            <v>3</v>
          </cell>
          <cell r="I49">
            <v>3</v>
          </cell>
          <cell r="J49">
            <v>3</v>
          </cell>
          <cell r="K49">
            <v>13</v>
          </cell>
          <cell r="L49">
            <v>11</v>
          </cell>
        </row>
        <row r="49">
          <cell r="N49">
            <v>9</v>
          </cell>
          <cell r="O49">
            <v>18.5</v>
          </cell>
          <cell r="P49">
            <v>18</v>
          </cell>
        </row>
        <row r="49">
          <cell r="R49">
            <v>14</v>
          </cell>
        </row>
        <row r="49">
          <cell r="T49">
            <v>9</v>
          </cell>
          <cell r="U49">
            <v>41</v>
          </cell>
          <cell r="V49">
            <v>60</v>
          </cell>
        </row>
        <row r="50">
          <cell r="B50" t="str">
            <v>E022-01-1081/2018</v>
          </cell>
          <cell r="C50" t="str">
            <v>Ntinyari Esther KIOGORA</v>
          </cell>
          <cell r="D50">
            <v>14</v>
          </cell>
          <cell r="E50">
            <v>11</v>
          </cell>
        </row>
        <row r="50">
          <cell r="G50">
            <v>6.25</v>
          </cell>
          <cell r="H50">
            <v>3</v>
          </cell>
          <cell r="I50">
            <v>2</v>
          </cell>
          <cell r="J50">
            <v>2.5</v>
          </cell>
          <cell r="K50">
            <v>14</v>
          </cell>
          <cell r="L50">
            <v>12</v>
          </cell>
        </row>
        <row r="50">
          <cell r="N50">
            <v>9.75</v>
          </cell>
          <cell r="O50">
            <v>18.5</v>
          </cell>
          <cell r="P50">
            <v>20</v>
          </cell>
        </row>
        <row r="50">
          <cell r="R50">
            <v>15</v>
          </cell>
        </row>
        <row r="50">
          <cell r="T50">
            <v>12</v>
          </cell>
          <cell r="U50">
            <v>47</v>
          </cell>
          <cell r="V50">
            <v>66</v>
          </cell>
        </row>
        <row r="51">
          <cell r="B51" t="str">
            <v>E022-01-1082/2018</v>
          </cell>
          <cell r="C51" t="str">
            <v>Kevin Pere MARIMBET</v>
          </cell>
          <cell r="D51">
            <v>14</v>
          </cell>
          <cell r="E51">
            <v>12</v>
          </cell>
        </row>
        <row r="51">
          <cell r="G51">
            <v>6.5</v>
          </cell>
          <cell r="H51">
            <v>2</v>
          </cell>
          <cell r="I51">
            <v>2</v>
          </cell>
          <cell r="J51">
            <v>2</v>
          </cell>
          <cell r="K51">
            <v>13</v>
          </cell>
          <cell r="L51">
            <v>11</v>
          </cell>
        </row>
        <row r="51">
          <cell r="N51">
            <v>9</v>
          </cell>
          <cell r="O51">
            <v>17.5</v>
          </cell>
          <cell r="P51">
            <v>27</v>
          </cell>
        </row>
        <row r="51">
          <cell r="R51">
            <v>15</v>
          </cell>
          <cell r="S51">
            <v>10</v>
          </cell>
        </row>
        <row r="51">
          <cell r="U51">
            <v>52</v>
          </cell>
          <cell r="V51">
            <v>70</v>
          </cell>
        </row>
        <row r="52">
          <cell r="B52" t="str">
            <v>E022-01-1083/2018</v>
          </cell>
          <cell r="C52" t="str">
            <v>Felix Ouma ACHIENG</v>
          </cell>
          <cell r="D52">
            <v>14</v>
          </cell>
          <cell r="E52">
            <v>14</v>
          </cell>
        </row>
        <row r="52">
          <cell r="G52">
            <v>7</v>
          </cell>
          <cell r="H52">
            <v>3</v>
          </cell>
          <cell r="I52">
            <v>3</v>
          </cell>
          <cell r="J52">
            <v>3</v>
          </cell>
          <cell r="K52">
            <v>12</v>
          </cell>
          <cell r="L52">
            <v>11</v>
          </cell>
        </row>
        <row r="52">
          <cell r="N52">
            <v>8.625</v>
          </cell>
          <cell r="O52">
            <v>18.6</v>
          </cell>
          <cell r="P52">
            <v>24</v>
          </cell>
        </row>
        <row r="52">
          <cell r="R52">
            <v>13</v>
          </cell>
        </row>
        <row r="52">
          <cell r="T52">
            <v>8.5</v>
          </cell>
          <cell r="U52">
            <v>45.5</v>
          </cell>
          <cell r="V52">
            <v>64</v>
          </cell>
        </row>
        <row r="53">
          <cell r="B53" t="str">
            <v>E022-01-1084/2018</v>
          </cell>
          <cell r="C53" t="str">
            <v>Kipkosgei Titus KIPLAGAT</v>
          </cell>
          <cell r="D53">
            <v>14</v>
          </cell>
          <cell r="E53">
            <v>14</v>
          </cell>
        </row>
        <row r="53">
          <cell r="G53">
            <v>7</v>
          </cell>
          <cell r="H53">
            <v>3</v>
          </cell>
          <cell r="I53">
            <v>3</v>
          </cell>
          <cell r="J53">
            <v>3</v>
          </cell>
          <cell r="K53">
            <v>13</v>
          </cell>
          <cell r="L53">
            <v>13</v>
          </cell>
        </row>
        <row r="53">
          <cell r="N53">
            <v>9.75</v>
          </cell>
          <cell r="O53">
            <v>19.8</v>
          </cell>
          <cell r="P53">
            <v>25</v>
          </cell>
        </row>
        <row r="53">
          <cell r="R53">
            <v>17</v>
          </cell>
        </row>
        <row r="53">
          <cell r="T53">
            <v>12</v>
          </cell>
          <cell r="U53">
            <v>54</v>
          </cell>
          <cell r="V53">
            <v>74</v>
          </cell>
        </row>
        <row r="54">
          <cell r="B54" t="str">
            <v>E022-01-1085/2018</v>
          </cell>
          <cell r="C54" t="str">
            <v>Joseph Kiarie MBUGUA</v>
          </cell>
          <cell r="D54">
            <v>14</v>
          </cell>
          <cell r="E54">
            <v>13</v>
          </cell>
        </row>
        <row r="54">
          <cell r="G54">
            <v>6.75</v>
          </cell>
          <cell r="H54">
            <v>3</v>
          </cell>
          <cell r="I54">
            <v>3</v>
          </cell>
          <cell r="J54">
            <v>3</v>
          </cell>
          <cell r="K54">
            <v>13</v>
          </cell>
          <cell r="L54">
            <v>13</v>
          </cell>
        </row>
        <row r="54">
          <cell r="N54">
            <v>9.75</v>
          </cell>
          <cell r="O54">
            <v>19.5</v>
          </cell>
          <cell r="P54">
            <v>22</v>
          </cell>
        </row>
        <row r="54">
          <cell r="R54">
            <v>13</v>
          </cell>
        </row>
        <row r="54">
          <cell r="T54">
            <v>12</v>
          </cell>
          <cell r="U54">
            <v>47</v>
          </cell>
          <cell r="V54">
            <v>67</v>
          </cell>
        </row>
        <row r="55">
          <cell r="B55" t="str">
            <v>E022-01-1086/2018</v>
          </cell>
          <cell r="C55" t="str">
            <v>Brian Nelson MWAGHADI</v>
          </cell>
          <cell r="D55">
            <v>14</v>
          </cell>
          <cell r="E55">
            <v>13</v>
          </cell>
        </row>
        <row r="55">
          <cell r="G55">
            <v>6.75</v>
          </cell>
          <cell r="H55">
            <v>2</v>
          </cell>
          <cell r="I55">
            <v>2</v>
          </cell>
          <cell r="J55">
            <v>2</v>
          </cell>
          <cell r="K55">
            <v>14</v>
          </cell>
          <cell r="L55">
            <v>14</v>
          </cell>
        </row>
        <row r="55">
          <cell r="N55">
            <v>10.5</v>
          </cell>
          <cell r="O55">
            <v>19.3</v>
          </cell>
          <cell r="P55">
            <v>17</v>
          </cell>
        </row>
        <row r="55">
          <cell r="R55">
            <v>15</v>
          </cell>
        </row>
        <row r="55">
          <cell r="T55">
            <v>12</v>
          </cell>
          <cell r="U55">
            <v>44</v>
          </cell>
          <cell r="V55">
            <v>63</v>
          </cell>
        </row>
        <row r="56">
          <cell r="B56" t="str">
            <v>E022-01-1089/2018</v>
          </cell>
          <cell r="C56" t="str">
            <v>George LEEHANEY</v>
          </cell>
          <cell r="D56">
            <v>14</v>
          </cell>
          <cell r="E56">
            <v>14</v>
          </cell>
        </row>
        <row r="56">
          <cell r="G56">
            <v>7</v>
          </cell>
          <cell r="H56">
            <v>3</v>
          </cell>
          <cell r="I56">
            <v>3</v>
          </cell>
          <cell r="J56">
            <v>3</v>
          </cell>
          <cell r="K56">
            <v>13</v>
          </cell>
          <cell r="L56">
            <v>13</v>
          </cell>
        </row>
        <row r="56">
          <cell r="N56">
            <v>9.75</v>
          </cell>
          <cell r="O56">
            <v>19.8</v>
          </cell>
          <cell r="P56">
            <v>19</v>
          </cell>
          <cell r="Q56">
            <v>12</v>
          </cell>
        </row>
        <row r="56">
          <cell r="T56">
            <v>13</v>
          </cell>
          <cell r="U56">
            <v>44</v>
          </cell>
          <cell r="V56">
            <v>64</v>
          </cell>
        </row>
        <row r="57">
          <cell r="B57" t="str">
            <v>E022-01-1092/2018</v>
          </cell>
          <cell r="C57" t="str">
            <v>Andrew J Apwoka RAWAKA</v>
          </cell>
          <cell r="D57">
            <v>14</v>
          </cell>
          <cell r="E57">
            <v>13</v>
          </cell>
        </row>
        <row r="57">
          <cell r="G57">
            <v>6.75</v>
          </cell>
          <cell r="H57">
            <v>2</v>
          </cell>
          <cell r="I57">
            <v>3</v>
          </cell>
          <cell r="J57">
            <v>2.5</v>
          </cell>
          <cell r="K57">
            <v>12</v>
          </cell>
          <cell r="L57">
            <v>11</v>
          </cell>
        </row>
        <row r="57">
          <cell r="N57">
            <v>8.625</v>
          </cell>
          <cell r="O57">
            <v>17.9</v>
          </cell>
          <cell r="P57">
            <v>19</v>
          </cell>
        </row>
        <row r="57">
          <cell r="R57">
            <v>6</v>
          </cell>
          <cell r="S57">
            <v>14</v>
          </cell>
        </row>
        <row r="57">
          <cell r="U57">
            <v>39</v>
          </cell>
          <cell r="V57">
            <v>57</v>
          </cell>
        </row>
        <row r="58">
          <cell r="B58" t="str">
            <v>E022-01-1094/2018</v>
          </cell>
          <cell r="C58" t="str">
            <v>Collins Kipchirchir KEMBOI</v>
          </cell>
          <cell r="D58">
            <v>14</v>
          </cell>
          <cell r="E58">
            <v>14</v>
          </cell>
        </row>
        <row r="58">
          <cell r="G58">
            <v>7</v>
          </cell>
          <cell r="H58">
            <v>2</v>
          </cell>
          <cell r="I58">
            <v>2</v>
          </cell>
          <cell r="J58">
            <v>2</v>
          </cell>
          <cell r="K58">
            <v>13</v>
          </cell>
          <cell r="L58">
            <v>13</v>
          </cell>
        </row>
        <row r="58">
          <cell r="N58">
            <v>9.75</v>
          </cell>
          <cell r="O58">
            <v>18.8</v>
          </cell>
          <cell r="P58">
            <v>22</v>
          </cell>
        </row>
        <row r="58">
          <cell r="R58">
            <v>14</v>
          </cell>
          <cell r="S58">
            <v>12</v>
          </cell>
        </row>
        <row r="58">
          <cell r="U58">
            <v>48</v>
          </cell>
          <cell r="V58">
            <v>67</v>
          </cell>
        </row>
        <row r="59">
          <cell r="B59" t="str">
            <v>E022-01-1095/2018</v>
          </cell>
          <cell r="C59" t="str">
            <v>Brian KIBET</v>
          </cell>
          <cell r="D59">
            <v>13</v>
          </cell>
          <cell r="E59">
            <v>12</v>
          </cell>
        </row>
        <row r="59">
          <cell r="G59">
            <v>6.25</v>
          </cell>
          <cell r="H59">
            <v>3</v>
          </cell>
          <cell r="I59">
            <v>3</v>
          </cell>
          <cell r="J59">
            <v>3</v>
          </cell>
          <cell r="K59">
            <v>13</v>
          </cell>
          <cell r="L59">
            <v>13</v>
          </cell>
        </row>
        <row r="59">
          <cell r="N59">
            <v>9.75</v>
          </cell>
          <cell r="O59">
            <v>19</v>
          </cell>
          <cell r="P59">
            <v>22</v>
          </cell>
        </row>
        <row r="59">
          <cell r="R59">
            <v>12</v>
          </cell>
        </row>
        <row r="59">
          <cell r="T59">
            <v>12</v>
          </cell>
          <cell r="U59">
            <v>46</v>
          </cell>
          <cell r="V59">
            <v>65</v>
          </cell>
        </row>
        <row r="60">
          <cell r="B60" t="str">
            <v>E022-01-1096/2018</v>
          </cell>
          <cell r="C60" t="str">
            <v>Jacob Magina OTHIENO</v>
          </cell>
          <cell r="D60">
            <v>13</v>
          </cell>
          <cell r="E60">
            <v>14</v>
          </cell>
        </row>
        <row r="60">
          <cell r="G60">
            <v>6.75</v>
          </cell>
          <cell r="H60">
            <v>3</v>
          </cell>
          <cell r="I60">
            <v>3</v>
          </cell>
          <cell r="J60">
            <v>3</v>
          </cell>
          <cell r="K60">
            <v>13</v>
          </cell>
          <cell r="L60">
            <v>12</v>
          </cell>
        </row>
        <row r="60">
          <cell r="N60">
            <v>9.375</v>
          </cell>
          <cell r="O60">
            <v>19.1</v>
          </cell>
          <cell r="P60">
            <v>19</v>
          </cell>
          <cell r="Q60">
            <v>8</v>
          </cell>
        </row>
        <row r="60">
          <cell r="T60">
            <v>11</v>
          </cell>
          <cell r="U60">
            <v>38</v>
          </cell>
          <cell r="V60">
            <v>57</v>
          </cell>
        </row>
        <row r="61">
          <cell r="B61" t="str">
            <v>E022-01-1098/2018</v>
          </cell>
          <cell r="C61" t="str">
            <v>John Njoroge MUGWE</v>
          </cell>
          <cell r="D61">
            <v>14</v>
          </cell>
          <cell r="E61">
            <v>14</v>
          </cell>
        </row>
        <row r="61">
          <cell r="G61">
            <v>7</v>
          </cell>
          <cell r="H61">
            <v>3</v>
          </cell>
          <cell r="I61">
            <v>3</v>
          </cell>
          <cell r="J61">
            <v>3</v>
          </cell>
          <cell r="K61">
            <v>14</v>
          </cell>
          <cell r="L61">
            <v>14</v>
          </cell>
        </row>
        <row r="61">
          <cell r="N61">
            <v>10.5</v>
          </cell>
          <cell r="O61">
            <v>20.5</v>
          </cell>
          <cell r="P61">
            <v>24</v>
          </cell>
        </row>
        <row r="61">
          <cell r="R61">
            <v>14</v>
          </cell>
        </row>
        <row r="61">
          <cell r="T61">
            <v>13</v>
          </cell>
          <cell r="U61">
            <v>51</v>
          </cell>
          <cell r="V61">
            <v>72</v>
          </cell>
        </row>
        <row r="62">
          <cell r="B62" t="str">
            <v>E022-01-1099/2018</v>
          </cell>
          <cell r="C62" t="str">
            <v>Everlyn Wanjiku WAIRIMU</v>
          </cell>
          <cell r="D62">
            <v>14</v>
          </cell>
          <cell r="E62">
            <v>13</v>
          </cell>
        </row>
        <row r="62">
          <cell r="G62">
            <v>6.75</v>
          </cell>
          <cell r="H62">
            <v>2</v>
          </cell>
          <cell r="I62">
            <v>2</v>
          </cell>
          <cell r="J62">
            <v>2</v>
          </cell>
          <cell r="K62">
            <v>13</v>
          </cell>
          <cell r="L62">
            <v>11</v>
          </cell>
        </row>
        <row r="62">
          <cell r="N62">
            <v>9</v>
          </cell>
          <cell r="O62">
            <v>17.8</v>
          </cell>
          <cell r="P62">
            <v>19</v>
          </cell>
          <cell r="Q62">
            <v>13</v>
          </cell>
        </row>
        <row r="62">
          <cell r="T62">
            <v>14</v>
          </cell>
          <cell r="U62">
            <v>46</v>
          </cell>
          <cell r="V62">
            <v>64</v>
          </cell>
        </row>
        <row r="63">
          <cell r="B63" t="str">
            <v>E022-01-1100/2018</v>
          </cell>
          <cell r="C63" t="str">
            <v>Barasa Levy WANJALA</v>
          </cell>
          <cell r="D63">
            <v>13</v>
          </cell>
          <cell r="E63">
            <v>9</v>
          </cell>
        </row>
        <row r="63">
          <cell r="G63">
            <v>5.5</v>
          </cell>
          <cell r="H63">
            <v>3</v>
          </cell>
          <cell r="I63">
            <v>3</v>
          </cell>
          <cell r="J63">
            <v>3</v>
          </cell>
          <cell r="K63">
            <v>12</v>
          </cell>
          <cell r="L63">
            <v>12</v>
          </cell>
        </row>
        <row r="63">
          <cell r="N63">
            <v>9</v>
          </cell>
          <cell r="O63">
            <v>17.5</v>
          </cell>
          <cell r="P63">
            <v>22</v>
          </cell>
        </row>
        <row r="63">
          <cell r="R63">
            <v>12</v>
          </cell>
        </row>
        <row r="63">
          <cell r="T63">
            <v>7</v>
          </cell>
          <cell r="U63">
            <v>41</v>
          </cell>
          <cell r="V63">
            <v>59</v>
          </cell>
        </row>
        <row r="64">
          <cell r="B64" t="str">
            <v>E022-01-1101/2018</v>
          </cell>
          <cell r="C64" t="str">
            <v>Keely Njoroge THINDIU</v>
          </cell>
          <cell r="D64">
            <v>6</v>
          </cell>
          <cell r="E64">
            <v>11</v>
          </cell>
        </row>
        <row r="64">
          <cell r="G64">
            <v>4.25</v>
          </cell>
          <cell r="H64">
            <v>3</v>
          </cell>
          <cell r="I64">
            <v>2</v>
          </cell>
          <cell r="J64">
            <v>2.5</v>
          </cell>
          <cell r="K64">
            <v>13</v>
          </cell>
          <cell r="L64">
            <v>13</v>
          </cell>
        </row>
        <row r="64">
          <cell r="N64">
            <v>9.75</v>
          </cell>
          <cell r="O64">
            <v>16.5</v>
          </cell>
          <cell r="P64">
            <v>22</v>
          </cell>
          <cell r="Q64">
            <v>14</v>
          </cell>
        </row>
        <row r="64">
          <cell r="T64">
            <v>11</v>
          </cell>
          <cell r="U64">
            <v>47</v>
          </cell>
          <cell r="V64">
            <v>64</v>
          </cell>
        </row>
        <row r="65">
          <cell r="B65" t="str">
            <v>E022-01-1102/2018</v>
          </cell>
          <cell r="C65" t="str">
            <v>Carson Wanjohi KANYI</v>
          </cell>
          <cell r="D65">
            <v>14</v>
          </cell>
          <cell r="E65">
            <v>12</v>
          </cell>
        </row>
        <row r="65">
          <cell r="G65">
            <v>6.5</v>
          </cell>
          <cell r="H65">
            <v>2</v>
          </cell>
          <cell r="I65">
            <v>2</v>
          </cell>
          <cell r="J65">
            <v>2</v>
          </cell>
          <cell r="K65">
            <v>14</v>
          </cell>
          <cell r="L65">
            <v>12</v>
          </cell>
        </row>
        <row r="65">
          <cell r="N65">
            <v>9.75</v>
          </cell>
          <cell r="O65">
            <v>18.3</v>
          </cell>
          <cell r="P65">
            <v>21</v>
          </cell>
          <cell r="Q65">
            <v>14</v>
          </cell>
        </row>
        <row r="65">
          <cell r="S65">
            <v>11</v>
          </cell>
        </row>
        <row r="65">
          <cell r="U65">
            <v>46</v>
          </cell>
          <cell r="V65">
            <v>64</v>
          </cell>
        </row>
        <row r="66">
          <cell r="B66" t="str">
            <v>E022-01-1169/2018</v>
          </cell>
          <cell r="C66" t="str">
            <v>Joseph Mwangi NGANGA</v>
          </cell>
          <cell r="D66">
            <v>14</v>
          </cell>
          <cell r="E66">
            <v>13</v>
          </cell>
        </row>
        <row r="66">
          <cell r="G66">
            <v>6.75</v>
          </cell>
          <cell r="H66">
            <v>3</v>
          </cell>
          <cell r="I66">
            <v>3</v>
          </cell>
          <cell r="J66">
            <v>3</v>
          </cell>
          <cell r="K66">
            <v>13</v>
          </cell>
          <cell r="L66">
            <v>13</v>
          </cell>
        </row>
        <row r="66">
          <cell r="N66">
            <v>9.75</v>
          </cell>
          <cell r="O66">
            <v>19.5</v>
          </cell>
          <cell r="P66">
            <v>14</v>
          </cell>
        </row>
        <row r="66">
          <cell r="R66">
            <v>12</v>
          </cell>
        </row>
        <row r="66">
          <cell r="T66">
            <v>14</v>
          </cell>
          <cell r="U66">
            <v>40</v>
          </cell>
          <cell r="V66">
            <v>60</v>
          </cell>
        </row>
        <row r="67">
          <cell r="B67" t="str">
            <v>E022-01-1283/2018</v>
          </cell>
          <cell r="C67" t="str">
            <v>Paul KIPKIRUI</v>
          </cell>
          <cell r="D67">
            <v>14</v>
          </cell>
          <cell r="E67">
            <v>13</v>
          </cell>
        </row>
        <row r="67">
          <cell r="G67">
            <v>6.75</v>
          </cell>
          <cell r="H67">
            <v>3</v>
          </cell>
          <cell r="I67">
            <v>3</v>
          </cell>
          <cell r="J67">
            <v>3</v>
          </cell>
          <cell r="K67">
            <v>13</v>
          </cell>
          <cell r="L67">
            <v>11</v>
          </cell>
        </row>
        <row r="67">
          <cell r="N67">
            <v>9</v>
          </cell>
          <cell r="O67">
            <v>18.8</v>
          </cell>
          <cell r="P67">
            <v>22</v>
          </cell>
        </row>
        <row r="67">
          <cell r="R67">
            <v>15</v>
          </cell>
        </row>
        <row r="67">
          <cell r="T67">
            <v>15</v>
          </cell>
          <cell r="U67">
            <v>52</v>
          </cell>
          <cell r="V67">
            <v>71</v>
          </cell>
        </row>
        <row r="68">
          <cell r="B68" t="str">
            <v>E022-01-1412/2018</v>
          </cell>
          <cell r="C68" t="str">
            <v>Silvester Omwaga MOMANYI</v>
          </cell>
          <cell r="D68">
            <v>14</v>
          </cell>
          <cell r="E68">
            <v>7</v>
          </cell>
        </row>
        <row r="68">
          <cell r="G68">
            <v>5.25</v>
          </cell>
          <cell r="H68">
            <v>3</v>
          </cell>
          <cell r="I68">
            <v>3</v>
          </cell>
          <cell r="J68">
            <v>3</v>
          </cell>
          <cell r="K68">
            <v>14</v>
          </cell>
          <cell r="L68">
            <v>11</v>
          </cell>
        </row>
        <row r="68">
          <cell r="N68">
            <v>9.375</v>
          </cell>
          <cell r="O68">
            <v>17.6</v>
          </cell>
          <cell r="P68">
            <v>19</v>
          </cell>
        </row>
        <row r="68">
          <cell r="R68">
            <v>15</v>
          </cell>
        </row>
        <row r="68">
          <cell r="T68">
            <v>9</v>
          </cell>
          <cell r="U68">
            <v>43</v>
          </cell>
          <cell r="V68">
            <v>61</v>
          </cell>
        </row>
        <row r="69">
          <cell r="B69" t="str">
            <v>E022-01-1473/2018</v>
          </cell>
          <cell r="C69" t="str">
            <v>Vincent Mwende MWORIA</v>
          </cell>
          <cell r="D69">
            <v>10</v>
          </cell>
          <cell r="E69">
            <v>13</v>
          </cell>
        </row>
        <row r="69">
          <cell r="G69">
            <v>5.75</v>
          </cell>
          <cell r="H69">
            <v>2</v>
          </cell>
          <cell r="I69">
            <v>2</v>
          </cell>
          <cell r="J69">
            <v>2</v>
          </cell>
          <cell r="K69">
            <v>14</v>
          </cell>
          <cell r="L69">
            <v>14</v>
          </cell>
        </row>
        <row r="69">
          <cell r="N69">
            <v>10.5</v>
          </cell>
          <cell r="O69">
            <v>18.3</v>
          </cell>
          <cell r="P69">
            <v>27</v>
          </cell>
        </row>
        <row r="69">
          <cell r="R69">
            <v>18</v>
          </cell>
          <cell r="S69">
            <v>13</v>
          </cell>
        </row>
        <row r="69">
          <cell r="U69">
            <v>58</v>
          </cell>
          <cell r="V69">
            <v>76</v>
          </cell>
        </row>
        <row r="70">
          <cell r="B70" t="str">
            <v>E022-01-1475/2018</v>
          </cell>
          <cell r="C70" t="str">
            <v>BrianMugambi KIARA</v>
          </cell>
          <cell r="D70">
            <v>8</v>
          </cell>
          <cell r="E70">
            <v>8</v>
          </cell>
        </row>
        <row r="70">
          <cell r="G70">
            <v>4</v>
          </cell>
          <cell r="H70">
            <v>3</v>
          </cell>
          <cell r="I70">
            <v>3</v>
          </cell>
          <cell r="J70">
            <v>3</v>
          </cell>
          <cell r="K70">
            <v>13</v>
          </cell>
          <cell r="L70">
            <v>13</v>
          </cell>
        </row>
        <row r="70">
          <cell r="N70">
            <v>9.75</v>
          </cell>
          <cell r="O70">
            <v>16.8</v>
          </cell>
          <cell r="P70">
            <v>18</v>
          </cell>
        </row>
        <row r="70">
          <cell r="R70">
            <v>14</v>
          </cell>
        </row>
        <row r="70">
          <cell r="T70">
            <v>10</v>
          </cell>
          <cell r="U70">
            <v>42</v>
          </cell>
          <cell r="V70">
            <v>59</v>
          </cell>
        </row>
        <row r="71">
          <cell r="B71" t="str">
            <v>E022-01-1486/2018</v>
          </cell>
          <cell r="C71" t="str">
            <v>Victor Ian MUNENE</v>
          </cell>
          <cell r="D71">
            <v>14</v>
          </cell>
          <cell r="E71">
            <v>10</v>
          </cell>
        </row>
        <row r="71">
          <cell r="G71">
            <v>6</v>
          </cell>
          <cell r="H71">
            <v>2</v>
          </cell>
          <cell r="I71">
            <v>3</v>
          </cell>
          <cell r="J71">
            <v>2.5</v>
          </cell>
          <cell r="K71">
            <v>11</v>
          </cell>
          <cell r="L71">
            <v>13</v>
          </cell>
        </row>
        <row r="71">
          <cell r="N71">
            <v>9</v>
          </cell>
          <cell r="O71">
            <v>17.5</v>
          </cell>
          <cell r="P71">
            <v>14</v>
          </cell>
        </row>
        <row r="71">
          <cell r="R71">
            <v>5</v>
          </cell>
        </row>
        <row r="71">
          <cell r="T71">
            <v>5</v>
          </cell>
          <cell r="U71">
            <v>24</v>
          </cell>
          <cell r="V71">
            <v>42</v>
          </cell>
        </row>
        <row r="72">
          <cell r="B72" t="str">
            <v>E022-01-1539/2018</v>
          </cell>
          <cell r="C72" t="str">
            <v>Luke Victor MWANGI</v>
          </cell>
          <cell r="D72">
            <v>14</v>
          </cell>
          <cell r="E72">
            <v>14</v>
          </cell>
        </row>
        <row r="72">
          <cell r="G72">
            <v>7</v>
          </cell>
          <cell r="H72">
            <v>2</v>
          </cell>
          <cell r="I72">
            <v>2</v>
          </cell>
          <cell r="J72">
            <v>2</v>
          </cell>
          <cell r="K72">
            <v>14</v>
          </cell>
          <cell r="L72">
            <v>12</v>
          </cell>
        </row>
        <row r="72">
          <cell r="N72">
            <v>9.75</v>
          </cell>
          <cell r="O72">
            <v>18.8</v>
          </cell>
          <cell r="P72">
            <v>14</v>
          </cell>
          <cell r="Q72">
            <v>9</v>
          </cell>
        </row>
        <row r="72">
          <cell r="T72">
            <v>12</v>
          </cell>
          <cell r="U72">
            <v>35</v>
          </cell>
          <cell r="V72">
            <v>54</v>
          </cell>
        </row>
        <row r="73">
          <cell r="B73" t="str">
            <v>E022-01-1566/2018</v>
          </cell>
          <cell r="C73" t="str">
            <v>Vivian Wanjiru MUIRURI</v>
          </cell>
          <cell r="D73">
            <v>14</v>
          </cell>
          <cell r="E73">
            <v>11</v>
          </cell>
        </row>
        <row r="73">
          <cell r="G73">
            <v>6.25</v>
          </cell>
          <cell r="H73">
            <v>3</v>
          </cell>
          <cell r="I73">
            <v>3</v>
          </cell>
          <cell r="J73">
            <v>3</v>
          </cell>
          <cell r="K73">
            <v>12</v>
          </cell>
          <cell r="L73">
            <v>12</v>
          </cell>
        </row>
        <row r="73">
          <cell r="N73">
            <v>9</v>
          </cell>
          <cell r="O73">
            <v>18.3</v>
          </cell>
          <cell r="P73">
            <v>21</v>
          </cell>
        </row>
        <row r="73">
          <cell r="R73">
            <v>14</v>
          </cell>
        </row>
        <row r="73">
          <cell r="T73">
            <v>12</v>
          </cell>
          <cell r="U73">
            <v>47</v>
          </cell>
          <cell r="V73">
            <v>65</v>
          </cell>
        </row>
        <row r="74">
          <cell r="B74" t="str">
            <v>E022-01-1757/2018</v>
          </cell>
          <cell r="C74" t="str">
            <v>Dorothy Kwamboka ORINA</v>
          </cell>
          <cell r="D74">
            <v>14</v>
          </cell>
          <cell r="E74">
            <v>13</v>
          </cell>
        </row>
        <row r="74">
          <cell r="G74">
            <v>6.75</v>
          </cell>
          <cell r="H74">
            <v>3</v>
          </cell>
          <cell r="I74">
            <v>3</v>
          </cell>
          <cell r="J74">
            <v>3</v>
          </cell>
          <cell r="K74">
            <v>13</v>
          </cell>
          <cell r="L74">
            <v>11</v>
          </cell>
        </row>
        <row r="74">
          <cell r="N74">
            <v>9</v>
          </cell>
          <cell r="O74">
            <v>18.8</v>
          </cell>
          <cell r="P74">
            <v>19</v>
          </cell>
          <cell r="Q74">
            <v>8</v>
          </cell>
        </row>
        <row r="74">
          <cell r="S74">
            <v>16</v>
          </cell>
        </row>
        <row r="74">
          <cell r="U74">
            <v>43</v>
          </cell>
          <cell r="V74">
            <v>62</v>
          </cell>
        </row>
        <row r="75">
          <cell r="B75" t="str">
            <v>E022-01-1801/2018</v>
          </cell>
          <cell r="C75" t="str">
            <v>Dennis Muraini NG'ANG'A</v>
          </cell>
          <cell r="D75">
            <v>14</v>
          </cell>
          <cell r="E75">
            <v>12</v>
          </cell>
        </row>
        <row r="75">
          <cell r="G75">
            <v>6.5</v>
          </cell>
          <cell r="H75">
            <v>3</v>
          </cell>
          <cell r="I75">
            <v>3</v>
          </cell>
          <cell r="J75">
            <v>3</v>
          </cell>
          <cell r="K75">
            <v>12</v>
          </cell>
          <cell r="L75">
            <v>12</v>
          </cell>
        </row>
        <row r="75">
          <cell r="N75">
            <v>9</v>
          </cell>
          <cell r="O75">
            <v>18.5</v>
          </cell>
          <cell r="P75">
            <v>12</v>
          </cell>
        </row>
        <row r="75">
          <cell r="R75">
            <v>7</v>
          </cell>
        </row>
        <row r="75">
          <cell r="T75">
            <v>10</v>
          </cell>
          <cell r="U75">
            <v>29</v>
          </cell>
          <cell r="V75">
            <v>48</v>
          </cell>
        </row>
        <row r="76">
          <cell r="B76" t="str">
            <v>E022-01-1813/2018</v>
          </cell>
          <cell r="C76" t="str">
            <v>Mary Wanjiku WANJERI</v>
          </cell>
          <cell r="D76">
            <v>13</v>
          </cell>
          <cell r="E76">
            <v>10</v>
          </cell>
        </row>
        <row r="76">
          <cell r="G76">
            <v>5.75</v>
          </cell>
          <cell r="H76">
            <v>2</v>
          </cell>
          <cell r="I76">
            <v>2</v>
          </cell>
          <cell r="J76">
            <v>2</v>
          </cell>
          <cell r="K76">
            <v>12</v>
          </cell>
          <cell r="L76">
            <v>12</v>
          </cell>
        </row>
        <row r="76">
          <cell r="N76">
            <v>9</v>
          </cell>
          <cell r="O76">
            <v>16.8</v>
          </cell>
          <cell r="P76">
            <v>21</v>
          </cell>
          <cell r="Q76">
            <v>13</v>
          </cell>
        </row>
        <row r="76">
          <cell r="S76">
            <v>9</v>
          </cell>
        </row>
        <row r="76">
          <cell r="U76">
            <v>43</v>
          </cell>
          <cell r="V76">
            <v>60</v>
          </cell>
        </row>
        <row r="77">
          <cell r="B77" t="str">
            <v>E022-01-1816/2018</v>
          </cell>
          <cell r="C77" t="str">
            <v>Evans Mutuku KIOKO</v>
          </cell>
          <cell r="D77">
            <v>14</v>
          </cell>
          <cell r="E77">
            <v>10</v>
          </cell>
        </row>
        <row r="77">
          <cell r="G77">
            <v>6</v>
          </cell>
          <cell r="H77">
            <v>3</v>
          </cell>
          <cell r="I77">
            <v>3</v>
          </cell>
          <cell r="J77">
            <v>3</v>
          </cell>
          <cell r="K77">
            <v>12</v>
          </cell>
          <cell r="L77">
            <v>12</v>
          </cell>
        </row>
        <row r="77">
          <cell r="N77">
            <v>9</v>
          </cell>
          <cell r="O77">
            <v>18</v>
          </cell>
          <cell r="P77">
            <v>17</v>
          </cell>
        </row>
        <row r="77">
          <cell r="R77">
            <v>9</v>
          </cell>
        </row>
        <row r="77">
          <cell r="T77">
            <v>10</v>
          </cell>
          <cell r="U77">
            <v>36</v>
          </cell>
          <cell r="V77">
            <v>54</v>
          </cell>
        </row>
        <row r="78">
          <cell r="B78" t="str">
            <v>E022-01-1828/2018</v>
          </cell>
          <cell r="C78" t="str">
            <v>Joseph Musya MULWA</v>
          </cell>
          <cell r="D78">
            <v>9</v>
          </cell>
          <cell r="E78">
            <v>11</v>
          </cell>
        </row>
        <row r="78">
          <cell r="G78">
            <v>5</v>
          </cell>
          <cell r="H78">
            <v>3</v>
          </cell>
          <cell r="I78">
            <v>2</v>
          </cell>
          <cell r="J78">
            <v>2.5</v>
          </cell>
          <cell r="K78">
            <v>13</v>
          </cell>
          <cell r="L78">
            <v>11</v>
          </cell>
        </row>
        <row r="78">
          <cell r="N78">
            <v>9</v>
          </cell>
          <cell r="O78">
            <v>16.5</v>
          </cell>
          <cell r="P78">
            <v>21</v>
          </cell>
        </row>
        <row r="78">
          <cell r="R78">
            <v>10</v>
          </cell>
        </row>
        <row r="78">
          <cell r="T78">
            <v>14</v>
          </cell>
          <cell r="U78">
            <v>45</v>
          </cell>
          <cell r="V78">
            <v>62</v>
          </cell>
        </row>
        <row r="79">
          <cell r="B79" t="str">
            <v>E022-01-1831/2018</v>
          </cell>
          <cell r="C79" t="str">
            <v>Desmond CHERUIYOT</v>
          </cell>
          <cell r="D79">
            <v>14</v>
          </cell>
          <cell r="E79">
            <v>14</v>
          </cell>
        </row>
        <row r="79">
          <cell r="G79">
            <v>7</v>
          </cell>
          <cell r="H79">
            <v>2</v>
          </cell>
          <cell r="I79">
            <v>2</v>
          </cell>
          <cell r="J79">
            <v>2</v>
          </cell>
          <cell r="K79">
            <v>14</v>
          </cell>
          <cell r="L79">
            <v>14</v>
          </cell>
        </row>
        <row r="79">
          <cell r="N79">
            <v>10.5</v>
          </cell>
          <cell r="O79">
            <v>19.5</v>
          </cell>
          <cell r="P79">
            <v>24</v>
          </cell>
        </row>
        <row r="79">
          <cell r="R79">
            <v>14</v>
          </cell>
        </row>
        <row r="79">
          <cell r="T79">
            <v>13</v>
          </cell>
          <cell r="U79">
            <v>51</v>
          </cell>
          <cell r="V79">
            <v>71</v>
          </cell>
        </row>
        <row r="80">
          <cell r="B80" t="str">
            <v>E022-01-1832/2018</v>
          </cell>
          <cell r="C80" t="str">
            <v>Lornaclaire MUKIRI</v>
          </cell>
          <cell r="D80">
            <v>10</v>
          </cell>
          <cell r="E80">
            <v>14</v>
          </cell>
        </row>
        <row r="80">
          <cell r="G80">
            <v>6</v>
          </cell>
          <cell r="H80">
            <v>3</v>
          </cell>
          <cell r="I80">
            <v>3</v>
          </cell>
          <cell r="J80">
            <v>3</v>
          </cell>
          <cell r="K80">
            <v>13</v>
          </cell>
          <cell r="L80">
            <v>13</v>
          </cell>
        </row>
        <row r="80">
          <cell r="N80">
            <v>9.75</v>
          </cell>
          <cell r="O80">
            <v>18.8</v>
          </cell>
          <cell r="P80">
            <v>18</v>
          </cell>
        </row>
        <row r="80">
          <cell r="R80">
            <v>13</v>
          </cell>
        </row>
        <row r="80">
          <cell r="T80">
            <v>11</v>
          </cell>
          <cell r="U80">
            <v>42</v>
          </cell>
          <cell r="V80">
            <v>61</v>
          </cell>
        </row>
        <row r="81">
          <cell r="B81" t="str">
            <v>E022-01-1838/2018</v>
          </cell>
          <cell r="C81" t="str">
            <v>Timons Kingau MATHENGE</v>
          </cell>
          <cell r="D81">
            <v>14</v>
          </cell>
          <cell r="E81">
            <v>12</v>
          </cell>
        </row>
        <row r="81">
          <cell r="G81">
            <v>6.5</v>
          </cell>
          <cell r="H81">
            <v>3</v>
          </cell>
          <cell r="I81">
            <v>3</v>
          </cell>
          <cell r="J81">
            <v>3</v>
          </cell>
          <cell r="K81">
            <v>13</v>
          </cell>
          <cell r="L81">
            <v>11</v>
          </cell>
        </row>
        <row r="81">
          <cell r="N81">
            <v>9</v>
          </cell>
          <cell r="O81">
            <v>18.5</v>
          </cell>
          <cell r="P81">
            <v>16</v>
          </cell>
          <cell r="Q81">
            <v>16</v>
          </cell>
        </row>
        <row r="81">
          <cell r="T81">
            <v>12</v>
          </cell>
          <cell r="U81">
            <v>44</v>
          </cell>
          <cell r="V81">
            <v>63</v>
          </cell>
        </row>
        <row r="82">
          <cell r="B82" t="str">
            <v>E022-01-1753/2017</v>
          </cell>
          <cell r="C82" t="str">
            <v>Janet CHEPKIRUI</v>
          </cell>
          <cell r="D82">
            <v>14</v>
          </cell>
          <cell r="E82">
            <v>14</v>
          </cell>
        </row>
        <row r="82">
          <cell r="G82">
            <v>7</v>
          </cell>
          <cell r="H82">
            <v>3</v>
          </cell>
          <cell r="I82">
            <v>3</v>
          </cell>
          <cell r="J82">
            <v>3</v>
          </cell>
          <cell r="K82">
            <v>13</v>
          </cell>
          <cell r="L82">
            <v>11</v>
          </cell>
        </row>
        <row r="82">
          <cell r="N82">
            <v>9</v>
          </cell>
          <cell r="O82">
            <v>19</v>
          </cell>
          <cell r="P82">
            <v>22</v>
          </cell>
        </row>
        <row r="82">
          <cell r="R82">
            <v>15</v>
          </cell>
          <cell r="S82">
            <v>11</v>
          </cell>
        </row>
        <row r="82">
          <cell r="U82">
            <v>48</v>
          </cell>
          <cell r="V82">
            <v>67</v>
          </cell>
        </row>
        <row r="83">
          <cell r="B83" t="str">
            <v>E022-01-0736/2017</v>
          </cell>
          <cell r="C83" t="str">
            <v>Esther WAMBANI</v>
          </cell>
          <cell r="D83">
            <v>9</v>
          </cell>
          <cell r="E83">
            <v>13</v>
          </cell>
        </row>
        <row r="83">
          <cell r="G83">
            <v>5.5</v>
          </cell>
          <cell r="H83">
            <v>2</v>
          </cell>
          <cell r="I83">
            <v>2</v>
          </cell>
          <cell r="J83">
            <v>2</v>
          </cell>
          <cell r="K83">
            <v>13</v>
          </cell>
          <cell r="L83">
            <v>11</v>
          </cell>
        </row>
        <row r="83">
          <cell r="N83">
            <v>9</v>
          </cell>
          <cell r="O83">
            <v>16.5</v>
          </cell>
          <cell r="P83">
            <v>16</v>
          </cell>
        </row>
        <row r="83">
          <cell r="R83">
            <v>12</v>
          </cell>
        </row>
        <row r="83">
          <cell r="T83">
            <v>10</v>
          </cell>
          <cell r="U83">
            <v>38</v>
          </cell>
          <cell r="V83">
            <v>55</v>
          </cell>
        </row>
        <row r="84">
          <cell r="B84" t="str">
            <v>E022-01-0748/2017</v>
          </cell>
          <cell r="C84" t="str">
            <v>Micah SIMIYU</v>
          </cell>
          <cell r="D84">
            <v>14</v>
          </cell>
          <cell r="E84">
            <v>12</v>
          </cell>
        </row>
        <row r="84">
          <cell r="G84">
            <v>6.5</v>
          </cell>
          <cell r="H84">
            <v>3</v>
          </cell>
          <cell r="I84">
            <v>3</v>
          </cell>
          <cell r="J84">
            <v>3</v>
          </cell>
          <cell r="K84">
            <v>12</v>
          </cell>
          <cell r="L84">
            <v>12</v>
          </cell>
        </row>
        <row r="84">
          <cell r="N84">
            <v>9</v>
          </cell>
          <cell r="O84">
            <v>18.5</v>
          </cell>
          <cell r="P84">
            <v>17</v>
          </cell>
        </row>
        <row r="84">
          <cell r="R84">
            <v>14</v>
          </cell>
        </row>
        <row r="84">
          <cell r="T84">
            <v>10</v>
          </cell>
          <cell r="U84">
            <v>41</v>
          </cell>
          <cell r="V84">
            <v>60</v>
          </cell>
        </row>
        <row r="85">
          <cell r="B85" t="str">
            <v>E022-01-1510/2017</v>
          </cell>
          <cell r="C85" t="str">
            <v>Stephen Wanyoike MAINA</v>
          </cell>
          <cell r="D85">
            <v>14</v>
          </cell>
          <cell r="E85">
            <v>13</v>
          </cell>
        </row>
        <row r="85">
          <cell r="G85">
            <v>6.75</v>
          </cell>
          <cell r="H85">
            <v>2</v>
          </cell>
          <cell r="I85">
            <v>3</v>
          </cell>
          <cell r="J85">
            <v>2.5</v>
          </cell>
          <cell r="K85">
            <v>11</v>
          </cell>
          <cell r="L85">
            <v>13</v>
          </cell>
        </row>
        <row r="85">
          <cell r="N85">
            <v>9</v>
          </cell>
          <cell r="O85">
            <v>18.3</v>
          </cell>
          <cell r="P85">
            <v>17</v>
          </cell>
        </row>
        <row r="85">
          <cell r="R85">
            <v>11</v>
          </cell>
          <cell r="S85">
            <v>10</v>
          </cell>
        </row>
        <row r="85">
          <cell r="U85">
            <v>38</v>
          </cell>
          <cell r="V85">
            <v>56</v>
          </cell>
        </row>
        <row r="86">
          <cell r="B86" t="str">
            <v>E022-01-1336/2017</v>
          </cell>
          <cell r="C86" t="str">
            <v>Brian Ngaruiya KABUE</v>
          </cell>
        </row>
        <row r="86">
          <cell r="G86">
            <v>0</v>
          </cell>
        </row>
        <row r="86">
          <cell r="J86">
            <v>0</v>
          </cell>
        </row>
        <row r="86">
          <cell r="N86">
            <v>0</v>
          </cell>
        </row>
        <row r="87">
          <cell r="B87" t="str">
            <v>E022-01-0927/2016</v>
          </cell>
          <cell r="C87" t="str">
            <v>Victor Kiprono KIRUI</v>
          </cell>
          <cell r="D87">
            <v>10</v>
          </cell>
          <cell r="E87">
            <v>14</v>
          </cell>
        </row>
        <row r="87">
          <cell r="G87">
            <v>6</v>
          </cell>
        </row>
        <row r="87">
          <cell r="I87">
            <v>3</v>
          </cell>
          <cell r="J87">
            <v>3</v>
          </cell>
          <cell r="K87">
            <v>11</v>
          </cell>
          <cell r="L87">
            <v>13</v>
          </cell>
        </row>
        <row r="87">
          <cell r="N87">
            <v>9</v>
          </cell>
          <cell r="O87">
            <v>18</v>
          </cell>
          <cell r="P87">
            <v>18</v>
          </cell>
          <cell r="Q87">
            <v>13</v>
          </cell>
        </row>
        <row r="87">
          <cell r="S87">
            <v>8</v>
          </cell>
        </row>
        <row r="87">
          <cell r="U87">
            <v>39</v>
          </cell>
          <cell r="V87">
            <v>57</v>
          </cell>
        </row>
        <row r="88">
          <cell r="B88" t="str">
            <v>E022-01-1852/2016</v>
          </cell>
          <cell r="C88" t="str">
            <v>Lesilie Mbugua MBUGUA</v>
          </cell>
        </row>
        <row r="88">
          <cell r="G88">
            <v>0</v>
          </cell>
        </row>
        <row r="88">
          <cell r="J88">
            <v>0</v>
          </cell>
        </row>
        <row r="88">
          <cell r="N88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OE"/>
      <sheetName val="SYS"/>
    </sheetNames>
    <sheetDataSet>
      <sheetData sheetId="0">
        <row r="15">
          <cell r="B15" t="str">
            <v>E022-01-0113/2018</v>
          </cell>
          <cell r="C15" t="str">
            <v>Victor Githinji MANDO</v>
          </cell>
          <cell r="D15">
            <v>14</v>
          </cell>
          <cell r="E15">
            <v>12</v>
          </cell>
        </row>
        <row r="15">
          <cell r="G15">
            <v>7.43421052631579</v>
          </cell>
          <cell r="H15">
            <v>7</v>
          </cell>
          <cell r="I15">
            <v>9</v>
          </cell>
          <cell r="J15">
            <v>4</v>
          </cell>
          <cell r="K15">
            <v>9</v>
          </cell>
          <cell r="L15">
            <v>12</v>
          </cell>
        </row>
        <row r="15">
          <cell r="N15">
            <v>10.5</v>
          </cell>
          <cell r="O15">
            <v>21.9</v>
          </cell>
          <cell r="P15">
            <v>10</v>
          </cell>
          <cell r="Q15">
            <v>5</v>
          </cell>
        </row>
        <row r="15">
          <cell r="S15">
            <v>8</v>
          </cell>
        </row>
        <row r="15">
          <cell r="U15">
            <v>23</v>
          </cell>
          <cell r="V15">
            <v>45</v>
          </cell>
        </row>
        <row r="16">
          <cell r="B16" t="str">
            <v>E022-01-0278/2018</v>
          </cell>
          <cell r="C16" t="str">
            <v>Oliver Kipkemei MENGICH</v>
          </cell>
          <cell r="D16">
            <v>12</v>
          </cell>
          <cell r="E16">
            <v>12</v>
          </cell>
        </row>
        <row r="16">
          <cell r="G16">
            <v>6.90789473684211</v>
          </cell>
          <cell r="H16">
            <v>5</v>
          </cell>
          <cell r="I16">
            <v>6</v>
          </cell>
          <cell r="J16">
            <v>2.75</v>
          </cell>
          <cell r="K16">
            <v>14</v>
          </cell>
          <cell r="L16">
            <v>10</v>
          </cell>
        </row>
        <row r="16">
          <cell r="N16">
            <v>12</v>
          </cell>
          <cell r="O16">
            <v>21.7</v>
          </cell>
          <cell r="P16">
            <v>14.5</v>
          </cell>
          <cell r="Q16">
            <v>10</v>
          </cell>
        </row>
        <row r="16">
          <cell r="T16">
            <v>9</v>
          </cell>
          <cell r="U16">
            <v>33.5</v>
          </cell>
          <cell r="V16">
            <v>55</v>
          </cell>
        </row>
        <row r="17">
          <cell r="B17" t="str">
            <v>E022-01-0281/2018</v>
          </cell>
          <cell r="C17" t="str">
            <v>Joseph Maina MATHENGE</v>
          </cell>
          <cell r="D17">
            <v>14</v>
          </cell>
          <cell r="E17">
            <v>13</v>
          </cell>
        </row>
        <row r="17">
          <cell r="G17">
            <v>7.74671052631579</v>
          </cell>
          <cell r="H17">
            <v>6</v>
          </cell>
          <cell r="I17">
            <v>4</v>
          </cell>
          <cell r="J17">
            <v>2.5</v>
          </cell>
          <cell r="K17">
            <v>12</v>
          </cell>
          <cell r="L17">
            <v>8</v>
          </cell>
        </row>
        <row r="17">
          <cell r="N17">
            <v>10</v>
          </cell>
          <cell r="O17">
            <v>20.2</v>
          </cell>
          <cell r="P17">
            <v>10</v>
          </cell>
          <cell r="Q17">
            <v>10</v>
          </cell>
        </row>
        <row r="17">
          <cell r="S17">
            <v>5.5</v>
          </cell>
        </row>
        <row r="17">
          <cell r="U17">
            <v>25.5</v>
          </cell>
          <cell r="V17">
            <v>46</v>
          </cell>
        </row>
        <row r="18">
          <cell r="B18" t="str">
            <v>E022-01-0479/2018</v>
          </cell>
          <cell r="C18" t="str">
            <v>Morgan Kipkorir BETT</v>
          </cell>
          <cell r="D18">
            <v>14</v>
          </cell>
          <cell r="E18">
            <v>12</v>
          </cell>
        </row>
        <row r="18">
          <cell r="G18">
            <v>7.43421052631579</v>
          </cell>
          <cell r="H18">
            <v>8</v>
          </cell>
          <cell r="I18">
            <v>7</v>
          </cell>
          <cell r="J18">
            <v>3.75</v>
          </cell>
          <cell r="K18">
            <v>9</v>
          </cell>
          <cell r="L18">
            <v>10</v>
          </cell>
        </row>
        <row r="18">
          <cell r="N18">
            <v>9.5</v>
          </cell>
          <cell r="O18">
            <v>20.7</v>
          </cell>
          <cell r="P18">
            <v>14</v>
          </cell>
        </row>
        <row r="18">
          <cell r="R18">
            <v>20</v>
          </cell>
          <cell r="S18">
            <v>11</v>
          </cell>
        </row>
        <row r="18">
          <cell r="U18">
            <v>45</v>
          </cell>
          <cell r="V18">
            <v>66</v>
          </cell>
        </row>
        <row r="19">
          <cell r="B19" t="str">
            <v>E022-01-0491/2018</v>
          </cell>
          <cell r="C19" t="str">
            <v>Nickson Wirula WAFULA</v>
          </cell>
          <cell r="D19">
            <v>14</v>
          </cell>
          <cell r="E19">
            <v>12</v>
          </cell>
        </row>
        <row r="19">
          <cell r="G19">
            <v>7.43421052631579</v>
          </cell>
          <cell r="H19">
            <v>8</v>
          </cell>
          <cell r="I19">
            <v>7</v>
          </cell>
          <cell r="J19">
            <v>3.75</v>
          </cell>
          <cell r="K19">
            <v>9</v>
          </cell>
          <cell r="L19">
            <v>12</v>
          </cell>
        </row>
        <row r="19">
          <cell r="N19">
            <v>10.5</v>
          </cell>
          <cell r="O19">
            <v>21.7</v>
          </cell>
          <cell r="P19">
            <v>18.5</v>
          </cell>
        </row>
        <row r="19">
          <cell r="R19">
            <v>16</v>
          </cell>
          <cell r="S19">
            <v>11</v>
          </cell>
        </row>
        <row r="19">
          <cell r="U19">
            <v>45.5</v>
          </cell>
          <cell r="V19">
            <v>67</v>
          </cell>
        </row>
        <row r="20">
          <cell r="B20" t="str">
            <v>E022-01-0496/2018</v>
          </cell>
          <cell r="C20" t="str">
            <v>Allan Mucheru WAITHIRA</v>
          </cell>
          <cell r="D20">
            <v>15</v>
          </cell>
          <cell r="E20">
            <v>11</v>
          </cell>
        </row>
        <row r="20">
          <cell r="G20">
            <v>7.38486842105263</v>
          </cell>
          <cell r="H20">
            <v>8</v>
          </cell>
          <cell r="I20">
            <v>7</v>
          </cell>
          <cell r="J20">
            <v>3.75</v>
          </cell>
          <cell r="K20">
            <v>8</v>
          </cell>
          <cell r="L20">
            <v>12</v>
          </cell>
        </row>
        <row r="20">
          <cell r="N20">
            <v>10</v>
          </cell>
          <cell r="O20">
            <v>21.1</v>
          </cell>
          <cell r="P20">
            <v>13.5</v>
          </cell>
        </row>
        <row r="20">
          <cell r="R20">
            <v>20</v>
          </cell>
          <cell r="S20">
            <v>5</v>
          </cell>
        </row>
        <row r="20">
          <cell r="U20">
            <v>38.5</v>
          </cell>
          <cell r="V20">
            <v>60</v>
          </cell>
        </row>
        <row r="21">
          <cell r="B21" t="str">
            <v>E022-01-1045/2018</v>
          </cell>
          <cell r="C21" t="str">
            <v>Elijah Masaka MWALUGHO</v>
          </cell>
          <cell r="D21">
            <v>14</v>
          </cell>
          <cell r="E21">
            <v>12</v>
          </cell>
        </row>
        <row r="21">
          <cell r="G21">
            <v>7.43421052631579</v>
          </cell>
          <cell r="H21">
            <v>8</v>
          </cell>
          <cell r="I21">
            <v>7</v>
          </cell>
          <cell r="J21">
            <v>3.75</v>
          </cell>
          <cell r="K21">
            <v>8</v>
          </cell>
          <cell r="L21">
            <v>12</v>
          </cell>
        </row>
        <row r="21">
          <cell r="N21">
            <v>10</v>
          </cell>
          <cell r="O21">
            <v>21.2</v>
          </cell>
          <cell r="P21">
            <v>10</v>
          </cell>
          <cell r="Q21">
            <v>12</v>
          </cell>
        </row>
        <row r="21">
          <cell r="T21">
            <v>5</v>
          </cell>
          <cell r="U21">
            <v>27</v>
          </cell>
          <cell r="V21">
            <v>48</v>
          </cell>
        </row>
        <row r="22">
          <cell r="B22" t="str">
            <v>E022-01-1048/2018</v>
          </cell>
          <cell r="C22" t="str">
            <v>Ian Kiprop  SESAT</v>
          </cell>
          <cell r="D22">
            <v>16</v>
          </cell>
          <cell r="E22">
            <v>12</v>
          </cell>
        </row>
        <row r="22">
          <cell r="G22">
            <v>7.96052631578947</v>
          </cell>
          <cell r="H22">
            <v>9</v>
          </cell>
          <cell r="I22">
            <v>7</v>
          </cell>
          <cell r="J22">
            <v>4</v>
          </cell>
          <cell r="K22">
            <v>12</v>
          </cell>
          <cell r="L22">
            <v>13</v>
          </cell>
        </row>
        <row r="22">
          <cell r="N22">
            <v>12.5</v>
          </cell>
          <cell r="O22">
            <v>24.5</v>
          </cell>
          <cell r="P22">
            <v>20</v>
          </cell>
        </row>
        <row r="22">
          <cell r="R22">
            <v>20</v>
          </cell>
        </row>
        <row r="22">
          <cell r="T22">
            <v>12</v>
          </cell>
          <cell r="U22">
            <v>52</v>
          </cell>
          <cell r="V22">
            <v>77</v>
          </cell>
        </row>
        <row r="23">
          <cell r="B23" t="str">
            <v>E022-01-1049/2018</v>
          </cell>
          <cell r="C23" t="str">
            <v>Albert Mwenga MUTHIANI</v>
          </cell>
          <cell r="D23">
            <v>14</v>
          </cell>
          <cell r="E23">
            <v>12</v>
          </cell>
        </row>
        <row r="23">
          <cell r="G23">
            <v>7.43421052631579</v>
          </cell>
          <cell r="H23">
            <v>8</v>
          </cell>
          <cell r="I23">
            <v>7</v>
          </cell>
          <cell r="J23">
            <v>3.75</v>
          </cell>
          <cell r="K23">
            <v>13</v>
          </cell>
          <cell r="L23">
            <v>11</v>
          </cell>
        </row>
        <row r="23">
          <cell r="N23">
            <v>12</v>
          </cell>
          <cell r="O23">
            <v>23.2</v>
          </cell>
          <cell r="P23">
            <v>13</v>
          </cell>
        </row>
        <row r="23">
          <cell r="R23">
            <v>20</v>
          </cell>
          <cell r="S23">
            <v>7</v>
          </cell>
        </row>
        <row r="23">
          <cell r="U23">
            <v>40</v>
          </cell>
          <cell r="V23">
            <v>63</v>
          </cell>
        </row>
        <row r="24">
          <cell r="B24" t="str">
            <v>E022-01-1051/2018</v>
          </cell>
          <cell r="C24" t="str">
            <v>Angela Wakarura MWANGI</v>
          </cell>
          <cell r="D24">
            <v>14</v>
          </cell>
          <cell r="E24">
            <v>9</v>
          </cell>
        </row>
        <row r="24">
          <cell r="G24">
            <v>6.49671052631579</v>
          </cell>
          <cell r="H24">
            <v>8</v>
          </cell>
          <cell r="I24">
            <v>7</v>
          </cell>
          <cell r="J24">
            <v>3.75</v>
          </cell>
          <cell r="K24">
            <v>13</v>
          </cell>
          <cell r="L24">
            <v>11</v>
          </cell>
        </row>
        <row r="24">
          <cell r="N24">
            <v>12</v>
          </cell>
          <cell r="O24">
            <v>22.2</v>
          </cell>
          <cell r="P24">
            <v>8</v>
          </cell>
        </row>
        <row r="24">
          <cell r="R24">
            <v>20</v>
          </cell>
          <cell r="S24">
            <v>12</v>
          </cell>
        </row>
        <row r="24">
          <cell r="U24">
            <v>40</v>
          </cell>
          <cell r="V24">
            <v>62</v>
          </cell>
        </row>
        <row r="25">
          <cell r="B25" t="str">
            <v>E022-01-1052/2018</v>
          </cell>
          <cell r="C25" t="str">
            <v>Brilliant CHEPKIRUI</v>
          </cell>
          <cell r="D25">
            <v>16</v>
          </cell>
          <cell r="E25">
            <v>13</v>
          </cell>
        </row>
        <row r="25">
          <cell r="G25">
            <v>8.27302631578947</v>
          </cell>
          <cell r="H25">
            <v>8</v>
          </cell>
          <cell r="I25">
            <v>7</v>
          </cell>
          <cell r="J25">
            <v>3.75</v>
          </cell>
          <cell r="K25">
            <v>7</v>
          </cell>
          <cell r="L25">
            <v>8</v>
          </cell>
        </row>
        <row r="25">
          <cell r="N25">
            <v>7.5</v>
          </cell>
          <cell r="O25">
            <v>19.5</v>
          </cell>
          <cell r="P25">
            <v>8</v>
          </cell>
        </row>
        <row r="25">
          <cell r="R25">
            <v>8</v>
          </cell>
          <cell r="S25">
            <v>12</v>
          </cell>
        </row>
        <row r="25">
          <cell r="U25">
            <v>28</v>
          </cell>
          <cell r="V25">
            <v>48</v>
          </cell>
        </row>
        <row r="26">
          <cell r="B26" t="str">
            <v>E022-01-1053/2018</v>
          </cell>
          <cell r="C26" t="str">
            <v>Dan Munene MUCHIRI</v>
          </cell>
          <cell r="D26">
            <v>13</v>
          </cell>
          <cell r="E26">
            <v>12</v>
          </cell>
        </row>
        <row r="26">
          <cell r="G26">
            <v>7.17105263157895</v>
          </cell>
          <cell r="H26">
            <v>8</v>
          </cell>
          <cell r="I26">
            <v>7</v>
          </cell>
          <cell r="J26">
            <v>3.75</v>
          </cell>
          <cell r="K26">
            <v>12</v>
          </cell>
          <cell r="L26">
            <v>8</v>
          </cell>
        </row>
        <row r="26">
          <cell r="N26">
            <v>10</v>
          </cell>
          <cell r="O26">
            <v>20.9</v>
          </cell>
          <cell r="P26">
            <v>17</v>
          </cell>
          <cell r="Q26">
            <v>15</v>
          </cell>
        </row>
        <row r="26">
          <cell r="S26">
            <v>7</v>
          </cell>
        </row>
        <row r="26">
          <cell r="U26">
            <v>39</v>
          </cell>
          <cell r="V26">
            <v>60</v>
          </cell>
        </row>
        <row r="27">
          <cell r="B27" t="str">
            <v>E022-01-1054/2018</v>
          </cell>
          <cell r="C27" t="str">
            <v>Fredrick Munene  MUTEGI</v>
          </cell>
          <cell r="D27">
            <v>13</v>
          </cell>
          <cell r="E27">
            <v>12</v>
          </cell>
        </row>
        <row r="27">
          <cell r="G27">
            <v>7.17105263157895</v>
          </cell>
          <cell r="H27">
            <v>8</v>
          </cell>
          <cell r="I27">
            <v>7</v>
          </cell>
          <cell r="J27">
            <v>3.75</v>
          </cell>
          <cell r="K27">
            <v>7</v>
          </cell>
          <cell r="L27">
            <v>8</v>
          </cell>
        </row>
        <row r="27">
          <cell r="N27">
            <v>7.5</v>
          </cell>
          <cell r="O27">
            <v>18.4</v>
          </cell>
          <cell r="P27">
            <v>10</v>
          </cell>
        </row>
        <row r="27">
          <cell r="R27">
            <v>16</v>
          </cell>
          <cell r="S27">
            <v>8</v>
          </cell>
        </row>
        <row r="27">
          <cell r="U27">
            <v>34</v>
          </cell>
          <cell r="V27">
            <v>52</v>
          </cell>
        </row>
        <row r="28">
          <cell r="B28" t="str">
            <v>E022-01-1055/2018</v>
          </cell>
          <cell r="C28" t="str">
            <v>Josphat Macharia MAINA</v>
          </cell>
          <cell r="D28">
            <v>14</v>
          </cell>
          <cell r="E28">
            <v>12</v>
          </cell>
        </row>
        <row r="28">
          <cell r="G28">
            <v>7.43421052631579</v>
          </cell>
          <cell r="H28">
            <v>9</v>
          </cell>
          <cell r="I28">
            <v>7</v>
          </cell>
          <cell r="J28">
            <v>4</v>
          </cell>
          <cell r="K28">
            <v>7</v>
          </cell>
          <cell r="L28">
            <v>8</v>
          </cell>
        </row>
        <row r="28">
          <cell r="N28">
            <v>7.5</v>
          </cell>
          <cell r="O28">
            <v>18.9</v>
          </cell>
          <cell r="P28">
            <v>21</v>
          </cell>
        </row>
        <row r="28">
          <cell r="R28">
            <v>13</v>
          </cell>
          <cell r="S28">
            <v>8</v>
          </cell>
        </row>
        <row r="28">
          <cell r="U28">
            <v>42</v>
          </cell>
          <cell r="V28">
            <v>61</v>
          </cell>
        </row>
        <row r="29">
          <cell r="B29" t="str">
            <v>E022-01-1056/2018</v>
          </cell>
          <cell r="C29" t="str">
            <v>Calvine Mwanzi SHIBIRITI</v>
          </cell>
          <cell r="D29">
            <v>12</v>
          </cell>
          <cell r="E29">
            <v>12</v>
          </cell>
        </row>
        <row r="29">
          <cell r="G29">
            <v>6.90789473684211</v>
          </cell>
          <cell r="H29">
            <v>8</v>
          </cell>
          <cell r="I29">
            <v>8</v>
          </cell>
          <cell r="J29">
            <v>4</v>
          </cell>
          <cell r="K29">
            <v>13</v>
          </cell>
          <cell r="L29">
            <v>11</v>
          </cell>
        </row>
        <row r="29">
          <cell r="N29">
            <v>12</v>
          </cell>
          <cell r="O29">
            <v>22.9</v>
          </cell>
          <cell r="P29">
            <v>11</v>
          </cell>
          <cell r="Q29">
            <v>12</v>
          </cell>
        </row>
        <row r="29">
          <cell r="S29">
            <v>9</v>
          </cell>
        </row>
        <row r="29">
          <cell r="U29">
            <v>32</v>
          </cell>
          <cell r="V29">
            <v>55</v>
          </cell>
        </row>
        <row r="30">
          <cell r="B30" t="str">
            <v>E022-01-1057/2018</v>
          </cell>
          <cell r="C30" t="str">
            <v>Anita HEATHER</v>
          </cell>
          <cell r="D30">
            <v>14</v>
          </cell>
          <cell r="E30">
            <v>10</v>
          </cell>
        </row>
        <row r="30">
          <cell r="G30">
            <v>6.80921052631579</v>
          </cell>
          <cell r="H30">
            <v>9</v>
          </cell>
          <cell r="I30">
            <v>7</v>
          </cell>
          <cell r="J30">
            <v>4</v>
          </cell>
          <cell r="K30">
            <v>12</v>
          </cell>
          <cell r="L30">
            <v>13</v>
          </cell>
        </row>
        <row r="30">
          <cell r="N30">
            <v>12.5</v>
          </cell>
          <cell r="O30">
            <v>23.3</v>
          </cell>
          <cell r="P30">
            <v>15.5</v>
          </cell>
        </row>
        <row r="30">
          <cell r="R30">
            <v>20</v>
          </cell>
          <cell r="S30">
            <v>6</v>
          </cell>
        </row>
        <row r="30">
          <cell r="U30">
            <v>41.5</v>
          </cell>
          <cell r="V30">
            <v>65</v>
          </cell>
        </row>
        <row r="31">
          <cell r="B31" t="str">
            <v>E022-01-1059/2018</v>
          </cell>
          <cell r="C31" t="str">
            <v>Gladwell Nyambura CHEGE</v>
          </cell>
          <cell r="D31">
            <v>15</v>
          </cell>
          <cell r="E31">
            <v>11</v>
          </cell>
        </row>
        <row r="31">
          <cell r="G31">
            <v>7.38486842105263</v>
          </cell>
          <cell r="H31">
            <v>8</v>
          </cell>
          <cell r="I31">
            <v>7</v>
          </cell>
          <cell r="J31">
            <v>3.75</v>
          </cell>
          <cell r="K31">
            <v>12</v>
          </cell>
          <cell r="L31">
            <v>13</v>
          </cell>
        </row>
        <row r="31">
          <cell r="N31">
            <v>12.5</v>
          </cell>
          <cell r="O31">
            <v>23.6</v>
          </cell>
          <cell r="P31">
            <v>17.5</v>
          </cell>
          <cell r="Q31">
            <v>14</v>
          </cell>
        </row>
        <row r="31">
          <cell r="S31">
            <v>8</v>
          </cell>
        </row>
        <row r="31">
          <cell r="U31">
            <v>39.5</v>
          </cell>
          <cell r="V31">
            <v>63</v>
          </cell>
        </row>
        <row r="32">
          <cell r="B32" t="str">
            <v>E022-01-1060/2018</v>
          </cell>
          <cell r="C32" t="str">
            <v>Brian Gacheru MURIUKI</v>
          </cell>
          <cell r="D32">
            <v>14</v>
          </cell>
          <cell r="E32">
            <v>12</v>
          </cell>
        </row>
        <row r="32">
          <cell r="G32">
            <v>7.43421052631579</v>
          </cell>
          <cell r="H32">
            <v>7</v>
          </cell>
          <cell r="I32">
            <v>7</v>
          </cell>
          <cell r="J32">
            <v>3.5</v>
          </cell>
          <cell r="K32">
            <v>10</v>
          </cell>
          <cell r="L32">
            <v>11</v>
          </cell>
        </row>
        <row r="32">
          <cell r="N32">
            <v>10.5</v>
          </cell>
          <cell r="O32">
            <v>21.4</v>
          </cell>
          <cell r="P32">
            <v>21.5</v>
          </cell>
          <cell r="Q32">
            <v>7</v>
          </cell>
        </row>
        <row r="32">
          <cell r="S32">
            <v>10</v>
          </cell>
        </row>
        <row r="32">
          <cell r="U32">
            <v>38.5</v>
          </cell>
          <cell r="V32">
            <v>60</v>
          </cell>
        </row>
        <row r="33">
          <cell r="B33" t="str">
            <v>E022-01-1061/2018</v>
          </cell>
          <cell r="C33" t="str">
            <v>Mohammad Ali MBARAK</v>
          </cell>
          <cell r="D33">
            <v>14</v>
          </cell>
          <cell r="E33">
            <v>11</v>
          </cell>
        </row>
        <row r="33">
          <cell r="G33">
            <v>7.12171052631579</v>
          </cell>
          <cell r="H33">
            <v>8</v>
          </cell>
          <cell r="I33">
            <v>7</v>
          </cell>
          <cell r="J33">
            <v>3.75</v>
          </cell>
          <cell r="K33">
            <v>9</v>
          </cell>
          <cell r="L33">
            <v>9</v>
          </cell>
        </row>
        <row r="33">
          <cell r="N33">
            <v>9</v>
          </cell>
          <cell r="O33">
            <v>19.9</v>
          </cell>
          <cell r="P33">
            <v>12.5</v>
          </cell>
        </row>
        <row r="33">
          <cell r="R33">
            <v>18</v>
          </cell>
        </row>
        <row r="33">
          <cell r="T33">
            <v>9</v>
          </cell>
          <cell r="U33">
            <v>39.5</v>
          </cell>
          <cell r="V33">
            <v>59</v>
          </cell>
        </row>
        <row r="34">
          <cell r="B34" t="str">
            <v>E022-01-1063/2018</v>
          </cell>
          <cell r="C34" t="str">
            <v>Frankline Mutuma MBURUGU</v>
          </cell>
          <cell r="D34">
            <v>15</v>
          </cell>
          <cell r="E34">
            <v>12</v>
          </cell>
        </row>
        <row r="34">
          <cell r="G34">
            <v>7.69736842105263</v>
          </cell>
          <cell r="H34">
            <v>9</v>
          </cell>
          <cell r="I34">
            <v>7</v>
          </cell>
          <cell r="J34">
            <v>4</v>
          </cell>
          <cell r="K34">
            <v>10</v>
          </cell>
          <cell r="L34">
            <v>11</v>
          </cell>
        </row>
        <row r="34">
          <cell r="N34">
            <v>10.5</v>
          </cell>
          <cell r="O34">
            <v>22.2</v>
          </cell>
          <cell r="P34">
            <v>10</v>
          </cell>
          <cell r="Q34">
            <v>8</v>
          </cell>
        </row>
        <row r="34">
          <cell r="S34">
            <v>6</v>
          </cell>
        </row>
        <row r="34">
          <cell r="U34">
            <v>24</v>
          </cell>
          <cell r="V34">
            <v>46</v>
          </cell>
        </row>
        <row r="35">
          <cell r="B35" t="str">
            <v>E022-01-1064/2018</v>
          </cell>
          <cell r="C35" t="str">
            <v>Amos Munene MUTHEE</v>
          </cell>
          <cell r="D35">
            <v>17</v>
          </cell>
          <cell r="E35">
            <v>14</v>
          </cell>
        </row>
        <row r="35">
          <cell r="G35">
            <v>8.84868421052632</v>
          </cell>
          <cell r="H35">
            <v>8</v>
          </cell>
          <cell r="I35">
            <v>10</v>
          </cell>
          <cell r="J35">
            <v>4.5</v>
          </cell>
          <cell r="K35">
            <v>12</v>
          </cell>
          <cell r="L35">
            <v>12</v>
          </cell>
        </row>
        <row r="35">
          <cell r="N35">
            <v>12</v>
          </cell>
          <cell r="O35">
            <v>25.3</v>
          </cell>
          <cell r="P35">
            <v>15.5</v>
          </cell>
          <cell r="Q35">
            <v>17</v>
          </cell>
        </row>
        <row r="35">
          <cell r="S35">
            <v>18</v>
          </cell>
        </row>
        <row r="35">
          <cell r="U35">
            <v>50.5</v>
          </cell>
          <cell r="V35">
            <v>76</v>
          </cell>
        </row>
        <row r="36">
          <cell r="B36" t="str">
            <v>E022-01-1065/2018</v>
          </cell>
          <cell r="C36" t="str">
            <v>Paul Muchogo MACHARIA</v>
          </cell>
          <cell r="D36">
            <v>14</v>
          </cell>
          <cell r="E36">
            <v>13</v>
          </cell>
        </row>
        <row r="36">
          <cell r="G36">
            <v>7.74671052631579</v>
          </cell>
          <cell r="H36">
            <v>7</v>
          </cell>
          <cell r="I36">
            <v>6</v>
          </cell>
          <cell r="J36">
            <v>3.25</v>
          </cell>
          <cell r="K36">
            <v>7</v>
          </cell>
          <cell r="L36">
            <v>8</v>
          </cell>
        </row>
        <row r="36">
          <cell r="N36">
            <v>7.5</v>
          </cell>
          <cell r="O36">
            <v>18.5</v>
          </cell>
          <cell r="P36">
            <v>19</v>
          </cell>
        </row>
        <row r="36">
          <cell r="R36">
            <v>20</v>
          </cell>
          <cell r="S36">
            <v>13</v>
          </cell>
        </row>
        <row r="36">
          <cell r="U36">
            <v>52</v>
          </cell>
          <cell r="V36">
            <v>71</v>
          </cell>
        </row>
        <row r="37">
          <cell r="B37" t="str">
            <v>E022-01-1066/2018</v>
          </cell>
          <cell r="C37" t="str">
            <v>Lorna Muthoni MUTURI</v>
          </cell>
          <cell r="D37">
            <v>15</v>
          </cell>
          <cell r="E37">
            <v>9</v>
          </cell>
        </row>
        <row r="37">
          <cell r="G37">
            <v>6.75986842105263</v>
          </cell>
          <cell r="H37">
            <v>8</v>
          </cell>
          <cell r="I37">
            <v>6</v>
          </cell>
          <cell r="J37">
            <v>3.5</v>
          </cell>
          <cell r="K37">
            <v>10</v>
          </cell>
          <cell r="L37">
            <v>10</v>
          </cell>
        </row>
        <row r="37">
          <cell r="N37">
            <v>10</v>
          </cell>
          <cell r="O37">
            <v>20.3</v>
          </cell>
          <cell r="P37">
            <v>19</v>
          </cell>
          <cell r="Q37">
            <v>19</v>
          </cell>
        </row>
        <row r="37">
          <cell r="S37">
            <v>20</v>
          </cell>
        </row>
        <row r="37">
          <cell r="U37">
            <v>58</v>
          </cell>
          <cell r="V37">
            <v>78</v>
          </cell>
        </row>
        <row r="38">
          <cell r="B38" t="str">
            <v>E022-01-1067/2018</v>
          </cell>
          <cell r="C38" t="str">
            <v>Aswan Abishai ONGAYO</v>
          </cell>
          <cell r="D38">
            <v>14</v>
          </cell>
          <cell r="E38">
            <v>12</v>
          </cell>
        </row>
        <row r="38">
          <cell r="G38">
            <v>7.43421052631579</v>
          </cell>
          <cell r="H38">
            <v>6</v>
          </cell>
          <cell r="I38">
            <v>8</v>
          </cell>
          <cell r="J38">
            <v>3.5</v>
          </cell>
          <cell r="K38">
            <v>10</v>
          </cell>
          <cell r="L38">
            <v>11</v>
          </cell>
        </row>
        <row r="38">
          <cell r="N38">
            <v>10.5</v>
          </cell>
          <cell r="O38">
            <v>21.4</v>
          </cell>
          <cell r="P38">
            <v>8</v>
          </cell>
        </row>
        <row r="38">
          <cell r="R38">
            <v>12</v>
          </cell>
          <cell r="S38">
            <v>1</v>
          </cell>
        </row>
        <row r="38">
          <cell r="U38">
            <v>21</v>
          </cell>
          <cell r="V38">
            <v>42</v>
          </cell>
        </row>
        <row r="39">
          <cell r="B39" t="str">
            <v>E022-01-1069/2018</v>
          </cell>
          <cell r="C39" t="str">
            <v>Ephantus Muturi MUKURI</v>
          </cell>
          <cell r="D39">
            <v>14</v>
          </cell>
          <cell r="E39">
            <v>13</v>
          </cell>
        </row>
        <row r="39">
          <cell r="G39">
            <v>7.74671052631579</v>
          </cell>
          <cell r="H39">
            <v>8</v>
          </cell>
          <cell r="I39">
            <v>9</v>
          </cell>
          <cell r="J39">
            <v>4.25</v>
          </cell>
          <cell r="K39">
            <v>10</v>
          </cell>
          <cell r="L39">
            <v>10</v>
          </cell>
        </row>
        <row r="39">
          <cell r="N39">
            <v>10</v>
          </cell>
          <cell r="O39">
            <v>22</v>
          </cell>
          <cell r="P39">
            <v>19</v>
          </cell>
        </row>
        <row r="39">
          <cell r="R39">
            <v>12</v>
          </cell>
        </row>
        <row r="39">
          <cell r="T39">
            <v>6</v>
          </cell>
          <cell r="U39">
            <v>37</v>
          </cell>
          <cell r="V39">
            <v>59</v>
          </cell>
        </row>
        <row r="40">
          <cell r="B40" t="str">
            <v>E022-01-1070/2018</v>
          </cell>
          <cell r="C40" t="str">
            <v>Festus BRIAN</v>
          </cell>
          <cell r="D40">
            <v>14</v>
          </cell>
          <cell r="E40">
            <v>12</v>
          </cell>
        </row>
        <row r="40">
          <cell r="G40">
            <v>7.43421052631579</v>
          </cell>
          <cell r="H40">
            <v>7</v>
          </cell>
          <cell r="I40">
            <v>3</v>
          </cell>
          <cell r="J40">
            <v>2.5</v>
          </cell>
          <cell r="K40">
            <v>12</v>
          </cell>
          <cell r="L40">
            <v>12</v>
          </cell>
        </row>
        <row r="40">
          <cell r="N40">
            <v>12</v>
          </cell>
          <cell r="O40">
            <v>21.9</v>
          </cell>
          <cell r="P40">
            <v>16</v>
          </cell>
        </row>
        <row r="40">
          <cell r="R40">
            <v>10</v>
          </cell>
        </row>
        <row r="40">
          <cell r="T40">
            <v>7</v>
          </cell>
          <cell r="U40">
            <v>33</v>
          </cell>
          <cell r="V40">
            <v>55</v>
          </cell>
        </row>
        <row r="41">
          <cell r="B41" t="str">
            <v>E022-01-1071/2018</v>
          </cell>
          <cell r="C41" t="str">
            <v>Benson Githutha GATHITU</v>
          </cell>
          <cell r="D41">
            <v>15</v>
          </cell>
          <cell r="E41">
            <v>13</v>
          </cell>
        </row>
        <row r="41">
          <cell r="G41">
            <v>8.00986842105263</v>
          </cell>
          <cell r="H41">
            <v>8</v>
          </cell>
          <cell r="I41">
            <v>5</v>
          </cell>
          <cell r="J41">
            <v>3.25</v>
          </cell>
          <cell r="K41">
            <v>9</v>
          </cell>
          <cell r="L41">
            <v>9</v>
          </cell>
        </row>
        <row r="41">
          <cell r="N41">
            <v>9</v>
          </cell>
          <cell r="O41">
            <v>20.3</v>
          </cell>
          <cell r="P41">
            <v>14.5</v>
          </cell>
          <cell r="Q41">
            <v>15</v>
          </cell>
        </row>
        <row r="41">
          <cell r="S41">
            <v>11</v>
          </cell>
        </row>
        <row r="41">
          <cell r="U41">
            <v>40.5</v>
          </cell>
          <cell r="V41">
            <v>61</v>
          </cell>
        </row>
        <row r="42">
          <cell r="B42" t="str">
            <v>E022-01-1072/2018</v>
          </cell>
          <cell r="C42" t="str">
            <v>Joseph Mbayi MESSI</v>
          </cell>
          <cell r="D42">
            <v>12</v>
          </cell>
          <cell r="E42">
            <v>12</v>
          </cell>
        </row>
        <row r="42">
          <cell r="G42">
            <v>6.90789473684211</v>
          </cell>
          <cell r="H42">
            <v>6</v>
          </cell>
          <cell r="I42">
            <v>4</v>
          </cell>
          <cell r="J42">
            <v>2.5</v>
          </cell>
          <cell r="K42">
            <v>10</v>
          </cell>
          <cell r="L42">
            <v>10</v>
          </cell>
        </row>
        <row r="42">
          <cell r="N42">
            <v>10</v>
          </cell>
          <cell r="O42">
            <v>19.4</v>
          </cell>
          <cell r="P42">
            <v>11</v>
          </cell>
        </row>
        <row r="42">
          <cell r="R42">
            <v>10</v>
          </cell>
        </row>
        <row r="42">
          <cell r="T42">
            <v>3</v>
          </cell>
          <cell r="U42">
            <v>24</v>
          </cell>
          <cell r="V42">
            <v>43</v>
          </cell>
        </row>
        <row r="43">
          <cell r="B43" t="str">
            <v>E022-01-1073/2018</v>
          </cell>
          <cell r="C43" t="str">
            <v>Mercyline Buyaki OCHAKO</v>
          </cell>
          <cell r="D43">
            <v>15</v>
          </cell>
          <cell r="E43">
            <v>13</v>
          </cell>
        </row>
        <row r="43">
          <cell r="G43">
            <v>8.00986842105263</v>
          </cell>
          <cell r="H43">
            <v>5</v>
          </cell>
          <cell r="I43">
            <v>7</v>
          </cell>
          <cell r="J43">
            <v>3</v>
          </cell>
          <cell r="K43">
            <v>12</v>
          </cell>
          <cell r="L43">
            <v>13</v>
          </cell>
        </row>
        <row r="43">
          <cell r="N43">
            <v>12.5</v>
          </cell>
          <cell r="O43">
            <v>23.5</v>
          </cell>
          <cell r="P43">
            <v>21</v>
          </cell>
          <cell r="Q43">
            <v>19</v>
          </cell>
        </row>
        <row r="43">
          <cell r="S43">
            <v>8</v>
          </cell>
        </row>
        <row r="43">
          <cell r="U43">
            <v>48</v>
          </cell>
          <cell r="V43">
            <v>72</v>
          </cell>
        </row>
        <row r="44">
          <cell r="B44" t="str">
            <v>E022-01-1074/2018</v>
          </cell>
          <cell r="C44" t="str">
            <v>Allan Ogude SHANZA</v>
          </cell>
          <cell r="D44">
            <v>14</v>
          </cell>
          <cell r="E44">
            <v>13</v>
          </cell>
        </row>
        <row r="44">
          <cell r="G44">
            <v>7.74671052631579</v>
          </cell>
          <cell r="H44">
            <v>6</v>
          </cell>
          <cell r="I44">
            <v>8</v>
          </cell>
          <cell r="J44">
            <v>3.5</v>
          </cell>
          <cell r="K44">
            <v>10</v>
          </cell>
          <cell r="L44">
            <v>11</v>
          </cell>
        </row>
        <row r="44">
          <cell r="N44">
            <v>10.5</v>
          </cell>
          <cell r="O44">
            <v>21.7</v>
          </cell>
          <cell r="P44">
            <v>21</v>
          </cell>
        </row>
        <row r="44">
          <cell r="R44">
            <v>18</v>
          </cell>
          <cell r="S44">
            <v>4</v>
          </cell>
        </row>
        <row r="44">
          <cell r="U44">
            <v>43</v>
          </cell>
          <cell r="V44">
            <v>65</v>
          </cell>
        </row>
        <row r="45">
          <cell r="B45" t="str">
            <v>E022-01-1075/2018</v>
          </cell>
          <cell r="C45" t="str">
            <v>Brian KIPTOO</v>
          </cell>
          <cell r="D45">
            <v>16</v>
          </cell>
          <cell r="E45">
            <v>12</v>
          </cell>
        </row>
        <row r="45">
          <cell r="G45">
            <v>7.96052631578947</v>
          </cell>
          <cell r="H45">
            <v>9</v>
          </cell>
          <cell r="I45">
            <v>7</v>
          </cell>
          <cell r="J45">
            <v>4</v>
          </cell>
          <cell r="K45">
            <v>10</v>
          </cell>
          <cell r="L45">
            <v>10</v>
          </cell>
        </row>
        <row r="45">
          <cell r="N45">
            <v>10</v>
          </cell>
          <cell r="O45">
            <v>22</v>
          </cell>
          <cell r="P45">
            <v>18</v>
          </cell>
          <cell r="Q45">
            <v>12</v>
          </cell>
        </row>
        <row r="45">
          <cell r="S45">
            <v>13</v>
          </cell>
        </row>
        <row r="45">
          <cell r="U45">
            <v>43</v>
          </cell>
          <cell r="V45">
            <v>65</v>
          </cell>
        </row>
        <row r="46">
          <cell r="B46" t="str">
            <v>E022-01-1076/2018</v>
          </cell>
          <cell r="C46" t="str">
            <v>Franklyn KIPKURUI</v>
          </cell>
          <cell r="D46">
            <v>14</v>
          </cell>
          <cell r="E46">
            <v>13</v>
          </cell>
        </row>
        <row r="46">
          <cell r="G46">
            <v>7.74671052631579</v>
          </cell>
          <cell r="H46">
            <v>9</v>
          </cell>
          <cell r="I46">
            <v>9</v>
          </cell>
          <cell r="J46">
            <v>4.5</v>
          </cell>
          <cell r="K46">
            <v>12</v>
          </cell>
          <cell r="L46">
            <v>12</v>
          </cell>
        </row>
        <row r="46">
          <cell r="N46">
            <v>12</v>
          </cell>
          <cell r="O46">
            <v>24.2</v>
          </cell>
          <cell r="P46">
            <v>14</v>
          </cell>
        </row>
        <row r="46">
          <cell r="R46">
            <v>17</v>
          </cell>
          <cell r="S46">
            <v>10</v>
          </cell>
        </row>
        <row r="46">
          <cell r="U46">
            <v>41</v>
          </cell>
          <cell r="V46">
            <v>65</v>
          </cell>
        </row>
        <row r="47">
          <cell r="B47" t="str">
            <v>E022-01-1078/2018</v>
          </cell>
          <cell r="C47" t="str">
            <v>Claire Wambui NJUGUNA</v>
          </cell>
          <cell r="D47">
            <v>15</v>
          </cell>
          <cell r="E47">
            <v>13</v>
          </cell>
        </row>
        <row r="47">
          <cell r="G47">
            <v>8.00986842105263</v>
          </cell>
          <cell r="H47">
            <v>7</v>
          </cell>
          <cell r="I47">
            <v>7</v>
          </cell>
          <cell r="J47">
            <v>3.5</v>
          </cell>
          <cell r="K47">
            <v>12</v>
          </cell>
          <cell r="L47">
            <v>12</v>
          </cell>
        </row>
        <row r="47">
          <cell r="N47">
            <v>12</v>
          </cell>
          <cell r="O47">
            <v>23.5</v>
          </cell>
          <cell r="P47">
            <v>17</v>
          </cell>
        </row>
        <row r="47">
          <cell r="R47">
            <v>16.5</v>
          </cell>
        </row>
        <row r="47">
          <cell r="T47">
            <v>3</v>
          </cell>
          <cell r="U47">
            <v>36.5</v>
          </cell>
          <cell r="V47">
            <v>60</v>
          </cell>
        </row>
        <row r="48">
          <cell r="B48" t="str">
            <v>E022-01-1079/2018</v>
          </cell>
          <cell r="C48" t="str">
            <v>Ian Ndungu MUKIRI</v>
          </cell>
          <cell r="D48">
            <v>12</v>
          </cell>
          <cell r="E48">
            <v>13</v>
          </cell>
        </row>
        <row r="48">
          <cell r="G48">
            <v>7.22039473684211</v>
          </cell>
          <cell r="H48">
            <v>9</v>
          </cell>
          <cell r="I48">
            <v>6</v>
          </cell>
          <cell r="J48">
            <v>3.75</v>
          </cell>
          <cell r="K48">
            <v>9</v>
          </cell>
          <cell r="L48">
            <v>9</v>
          </cell>
        </row>
        <row r="48">
          <cell r="N48">
            <v>9</v>
          </cell>
          <cell r="O48">
            <v>20</v>
          </cell>
          <cell r="P48">
            <v>7</v>
          </cell>
          <cell r="Q48">
            <v>8</v>
          </cell>
        </row>
        <row r="48">
          <cell r="S48">
            <v>5</v>
          </cell>
        </row>
        <row r="48">
          <cell r="U48">
            <v>20</v>
          </cell>
          <cell r="V48">
            <v>40</v>
          </cell>
        </row>
        <row r="49">
          <cell r="B49" t="str">
            <v>E022-01-1080/2018</v>
          </cell>
          <cell r="C49" t="str">
            <v>Mark KIPYEGON</v>
          </cell>
          <cell r="D49">
            <v>14</v>
          </cell>
          <cell r="E49">
            <v>11</v>
          </cell>
        </row>
        <row r="49">
          <cell r="G49">
            <v>7.12171052631579</v>
          </cell>
          <cell r="H49">
            <v>7</v>
          </cell>
          <cell r="I49">
            <v>7</v>
          </cell>
          <cell r="J49">
            <v>3.5</v>
          </cell>
          <cell r="K49">
            <v>10</v>
          </cell>
          <cell r="L49">
            <v>10</v>
          </cell>
        </row>
        <row r="49">
          <cell r="N49">
            <v>10</v>
          </cell>
          <cell r="O49">
            <v>20.6</v>
          </cell>
          <cell r="P49">
            <v>17.5</v>
          </cell>
        </row>
        <row r="49">
          <cell r="R49">
            <v>16</v>
          </cell>
        </row>
        <row r="49">
          <cell r="T49">
            <v>7</v>
          </cell>
          <cell r="U49">
            <v>40.5</v>
          </cell>
          <cell r="V49">
            <v>61</v>
          </cell>
        </row>
        <row r="50">
          <cell r="B50" t="str">
            <v>E022-01-1081/2018</v>
          </cell>
          <cell r="C50" t="str">
            <v>Ntinyari Esther KIOGORA</v>
          </cell>
          <cell r="D50">
            <v>14</v>
          </cell>
          <cell r="E50">
            <v>14</v>
          </cell>
        </row>
        <row r="50">
          <cell r="G50">
            <v>8.05921052631579</v>
          </cell>
          <cell r="H50">
            <v>7</v>
          </cell>
          <cell r="I50">
            <v>8</v>
          </cell>
          <cell r="J50">
            <v>3.75</v>
          </cell>
          <cell r="K50">
            <v>10</v>
          </cell>
          <cell r="L50">
            <v>10</v>
          </cell>
        </row>
        <row r="50">
          <cell r="N50">
            <v>10</v>
          </cell>
          <cell r="O50">
            <v>21.8</v>
          </cell>
          <cell r="P50">
            <v>20</v>
          </cell>
          <cell r="Q50">
            <v>6</v>
          </cell>
        </row>
        <row r="50">
          <cell r="T50">
            <v>7</v>
          </cell>
          <cell r="U50">
            <v>33</v>
          </cell>
          <cell r="V50">
            <v>55</v>
          </cell>
        </row>
        <row r="51">
          <cell r="B51" t="str">
            <v>E022-01-1082/2018</v>
          </cell>
          <cell r="C51" t="str">
            <v>Kevin Pere MARIMBET</v>
          </cell>
          <cell r="D51">
            <v>16</v>
          </cell>
          <cell r="E51">
            <v>13</v>
          </cell>
        </row>
        <row r="51">
          <cell r="G51">
            <v>8.27302631578947</v>
          </cell>
          <cell r="H51">
            <v>6</v>
          </cell>
          <cell r="I51">
            <v>5</v>
          </cell>
          <cell r="J51">
            <v>2.75</v>
          </cell>
          <cell r="K51">
            <v>10</v>
          </cell>
          <cell r="L51">
            <v>10</v>
          </cell>
        </row>
        <row r="51">
          <cell r="N51">
            <v>10</v>
          </cell>
          <cell r="O51">
            <v>21</v>
          </cell>
          <cell r="P51">
            <v>10</v>
          </cell>
          <cell r="Q51">
            <v>20</v>
          </cell>
        </row>
        <row r="51">
          <cell r="S51">
            <v>14</v>
          </cell>
        </row>
        <row r="51">
          <cell r="U51">
            <v>44</v>
          </cell>
          <cell r="V51">
            <v>65</v>
          </cell>
        </row>
        <row r="52">
          <cell r="B52" t="str">
            <v>E022-01-1083/2018</v>
          </cell>
          <cell r="C52" t="str">
            <v>Felix Ouma ACHIENG</v>
          </cell>
          <cell r="D52">
            <v>14</v>
          </cell>
          <cell r="E52">
            <v>12</v>
          </cell>
        </row>
        <row r="52">
          <cell r="G52">
            <v>7.43421052631579</v>
          </cell>
          <cell r="H52">
            <v>8</v>
          </cell>
          <cell r="I52">
            <v>7</v>
          </cell>
          <cell r="J52">
            <v>3.75</v>
          </cell>
          <cell r="K52">
            <v>12</v>
          </cell>
          <cell r="L52">
            <v>12</v>
          </cell>
        </row>
        <row r="52">
          <cell r="N52">
            <v>12</v>
          </cell>
          <cell r="O52">
            <v>23.2</v>
          </cell>
          <cell r="P52">
            <v>10</v>
          </cell>
        </row>
        <row r="52">
          <cell r="R52">
            <v>12</v>
          </cell>
        </row>
        <row r="52">
          <cell r="T52">
            <v>12</v>
          </cell>
          <cell r="U52">
            <v>34</v>
          </cell>
          <cell r="V52">
            <v>57</v>
          </cell>
        </row>
        <row r="53">
          <cell r="B53" t="str">
            <v>E022-01-1084/2018</v>
          </cell>
          <cell r="C53" t="str">
            <v>Kipkosgei Titus KIPLAGAT</v>
          </cell>
          <cell r="D53">
            <v>14</v>
          </cell>
          <cell r="E53">
            <v>12</v>
          </cell>
        </row>
        <row r="53">
          <cell r="G53">
            <v>7.43421052631579</v>
          </cell>
          <cell r="H53">
            <v>8</v>
          </cell>
          <cell r="I53">
            <v>7</v>
          </cell>
          <cell r="J53">
            <v>3.75</v>
          </cell>
          <cell r="K53">
            <v>12</v>
          </cell>
          <cell r="L53">
            <v>13</v>
          </cell>
        </row>
        <row r="53">
          <cell r="N53">
            <v>12.5</v>
          </cell>
          <cell r="O53">
            <v>23.7</v>
          </cell>
          <cell r="P53">
            <v>17</v>
          </cell>
          <cell r="Q53">
            <v>9</v>
          </cell>
        </row>
        <row r="53">
          <cell r="S53">
            <v>13</v>
          </cell>
        </row>
        <row r="53">
          <cell r="U53">
            <v>39</v>
          </cell>
          <cell r="V53">
            <v>63</v>
          </cell>
        </row>
        <row r="54">
          <cell r="B54" t="str">
            <v>E022-01-1085/2018</v>
          </cell>
          <cell r="C54" t="str">
            <v>Joseph Kiarie MBUGUA</v>
          </cell>
          <cell r="D54">
            <v>18</v>
          </cell>
          <cell r="E54">
            <v>14</v>
          </cell>
        </row>
        <row r="54">
          <cell r="G54">
            <v>9.11184210526316</v>
          </cell>
          <cell r="H54">
            <v>9</v>
          </cell>
          <cell r="I54">
            <v>7</v>
          </cell>
          <cell r="J54">
            <v>4</v>
          </cell>
          <cell r="K54">
            <v>9</v>
          </cell>
          <cell r="L54">
            <v>11</v>
          </cell>
        </row>
        <row r="54">
          <cell r="N54">
            <v>10</v>
          </cell>
          <cell r="O54">
            <v>23.1</v>
          </cell>
          <cell r="P54">
            <v>16.5</v>
          </cell>
        </row>
        <row r="54">
          <cell r="R54">
            <v>17</v>
          </cell>
          <cell r="S54">
            <v>7</v>
          </cell>
        </row>
        <row r="54">
          <cell r="U54">
            <v>40.5</v>
          </cell>
          <cell r="V54">
            <v>64</v>
          </cell>
        </row>
        <row r="55">
          <cell r="B55" t="str">
            <v>E022-01-1086/2018</v>
          </cell>
          <cell r="C55" t="str">
            <v>Brian Nelson MWAGHADI</v>
          </cell>
          <cell r="D55">
            <v>14</v>
          </cell>
          <cell r="E55">
            <v>11</v>
          </cell>
        </row>
        <row r="55">
          <cell r="G55">
            <v>7.12171052631579</v>
          </cell>
          <cell r="H55">
            <v>5</v>
          </cell>
          <cell r="I55">
            <v>8</v>
          </cell>
          <cell r="J55">
            <v>3.25</v>
          </cell>
          <cell r="K55">
            <v>12</v>
          </cell>
          <cell r="L55">
            <v>12</v>
          </cell>
        </row>
        <row r="55">
          <cell r="N55">
            <v>12</v>
          </cell>
          <cell r="O55">
            <v>22.4</v>
          </cell>
          <cell r="P55">
            <v>14</v>
          </cell>
          <cell r="Q55">
            <v>10</v>
          </cell>
        </row>
        <row r="55">
          <cell r="S55">
            <v>12</v>
          </cell>
        </row>
        <row r="55">
          <cell r="U55">
            <v>36</v>
          </cell>
          <cell r="V55">
            <v>58</v>
          </cell>
        </row>
        <row r="56">
          <cell r="B56" t="str">
            <v>E022-01-1089/2018</v>
          </cell>
          <cell r="C56" t="str">
            <v>George LEEHANEY</v>
          </cell>
          <cell r="D56">
            <v>16</v>
          </cell>
          <cell r="E56">
            <v>12</v>
          </cell>
        </row>
        <row r="56">
          <cell r="G56">
            <v>7.96052631578947</v>
          </cell>
          <cell r="H56">
            <v>9</v>
          </cell>
          <cell r="I56">
            <v>7</v>
          </cell>
          <cell r="J56">
            <v>4</v>
          </cell>
          <cell r="K56">
            <v>10</v>
          </cell>
          <cell r="L56">
            <v>11</v>
          </cell>
        </row>
        <row r="56">
          <cell r="N56">
            <v>10.5</v>
          </cell>
          <cell r="O56">
            <v>22.5</v>
          </cell>
          <cell r="P56">
            <v>12.5</v>
          </cell>
        </row>
        <row r="56">
          <cell r="R56">
            <v>12.5</v>
          </cell>
          <cell r="S56">
            <v>9</v>
          </cell>
        </row>
        <row r="56">
          <cell r="U56">
            <v>34</v>
          </cell>
          <cell r="V56">
            <v>57</v>
          </cell>
        </row>
        <row r="57">
          <cell r="B57" t="str">
            <v>E022-01-1092/2018</v>
          </cell>
          <cell r="C57" t="str">
            <v>Andrew J Apwoka RAWAKA</v>
          </cell>
          <cell r="D57">
            <v>14</v>
          </cell>
          <cell r="E57">
            <v>12</v>
          </cell>
        </row>
        <row r="57">
          <cell r="G57">
            <v>7.43421052631579</v>
          </cell>
          <cell r="H57">
            <v>8</v>
          </cell>
          <cell r="I57">
            <v>7</v>
          </cell>
          <cell r="J57">
            <v>3.75</v>
          </cell>
          <cell r="K57">
            <v>12</v>
          </cell>
          <cell r="L57">
            <v>12</v>
          </cell>
        </row>
        <row r="57">
          <cell r="N57">
            <v>12</v>
          </cell>
          <cell r="O57">
            <v>23.2</v>
          </cell>
          <cell r="P57">
            <v>13</v>
          </cell>
        </row>
        <row r="57">
          <cell r="R57">
            <v>18</v>
          </cell>
          <cell r="S57">
            <v>0</v>
          </cell>
        </row>
        <row r="57">
          <cell r="U57">
            <v>31</v>
          </cell>
          <cell r="V57">
            <v>54</v>
          </cell>
        </row>
        <row r="58">
          <cell r="B58" t="str">
            <v>E022-01-1094/2018</v>
          </cell>
          <cell r="C58" t="str">
            <v>Collins Kipchirchir KEMBOI</v>
          </cell>
          <cell r="D58">
            <v>16</v>
          </cell>
          <cell r="E58">
            <v>13</v>
          </cell>
        </row>
        <row r="58">
          <cell r="G58">
            <v>8.27302631578947</v>
          </cell>
          <cell r="H58">
            <v>5</v>
          </cell>
          <cell r="I58">
            <v>7</v>
          </cell>
          <cell r="J58">
            <v>3</v>
          </cell>
          <cell r="K58">
            <v>12</v>
          </cell>
          <cell r="L58">
            <v>13</v>
          </cell>
        </row>
        <row r="58">
          <cell r="N58">
            <v>12.5</v>
          </cell>
          <cell r="O58">
            <v>23.8</v>
          </cell>
          <cell r="P58">
            <v>19</v>
          </cell>
        </row>
        <row r="58">
          <cell r="R58">
            <v>14</v>
          </cell>
          <cell r="S58">
            <v>12</v>
          </cell>
        </row>
        <row r="58">
          <cell r="U58">
            <v>45</v>
          </cell>
          <cell r="V58">
            <v>69</v>
          </cell>
        </row>
        <row r="59">
          <cell r="B59" t="str">
            <v>E022-01-1095/2018</v>
          </cell>
          <cell r="C59" t="str">
            <v>Brian KIBET</v>
          </cell>
          <cell r="D59">
            <v>14</v>
          </cell>
          <cell r="E59">
            <v>9</v>
          </cell>
        </row>
        <row r="59">
          <cell r="G59">
            <v>6.49671052631579</v>
          </cell>
          <cell r="H59">
            <v>8</v>
          </cell>
          <cell r="I59">
            <v>7</v>
          </cell>
          <cell r="J59">
            <v>3.75</v>
          </cell>
          <cell r="K59">
            <v>12</v>
          </cell>
          <cell r="L59">
            <v>13</v>
          </cell>
        </row>
        <row r="59">
          <cell r="N59">
            <v>12.5</v>
          </cell>
          <cell r="O59">
            <v>22.7</v>
          </cell>
          <cell r="P59">
            <v>11</v>
          </cell>
        </row>
        <row r="59">
          <cell r="R59">
            <v>12</v>
          </cell>
          <cell r="S59">
            <v>17</v>
          </cell>
        </row>
        <row r="59">
          <cell r="U59">
            <v>40</v>
          </cell>
          <cell r="V59">
            <v>63</v>
          </cell>
        </row>
        <row r="60">
          <cell r="B60" t="str">
            <v>E022-01-1096/2018</v>
          </cell>
          <cell r="C60" t="str">
            <v>Jacob Magina OTHIENO</v>
          </cell>
          <cell r="D60">
            <v>14</v>
          </cell>
          <cell r="E60">
            <v>13</v>
          </cell>
        </row>
        <row r="60">
          <cell r="G60">
            <v>7.74671052631579</v>
          </cell>
          <cell r="H60">
            <v>8</v>
          </cell>
          <cell r="I60">
            <v>7</v>
          </cell>
          <cell r="J60">
            <v>3.75</v>
          </cell>
          <cell r="K60">
            <v>9</v>
          </cell>
          <cell r="L60">
            <v>9</v>
          </cell>
        </row>
        <row r="60">
          <cell r="N60">
            <v>9</v>
          </cell>
          <cell r="O60">
            <v>20.5</v>
          </cell>
          <cell r="P60">
            <v>15</v>
          </cell>
          <cell r="Q60">
            <v>8.5</v>
          </cell>
        </row>
        <row r="60">
          <cell r="S60">
            <v>5</v>
          </cell>
        </row>
        <row r="60">
          <cell r="U60">
            <v>28.5</v>
          </cell>
          <cell r="V60">
            <v>49</v>
          </cell>
        </row>
        <row r="61">
          <cell r="B61" t="str">
            <v>E022-01-1098/2018</v>
          </cell>
          <cell r="C61" t="str">
            <v>John Njoroge MUGWE</v>
          </cell>
          <cell r="D61">
            <v>15</v>
          </cell>
          <cell r="E61">
            <v>12</v>
          </cell>
        </row>
        <row r="61">
          <cell r="G61">
            <v>7.69736842105263</v>
          </cell>
          <cell r="H61">
            <v>9</v>
          </cell>
          <cell r="I61">
            <v>6</v>
          </cell>
          <cell r="J61">
            <v>3.75</v>
          </cell>
          <cell r="K61">
            <v>13</v>
          </cell>
          <cell r="L61">
            <v>11</v>
          </cell>
        </row>
        <row r="61">
          <cell r="N61">
            <v>12</v>
          </cell>
          <cell r="O61">
            <v>23.4</v>
          </cell>
          <cell r="P61">
            <v>20</v>
          </cell>
        </row>
        <row r="61">
          <cell r="R61">
            <v>20</v>
          </cell>
          <cell r="S61">
            <v>13</v>
          </cell>
        </row>
        <row r="61">
          <cell r="U61">
            <v>53</v>
          </cell>
          <cell r="V61">
            <v>76</v>
          </cell>
        </row>
        <row r="62">
          <cell r="B62" t="str">
            <v>E022-01-1099/2018</v>
          </cell>
          <cell r="C62" t="str">
            <v>Everlyn Wanjiku WAIRIMU</v>
          </cell>
          <cell r="D62">
            <v>14</v>
          </cell>
          <cell r="E62">
            <v>12</v>
          </cell>
        </row>
        <row r="62">
          <cell r="G62">
            <v>7.43421052631579</v>
          </cell>
          <cell r="H62">
            <v>7</v>
          </cell>
          <cell r="I62">
            <v>6</v>
          </cell>
          <cell r="J62">
            <v>3.25</v>
          </cell>
          <cell r="K62">
            <v>8</v>
          </cell>
          <cell r="L62">
            <v>12</v>
          </cell>
        </row>
        <row r="62">
          <cell r="N62">
            <v>10</v>
          </cell>
          <cell r="O62">
            <v>20.7</v>
          </cell>
          <cell r="P62">
            <v>16</v>
          </cell>
        </row>
        <row r="62">
          <cell r="R62">
            <v>12</v>
          </cell>
          <cell r="S62">
            <v>8</v>
          </cell>
        </row>
        <row r="62">
          <cell r="U62">
            <v>36</v>
          </cell>
          <cell r="V62">
            <v>57</v>
          </cell>
        </row>
        <row r="63">
          <cell r="B63" t="str">
            <v>E022-01-1100/2018</v>
          </cell>
          <cell r="C63" t="str">
            <v>Barasa Levy WANJALA</v>
          </cell>
          <cell r="D63">
            <v>13</v>
          </cell>
          <cell r="E63">
            <v>12</v>
          </cell>
        </row>
        <row r="63">
          <cell r="G63">
            <v>7.17105263157895</v>
          </cell>
          <cell r="H63">
            <v>9</v>
          </cell>
          <cell r="I63">
            <v>7</v>
          </cell>
          <cell r="J63">
            <v>4</v>
          </cell>
          <cell r="K63">
            <v>12</v>
          </cell>
          <cell r="L63">
            <v>8</v>
          </cell>
        </row>
        <row r="63">
          <cell r="N63">
            <v>10</v>
          </cell>
          <cell r="O63">
            <v>21.2</v>
          </cell>
          <cell r="P63">
            <v>10</v>
          </cell>
          <cell r="Q63">
            <v>5</v>
          </cell>
        </row>
        <row r="63">
          <cell r="S63">
            <v>7</v>
          </cell>
        </row>
        <row r="63">
          <cell r="U63">
            <v>22</v>
          </cell>
          <cell r="V63">
            <v>43</v>
          </cell>
        </row>
        <row r="64">
          <cell r="B64" t="str">
            <v>E022-01-1101/2018</v>
          </cell>
          <cell r="C64" t="str">
            <v>Keely Njoroge THINDIU</v>
          </cell>
          <cell r="D64">
            <v>14</v>
          </cell>
          <cell r="E64">
            <v>12</v>
          </cell>
        </row>
        <row r="64">
          <cell r="G64">
            <v>7.43421052631579</v>
          </cell>
          <cell r="H64">
            <v>8</v>
          </cell>
          <cell r="I64">
            <v>8</v>
          </cell>
          <cell r="J64">
            <v>4</v>
          </cell>
          <cell r="K64">
            <v>12</v>
          </cell>
          <cell r="L64">
            <v>8</v>
          </cell>
        </row>
        <row r="64">
          <cell r="N64">
            <v>10</v>
          </cell>
          <cell r="O64">
            <v>21.4</v>
          </cell>
          <cell r="P64">
            <v>21.5</v>
          </cell>
        </row>
        <row r="64">
          <cell r="R64">
            <v>13</v>
          </cell>
          <cell r="S64">
            <v>14</v>
          </cell>
        </row>
        <row r="64">
          <cell r="U64">
            <v>48.5</v>
          </cell>
          <cell r="V64">
            <v>70</v>
          </cell>
        </row>
        <row r="65">
          <cell r="B65" t="str">
            <v>E022-01-1102/2018</v>
          </cell>
          <cell r="C65" t="str">
            <v>Carson Wanjohi KANYI</v>
          </cell>
          <cell r="D65">
            <v>14</v>
          </cell>
          <cell r="E65">
            <v>9</v>
          </cell>
        </row>
        <row r="65">
          <cell r="G65">
            <v>6.49671052631579</v>
          </cell>
          <cell r="H65">
            <v>7</v>
          </cell>
          <cell r="I65">
            <v>7</v>
          </cell>
          <cell r="J65">
            <v>3.5</v>
          </cell>
          <cell r="K65">
            <v>9</v>
          </cell>
          <cell r="L65">
            <v>11</v>
          </cell>
        </row>
        <row r="65">
          <cell r="N65">
            <v>10</v>
          </cell>
          <cell r="O65">
            <v>20</v>
          </cell>
          <cell r="P65">
            <v>13</v>
          </cell>
        </row>
        <row r="65">
          <cell r="R65">
            <v>11</v>
          </cell>
          <cell r="S65">
            <v>10</v>
          </cell>
        </row>
        <row r="65">
          <cell r="U65">
            <v>34</v>
          </cell>
          <cell r="V65">
            <v>54</v>
          </cell>
        </row>
        <row r="66">
          <cell r="B66" t="str">
            <v>E022-01-1169/2018</v>
          </cell>
          <cell r="C66" t="str">
            <v>Joseph Mwangi NGANGA</v>
          </cell>
          <cell r="D66">
            <v>14</v>
          </cell>
          <cell r="E66">
            <v>12</v>
          </cell>
        </row>
        <row r="66">
          <cell r="G66">
            <v>7.43421052631579</v>
          </cell>
          <cell r="H66">
            <v>6</v>
          </cell>
          <cell r="I66">
            <v>7</v>
          </cell>
          <cell r="J66">
            <v>3.25</v>
          </cell>
          <cell r="K66">
            <v>7</v>
          </cell>
          <cell r="L66">
            <v>8</v>
          </cell>
        </row>
        <row r="66">
          <cell r="N66">
            <v>7.5</v>
          </cell>
          <cell r="O66">
            <v>18.2</v>
          </cell>
          <cell r="P66">
            <v>18</v>
          </cell>
        </row>
        <row r="66">
          <cell r="R66">
            <v>16</v>
          </cell>
          <cell r="S66">
            <v>7</v>
          </cell>
        </row>
        <row r="66">
          <cell r="U66">
            <v>41</v>
          </cell>
          <cell r="V66">
            <v>59</v>
          </cell>
        </row>
        <row r="67">
          <cell r="B67" t="str">
            <v>E022-01-1283/2018</v>
          </cell>
          <cell r="C67" t="str">
            <v>Paul KIPKIRUI</v>
          </cell>
          <cell r="D67">
            <v>14</v>
          </cell>
          <cell r="E67">
            <v>12</v>
          </cell>
        </row>
        <row r="67">
          <cell r="G67">
            <v>7.43421052631579</v>
          </cell>
          <cell r="H67">
            <v>8</v>
          </cell>
          <cell r="I67">
            <v>8</v>
          </cell>
          <cell r="J67">
            <v>4</v>
          </cell>
          <cell r="K67">
            <v>10</v>
          </cell>
          <cell r="L67">
            <v>11</v>
          </cell>
        </row>
        <row r="67">
          <cell r="N67">
            <v>10.5</v>
          </cell>
          <cell r="O67">
            <v>21.9</v>
          </cell>
          <cell r="P67">
            <v>12.5</v>
          </cell>
          <cell r="Q67">
            <v>11</v>
          </cell>
        </row>
        <row r="67">
          <cell r="T67">
            <v>0</v>
          </cell>
          <cell r="U67">
            <v>23.5</v>
          </cell>
          <cell r="V67">
            <v>45</v>
          </cell>
        </row>
        <row r="68">
          <cell r="B68" t="str">
            <v>E022-01-1412/2018</v>
          </cell>
          <cell r="C68" t="str">
            <v>Silvester Omwaga MOMANYI</v>
          </cell>
          <cell r="D68">
            <v>14</v>
          </cell>
          <cell r="E68">
            <v>11</v>
          </cell>
        </row>
        <row r="68">
          <cell r="G68">
            <v>7.12171052631579</v>
          </cell>
          <cell r="H68">
            <v>9</v>
          </cell>
          <cell r="I68">
            <v>6</v>
          </cell>
          <cell r="J68">
            <v>3.75</v>
          </cell>
          <cell r="K68">
            <v>10</v>
          </cell>
          <cell r="L68">
            <v>10</v>
          </cell>
        </row>
        <row r="68">
          <cell r="N68">
            <v>10</v>
          </cell>
          <cell r="O68">
            <v>20.9</v>
          </cell>
          <cell r="P68">
            <v>9</v>
          </cell>
        </row>
        <row r="68">
          <cell r="R68">
            <v>18</v>
          </cell>
          <cell r="S68">
            <v>10</v>
          </cell>
        </row>
        <row r="68">
          <cell r="U68">
            <v>37</v>
          </cell>
          <cell r="V68">
            <v>58</v>
          </cell>
        </row>
        <row r="69">
          <cell r="B69" t="str">
            <v>E022-01-1473/2018</v>
          </cell>
          <cell r="C69" t="str">
            <v>Vincent Mwende MWORIA</v>
          </cell>
          <cell r="D69">
            <v>16</v>
          </cell>
          <cell r="E69">
            <v>12</v>
          </cell>
        </row>
        <row r="69">
          <cell r="G69">
            <v>7.96052631578947</v>
          </cell>
          <cell r="H69">
            <v>8</v>
          </cell>
          <cell r="I69">
            <v>5</v>
          </cell>
          <cell r="J69">
            <v>3.25</v>
          </cell>
          <cell r="K69">
            <v>12</v>
          </cell>
          <cell r="L69">
            <v>12</v>
          </cell>
        </row>
        <row r="69">
          <cell r="N69">
            <v>12</v>
          </cell>
          <cell r="O69">
            <v>23.2</v>
          </cell>
          <cell r="P69">
            <v>23.5</v>
          </cell>
          <cell r="Q69">
            <v>15</v>
          </cell>
        </row>
        <row r="69">
          <cell r="S69">
            <v>19</v>
          </cell>
        </row>
        <row r="69">
          <cell r="U69">
            <v>57.5</v>
          </cell>
          <cell r="V69">
            <v>81</v>
          </cell>
        </row>
        <row r="70">
          <cell r="B70" t="str">
            <v>E022-01-1475/2018</v>
          </cell>
          <cell r="C70" t="str">
            <v>BrianMugambi KIARA</v>
          </cell>
          <cell r="D70">
            <v>15</v>
          </cell>
          <cell r="E70">
            <v>13</v>
          </cell>
        </row>
        <row r="70">
          <cell r="G70">
            <v>8.00986842105263</v>
          </cell>
          <cell r="H70">
            <v>8</v>
          </cell>
          <cell r="I70">
            <v>7</v>
          </cell>
          <cell r="J70">
            <v>3.75</v>
          </cell>
          <cell r="K70">
            <v>10</v>
          </cell>
          <cell r="L70">
            <v>11</v>
          </cell>
        </row>
        <row r="70">
          <cell r="N70">
            <v>10.5</v>
          </cell>
          <cell r="O70">
            <v>22.3</v>
          </cell>
          <cell r="P70">
            <v>11</v>
          </cell>
        </row>
        <row r="70">
          <cell r="R70">
            <v>20</v>
          </cell>
          <cell r="S70">
            <v>8</v>
          </cell>
        </row>
        <row r="70">
          <cell r="U70">
            <v>39</v>
          </cell>
          <cell r="V70">
            <v>61</v>
          </cell>
        </row>
        <row r="71">
          <cell r="B71" t="str">
            <v>E022-01-1486/2018</v>
          </cell>
          <cell r="C71" t="str">
            <v>Victor Ian MUNENE</v>
          </cell>
          <cell r="D71">
            <v>13</v>
          </cell>
          <cell r="E71">
            <v>10</v>
          </cell>
        </row>
        <row r="71">
          <cell r="G71">
            <v>6.54605263157895</v>
          </cell>
          <cell r="H71">
            <v>8</v>
          </cell>
          <cell r="I71">
            <v>5</v>
          </cell>
          <cell r="J71">
            <v>3.25</v>
          </cell>
          <cell r="K71">
            <v>8</v>
          </cell>
          <cell r="L71">
            <v>10</v>
          </cell>
        </row>
        <row r="71">
          <cell r="N71">
            <v>9</v>
          </cell>
          <cell r="O71">
            <v>18.8</v>
          </cell>
          <cell r="P71">
            <v>8</v>
          </cell>
          <cell r="Q71">
            <v>5</v>
          </cell>
        </row>
        <row r="71">
          <cell r="S71">
            <v>13</v>
          </cell>
        </row>
        <row r="71">
          <cell r="U71">
            <v>26</v>
          </cell>
          <cell r="V71">
            <v>45</v>
          </cell>
        </row>
        <row r="72">
          <cell r="B72" t="str">
            <v>E022-01-1539/2018</v>
          </cell>
          <cell r="C72" t="str">
            <v>Luke Victor MWANGI</v>
          </cell>
          <cell r="D72">
            <v>14</v>
          </cell>
          <cell r="E72">
            <v>11</v>
          </cell>
        </row>
        <row r="72">
          <cell r="G72">
            <v>7.12171052631579</v>
          </cell>
          <cell r="H72">
            <v>7</v>
          </cell>
          <cell r="I72">
            <v>7</v>
          </cell>
          <cell r="J72">
            <v>3.5</v>
          </cell>
          <cell r="K72">
            <v>10</v>
          </cell>
          <cell r="L72">
            <v>11</v>
          </cell>
        </row>
        <row r="72">
          <cell r="N72">
            <v>10.5</v>
          </cell>
          <cell r="O72">
            <v>21.1</v>
          </cell>
          <cell r="P72">
            <v>7</v>
          </cell>
        </row>
        <row r="72">
          <cell r="R72">
            <v>14</v>
          </cell>
        </row>
        <row r="72">
          <cell r="T72">
            <v>0</v>
          </cell>
          <cell r="U72">
            <v>21</v>
          </cell>
          <cell r="V72">
            <v>42</v>
          </cell>
        </row>
        <row r="73">
          <cell r="B73" t="str">
            <v>E022-01-1566/2018</v>
          </cell>
          <cell r="C73" t="str">
            <v>Vivian Wanjiru MUIRURI</v>
          </cell>
          <cell r="D73">
            <v>14</v>
          </cell>
          <cell r="E73">
            <v>12</v>
          </cell>
        </row>
        <row r="73">
          <cell r="G73">
            <v>7.43421052631579</v>
          </cell>
          <cell r="H73">
            <v>7</v>
          </cell>
          <cell r="I73">
            <v>7</v>
          </cell>
          <cell r="J73">
            <v>3.5</v>
          </cell>
          <cell r="K73">
            <v>10</v>
          </cell>
          <cell r="L73">
            <v>10</v>
          </cell>
        </row>
        <row r="73">
          <cell r="N73">
            <v>10</v>
          </cell>
          <cell r="O73">
            <v>20.9</v>
          </cell>
          <cell r="P73">
            <v>13</v>
          </cell>
        </row>
        <row r="73">
          <cell r="R73">
            <v>16</v>
          </cell>
          <cell r="S73">
            <v>11</v>
          </cell>
        </row>
        <row r="73">
          <cell r="U73">
            <v>40</v>
          </cell>
          <cell r="V73">
            <v>61</v>
          </cell>
        </row>
        <row r="74">
          <cell r="B74" t="str">
            <v>E022-01-1757/2018</v>
          </cell>
          <cell r="C74" t="str">
            <v>Dorothy Kwamboka ORINA</v>
          </cell>
          <cell r="D74">
            <v>14</v>
          </cell>
          <cell r="E74">
            <v>12</v>
          </cell>
        </row>
        <row r="74">
          <cell r="G74">
            <v>7.43421052631579</v>
          </cell>
          <cell r="H74">
            <v>9</v>
          </cell>
          <cell r="I74">
            <v>6</v>
          </cell>
          <cell r="J74">
            <v>3.75</v>
          </cell>
          <cell r="K74">
            <v>12</v>
          </cell>
          <cell r="L74">
            <v>8</v>
          </cell>
        </row>
        <row r="74">
          <cell r="N74">
            <v>10</v>
          </cell>
          <cell r="O74">
            <v>21.2</v>
          </cell>
          <cell r="P74">
            <v>13</v>
          </cell>
        </row>
        <row r="74">
          <cell r="R74">
            <v>20</v>
          </cell>
          <cell r="S74">
            <v>6</v>
          </cell>
        </row>
        <row r="74">
          <cell r="U74">
            <v>39</v>
          </cell>
          <cell r="V74">
            <v>60</v>
          </cell>
        </row>
        <row r="75">
          <cell r="B75" t="str">
            <v>E022-01-1801/2018</v>
          </cell>
          <cell r="C75" t="str">
            <v>Dennis Muraini NG'ANG'A</v>
          </cell>
          <cell r="D75">
            <v>14</v>
          </cell>
          <cell r="E75">
            <v>13</v>
          </cell>
        </row>
        <row r="75">
          <cell r="G75">
            <v>7.74671052631579</v>
          </cell>
          <cell r="H75">
            <v>9</v>
          </cell>
          <cell r="I75">
            <v>7</v>
          </cell>
          <cell r="J75">
            <v>4</v>
          </cell>
          <cell r="K75">
            <v>12</v>
          </cell>
          <cell r="L75">
            <v>8</v>
          </cell>
        </row>
        <row r="75">
          <cell r="N75">
            <v>10</v>
          </cell>
          <cell r="O75">
            <v>21.7</v>
          </cell>
          <cell r="P75">
            <v>18</v>
          </cell>
        </row>
        <row r="75">
          <cell r="R75">
            <v>20</v>
          </cell>
        </row>
        <row r="75">
          <cell r="T75">
            <v>8</v>
          </cell>
          <cell r="U75">
            <v>46</v>
          </cell>
          <cell r="V75">
            <v>68</v>
          </cell>
        </row>
        <row r="76">
          <cell r="B76" t="str">
            <v>E022-01-1813/2018</v>
          </cell>
          <cell r="C76" t="str">
            <v>Mary Wanjiku WANJERI</v>
          </cell>
          <cell r="D76">
            <v>14</v>
          </cell>
          <cell r="E76">
            <v>12</v>
          </cell>
        </row>
        <row r="76">
          <cell r="G76">
            <v>7.43421052631579</v>
          </cell>
          <cell r="H76">
            <v>8</v>
          </cell>
          <cell r="I76">
            <v>5</v>
          </cell>
          <cell r="J76">
            <v>3.25</v>
          </cell>
          <cell r="K76">
            <v>10</v>
          </cell>
          <cell r="L76">
            <v>11</v>
          </cell>
        </row>
        <row r="76">
          <cell r="N76">
            <v>10.5</v>
          </cell>
          <cell r="O76">
            <v>21.2</v>
          </cell>
          <cell r="P76">
            <v>15.5</v>
          </cell>
          <cell r="Q76">
            <v>19</v>
          </cell>
        </row>
        <row r="76">
          <cell r="S76">
            <v>3</v>
          </cell>
        </row>
        <row r="76">
          <cell r="U76">
            <v>37.5</v>
          </cell>
          <cell r="V76">
            <v>59</v>
          </cell>
        </row>
        <row r="77">
          <cell r="B77" t="str">
            <v>E022-01-1816/2018</v>
          </cell>
          <cell r="C77" t="str">
            <v>Evans Mutuku KIOKO</v>
          </cell>
          <cell r="D77">
            <v>14</v>
          </cell>
          <cell r="E77">
            <v>12</v>
          </cell>
        </row>
        <row r="77">
          <cell r="G77">
            <v>7.43421052631579</v>
          </cell>
          <cell r="H77">
            <v>9</v>
          </cell>
          <cell r="I77">
            <v>8</v>
          </cell>
          <cell r="J77">
            <v>4.25</v>
          </cell>
          <cell r="K77">
            <v>7.5</v>
          </cell>
          <cell r="L77">
            <v>7.5</v>
          </cell>
        </row>
        <row r="77">
          <cell r="N77">
            <v>7.5</v>
          </cell>
          <cell r="O77">
            <v>19.2</v>
          </cell>
          <cell r="P77">
            <v>19</v>
          </cell>
          <cell r="Q77">
            <v>8</v>
          </cell>
        </row>
        <row r="77">
          <cell r="S77">
            <v>5</v>
          </cell>
        </row>
        <row r="77">
          <cell r="U77">
            <v>32</v>
          </cell>
          <cell r="V77">
            <v>51</v>
          </cell>
        </row>
        <row r="78">
          <cell r="B78" t="str">
            <v>E022-01-1828/2018</v>
          </cell>
          <cell r="C78" t="str">
            <v>Joseph Musya MULWA</v>
          </cell>
          <cell r="D78">
            <v>16</v>
          </cell>
          <cell r="E78">
            <v>13</v>
          </cell>
        </row>
        <row r="78">
          <cell r="G78">
            <v>8.27302631578947</v>
          </cell>
          <cell r="H78">
            <v>7</v>
          </cell>
          <cell r="I78">
            <v>7</v>
          </cell>
          <cell r="J78">
            <v>3.5</v>
          </cell>
          <cell r="K78">
            <v>7.5</v>
          </cell>
          <cell r="L78">
            <v>7.5</v>
          </cell>
        </row>
        <row r="78">
          <cell r="N78">
            <v>7.5</v>
          </cell>
          <cell r="O78">
            <v>19.3</v>
          </cell>
          <cell r="P78">
            <v>19.5</v>
          </cell>
        </row>
        <row r="78">
          <cell r="R78">
            <v>20</v>
          </cell>
          <cell r="S78">
            <v>5</v>
          </cell>
        </row>
        <row r="78">
          <cell r="U78">
            <v>44.5</v>
          </cell>
          <cell r="V78">
            <v>64</v>
          </cell>
        </row>
        <row r="79">
          <cell r="B79" t="str">
            <v>E022-01-1831/2018</v>
          </cell>
          <cell r="C79" t="str">
            <v>Desmond CHERUIYOT</v>
          </cell>
          <cell r="D79">
            <v>14</v>
          </cell>
          <cell r="E79">
            <v>13</v>
          </cell>
        </row>
        <row r="79">
          <cell r="G79">
            <v>7.74671052631579</v>
          </cell>
          <cell r="H79">
            <v>8</v>
          </cell>
          <cell r="I79">
            <v>7</v>
          </cell>
          <cell r="J79">
            <v>3.75</v>
          </cell>
          <cell r="K79">
            <v>11</v>
          </cell>
          <cell r="L79">
            <v>13</v>
          </cell>
        </row>
        <row r="79">
          <cell r="N79">
            <v>12</v>
          </cell>
          <cell r="O79">
            <v>23.5</v>
          </cell>
          <cell r="P79">
            <v>14.5</v>
          </cell>
        </row>
        <row r="79">
          <cell r="R79">
            <v>20</v>
          </cell>
          <cell r="S79">
            <v>11</v>
          </cell>
        </row>
        <row r="79">
          <cell r="U79">
            <v>45.5</v>
          </cell>
          <cell r="V79">
            <v>69</v>
          </cell>
        </row>
        <row r="80">
          <cell r="B80" t="str">
            <v>E022-01-1832/2018</v>
          </cell>
          <cell r="C80" t="str">
            <v>Lornaclaire MUKIRI</v>
          </cell>
          <cell r="D80">
            <v>15</v>
          </cell>
          <cell r="E80">
            <v>14</v>
          </cell>
        </row>
        <row r="80">
          <cell r="G80">
            <v>8.32236842105263</v>
          </cell>
          <cell r="H80">
            <v>8</v>
          </cell>
          <cell r="I80">
            <v>6</v>
          </cell>
          <cell r="J80">
            <v>3.5</v>
          </cell>
          <cell r="K80">
            <v>10</v>
          </cell>
          <cell r="L80">
            <v>11</v>
          </cell>
        </row>
        <row r="80">
          <cell r="N80">
            <v>10.5</v>
          </cell>
          <cell r="O80">
            <v>22.3</v>
          </cell>
          <cell r="P80">
            <v>22</v>
          </cell>
        </row>
        <row r="80">
          <cell r="R80">
            <v>18</v>
          </cell>
          <cell r="S80">
            <v>5</v>
          </cell>
        </row>
        <row r="80">
          <cell r="U80">
            <v>45</v>
          </cell>
          <cell r="V80">
            <v>67</v>
          </cell>
        </row>
        <row r="81">
          <cell r="B81" t="str">
            <v>E022-01-1838/2018</v>
          </cell>
          <cell r="C81" t="str">
            <v>Timons Kingau MATHENGE</v>
          </cell>
          <cell r="D81">
            <v>13</v>
          </cell>
          <cell r="E81">
            <v>12</v>
          </cell>
        </row>
        <row r="81">
          <cell r="G81">
            <v>7.17105263157895</v>
          </cell>
          <cell r="H81">
            <v>8</v>
          </cell>
          <cell r="I81">
            <v>7</v>
          </cell>
          <cell r="J81">
            <v>3.75</v>
          </cell>
          <cell r="K81">
            <v>11</v>
          </cell>
          <cell r="L81">
            <v>13</v>
          </cell>
        </row>
        <row r="81">
          <cell r="N81">
            <v>12</v>
          </cell>
          <cell r="O81">
            <v>22.9</v>
          </cell>
          <cell r="P81">
            <v>10.5</v>
          </cell>
          <cell r="Q81">
            <v>17</v>
          </cell>
        </row>
        <row r="81">
          <cell r="T81">
            <v>6</v>
          </cell>
          <cell r="U81">
            <v>33.5</v>
          </cell>
          <cell r="V81">
            <v>56</v>
          </cell>
        </row>
        <row r="82">
          <cell r="B82" t="str">
            <v>E022-01-1753/2017</v>
          </cell>
          <cell r="C82" t="str">
            <v>Janet CHEPKIRUI</v>
          </cell>
          <cell r="D82">
            <v>13</v>
          </cell>
          <cell r="E82">
            <v>12</v>
          </cell>
        </row>
        <row r="82">
          <cell r="G82">
            <v>7.17105263157895</v>
          </cell>
          <cell r="H82">
            <v>8</v>
          </cell>
          <cell r="I82">
            <v>7</v>
          </cell>
          <cell r="J82">
            <v>3.75</v>
          </cell>
          <cell r="K82">
            <v>12</v>
          </cell>
          <cell r="L82">
            <v>8</v>
          </cell>
        </row>
        <row r="82">
          <cell r="N82">
            <v>10</v>
          </cell>
          <cell r="O82">
            <v>20.9</v>
          </cell>
          <cell r="P82">
            <v>18</v>
          </cell>
        </row>
        <row r="82">
          <cell r="R82">
            <v>20</v>
          </cell>
          <cell r="S82">
            <v>11</v>
          </cell>
        </row>
        <row r="82">
          <cell r="U82">
            <v>49</v>
          </cell>
          <cell r="V82">
            <v>70</v>
          </cell>
        </row>
        <row r="83">
          <cell r="B83" t="str">
            <v>E022-01-0736/2017</v>
          </cell>
          <cell r="C83" t="str">
            <v>Esther WAMBANI</v>
          </cell>
          <cell r="D83">
            <v>17</v>
          </cell>
          <cell r="E83">
            <v>8</v>
          </cell>
        </row>
        <row r="83">
          <cell r="G83">
            <v>6.97368421052632</v>
          </cell>
          <cell r="H83">
            <v>1</v>
          </cell>
          <cell r="I83">
            <v>3</v>
          </cell>
          <cell r="J83">
            <v>1</v>
          </cell>
          <cell r="K83">
            <v>13</v>
          </cell>
          <cell r="L83">
            <v>11</v>
          </cell>
        </row>
        <row r="83">
          <cell r="N83">
            <v>12</v>
          </cell>
          <cell r="O83">
            <v>20</v>
          </cell>
          <cell r="P83">
            <v>18</v>
          </cell>
          <cell r="Q83">
            <v>12</v>
          </cell>
        </row>
        <row r="83">
          <cell r="S83">
            <v>18</v>
          </cell>
        </row>
        <row r="83">
          <cell r="U83">
            <v>48</v>
          </cell>
          <cell r="V83">
            <v>68</v>
          </cell>
        </row>
        <row r="84">
          <cell r="B84" t="str">
            <v>E022-01-0748/2017</v>
          </cell>
          <cell r="C84" t="str">
            <v>Micah SIMIYU</v>
          </cell>
          <cell r="D84">
            <v>14</v>
          </cell>
          <cell r="E84">
            <v>12</v>
          </cell>
        </row>
        <row r="84">
          <cell r="G84">
            <v>7.43421052631579</v>
          </cell>
          <cell r="H84">
            <v>8</v>
          </cell>
          <cell r="I84">
            <v>7</v>
          </cell>
          <cell r="J84">
            <v>3.75</v>
          </cell>
          <cell r="K84">
            <v>11</v>
          </cell>
          <cell r="L84">
            <v>9</v>
          </cell>
        </row>
        <row r="84">
          <cell r="N84">
            <v>10</v>
          </cell>
          <cell r="O84">
            <v>21.2</v>
          </cell>
          <cell r="P84">
            <v>16.5</v>
          </cell>
          <cell r="Q84">
            <v>19</v>
          </cell>
        </row>
        <row r="84">
          <cell r="T84">
            <v>7</v>
          </cell>
          <cell r="U84">
            <v>42.5</v>
          </cell>
          <cell r="V84">
            <v>64</v>
          </cell>
        </row>
        <row r="85">
          <cell r="B85" t="str">
            <v>E022-01-1510/2017</v>
          </cell>
          <cell r="C85" t="str">
            <v>Stephen Wanyoike MAINA</v>
          </cell>
          <cell r="D85">
            <v>15</v>
          </cell>
          <cell r="E85">
            <v>10</v>
          </cell>
        </row>
        <row r="85">
          <cell r="G85">
            <v>7.07236842105263</v>
          </cell>
          <cell r="H85">
            <v>10</v>
          </cell>
          <cell r="I85">
            <v>7</v>
          </cell>
          <cell r="J85">
            <v>4.25</v>
          </cell>
          <cell r="K85">
            <v>8</v>
          </cell>
          <cell r="L85">
            <v>12</v>
          </cell>
        </row>
        <row r="85">
          <cell r="N85">
            <v>10</v>
          </cell>
          <cell r="O85">
            <v>21.3</v>
          </cell>
        </row>
        <row r="85">
          <cell r="V85">
            <v>21</v>
          </cell>
        </row>
        <row r="86">
          <cell r="B86" t="str">
            <v>E022-01-1336/2017</v>
          </cell>
          <cell r="C86" t="str">
            <v>Brian Ngaruiya KABUE</v>
          </cell>
        </row>
        <row r="86">
          <cell r="G86">
            <v>0</v>
          </cell>
        </row>
        <row r="86">
          <cell r="J86">
            <v>0</v>
          </cell>
        </row>
        <row r="86">
          <cell r="N86">
            <v>0</v>
          </cell>
        </row>
        <row r="87">
          <cell r="B87" t="str">
            <v>E022-01-0927/2016</v>
          </cell>
          <cell r="C87" t="str">
            <v>Victor Kiprono KIRUI</v>
          </cell>
          <cell r="D87">
            <v>14</v>
          </cell>
          <cell r="E87">
            <v>12</v>
          </cell>
        </row>
        <row r="87">
          <cell r="G87">
            <v>7.43421052631579</v>
          </cell>
          <cell r="H87">
            <v>5</v>
          </cell>
          <cell r="I87">
            <v>7</v>
          </cell>
          <cell r="J87">
            <v>3</v>
          </cell>
          <cell r="K87">
            <v>8</v>
          </cell>
          <cell r="L87">
            <v>10</v>
          </cell>
        </row>
        <row r="87">
          <cell r="N87">
            <v>9</v>
          </cell>
          <cell r="O87">
            <v>19.4</v>
          </cell>
          <cell r="P87">
            <v>18</v>
          </cell>
          <cell r="Q87">
            <v>12</v>
          </cell>
        </row>
        <row r="87">
          <cell r="S87">
            <v>3</v>
          </cell>
        </row>
        <row r="87">
          <cell r="U87">
            <v>33</v>
          </cell>
          <cell r="V87">
            <v>52</v>
          </cell>
        </row>
        <row r="88">
          <cell r="B88" t="str">
            <v>E022-01-1852/2016</v>
          </cell>
          <cell r="C88" t="str">
            <v>Lesilie Mbugua MBUGUA</v>
          </cell>
        </row>
        <row r="88">
          <cell r="G88">
            <v>0</v>
          </cell>
        </row>
        <row r="88">
          <cell r="J88">
            <v>0</v>
          </cell>
        </row>
        <row r="88">
          <cell r="N88">
            <v>0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OE"/>
      <sheetName val="SYS"/>
    </sheetNames>
    <sheetDataSet>
      <sheetData sheetId="0">
        <row r="15">
          <cell r="B15" t="str">
            <v>E022-01-0113/2018</v>
          </cell>
          <cell r="C15" t="str">
            <v>Victor Githinji MANDO</v>
          </cell>
          <cell r="D15">
            <v>8</v>
          </cell>
          <cell r="E15">
            <v>9</v>
          </cell>
        </row>
        <row r="15">
          <cell r="G15">
            <v>5.66666666666667</v>
          </cell>
          <cell r="H15">
            <v>13</v>
          </cell>
          <cell r="I15">
            <v>12</v>
          </cell>
          <cell r="J15">
            <v>4.16666666666667</v>
          </cell>
          <cell r="K15">
            <v>10</v>
          </cell>
          <cell r="L15">
            <v>13</v>
          </cell>
        </row>
        <row r="15">
          <cell r="N15">
            <v>8.625</v>
          </cell>
          <cell r="O15">
            <v>18.5</v>
          </cell>
          <cell r="P15">
            <v>15</v>
          </cell>
          <cell r="Q15">
            <v>13</v>
          </cell>
        </row>
        <row r="15">
          <cell r="S15">
            <v>5.5</v>
          </cell>
        </row>
        <row r="15">
          <cell r="U15">
            <v>33.5</v>
          </cell>
          <cell r="V15">
            <v>52</v>
          </cell>
        </row>
        <row r="16">
          <cell r="B16" t="str">
            <v>E022-01-0278/2018</v>
          </cell>
          <cell r="C16" t="str">
            <v>Oliver Kipkemei MENGICH</v>
          </cell>
          <cell r="D16">
            <v>8</v>
          </cell>
          <cell r="E16">
            <v>11</v>
          </cell>
        </row>
        <row r="16">
          <cell r="G16">
            <v>6.33333333333333</v>
          </cell>
          <cell r="H16">
            <v>12</v>
          </cell>
          <cell r="I16">
            <v>15</v>
          </cell>
          <cell r="J16">
            <v>4.5</v>
          </cell>
          <cell r="K16">
            <v>15</v>
          </cell>
          <cell r="L16">
            <v>17</v>
          </cell>
        </row>
        <row r="16">
          <cell r="N16">
            <v>12</v>
          </cell>
          <cell r="O16">
            <v>22.8</v>
          </cell>
          <cell r="P16">
            <v>15</v>
          </cell>
          <cell r="Q16">
            <v>15</v>
          </cell>
        </row>
        <row r="16">
          <cell r="S16">
            <v>15</v>
          </cell>
        </row>
        <row r="16">
          <cell r="U16">
            <v>45</v>
          </cell>
          <cell r="V16">
            <v>68</v>
          </cell>
        </row>
        <row r="17">
          <cell r="B17" t="str">
            <v>E022-01-0281/2018</v>
          </cell>
          <cell r="C17" t="str">
            <v>Joseph Maina MATHENGE</v>
          </cell>
          <cell r="D17">
            <v>11</v>
          </cell>
          <cell r="E17">
            <v>10.5</v>
          </cell>
        </row>
        <row r="17">
          <cell r="G17">
            <v>7.16666666666667</v>
          </cell>
          <cell r="H17">
            <v>12</v>
          </cell>
          <cell r="I17">
            <v>13</v>
          </cell>
          <cell r="J17">
            <v>4.16666666666667</v>
          </cell>
          <cell r="K17">
            <v>17</v>
          </cell>
          <cell r="L17">
            <v>17</v>
          </cell>
        </row>
        <row r="17">
          <cell r="N17">
            <v>12.75</v>
          </cell>
          <cell r="O17">
            <v>24.1</v>
          </cell>
          <cell r="P17">
            <v>21</v>
          </cell>
        </row>
        <row r="17">
          <cell r="R17">
            <v>14.5</v>
          </cell>
          <cell r="S17">
            <v>12</v>
          </cell>
        </row>
        <row r="17">
          <cell r="U17">
            <v>47.5</v>
          </cell>
          <cell r="V17">
            <v>72</v>
          </cell>
        </row>
        <row r="18">
          <cell r="B18" t="str">
            <v>E022-01-0479/2018</v>
          </cell>
          <cell r="C18" t="str">
            <v>Morgan Kipkorir BETT</v>
          </cell>
          <cell r="D18">
            <v>7</v>
          </cell>
          <cell r="E18">
            <v>8</v>
          </cell>
        </row>
        <row r="18">
          <cell r="G18">
            <v>5</v>
          </cell>
          <cell r="H18">
            <v>12</v>
          </cell>
          <cell r="I18">
            <v>0</v>
          </cell>
          <cell r="J18">
            <v>2</v>
          </cell>
          <cell r="K18">
            <v>8</v>
          </cell>
          <cell r="L18">
            <v>17</v>
          </cell>
        </row>
        <row r="18">
          <cell r="N18">
            <v>9.375</v>
          </cell>
          <cell r="O18">
            <v>16.4</v>
          </cell>
          <cell r="P18">
            <v>19</v>
          </cell>
        </row>
        <row r="18">
          <cell r="R18">
            <v>10</v>
          </cell>
          <cell r="S18">
            <v>9.5</v>
          </cell>
        </row>
        <row r="18">
          <cell r="U18">
            <v>38.5</v>
          </cell>
          <cell r="V18">
            <v>55</v>
          </cell>
        </row>
        <row r="19">
          <cell r="B19" t="str">
            <v>E022-01-0491/2018</v>
          </cell>
          <cell r="C19" t="str">
            <v>Nickson Wirula WAFULA</v>
          </cell>
          <cell r="D19">
            <v>5</v>
          </cell>
          <cell r="E19">
            <v>11</v>
          </cell>
        </row>
        <row r="19">
          <cell r="G19">
            <v>5.33333333333333</v>
          </cell>
          <cell r="H19">
            <v>12</v>
          </cell>
          <cell r="I19">
            <v>11</v>
          </cell>
          <cell r="J19">
            <v>3.83333333333333</v>
          </cell>
          <cell r="K19">
            <v>17</v>
          </cell>
          <cell r="L19">
            <v>15</v>
          </cell>
        </row>
        <row r="19">
          <cell r="N19">
            <v>12</v>
          </cell>
          <cell r="O19">
            <v>21.2</v>
          </cell>
          <cell r="P19">
            <v>17</v>
          </cell>
        </row>
        <row r="19">
          <cell r="R19">
            <v>8</v>
          </cell>
          <cell r="S19">
            <v>12</v>
          </cell>
        </row>
        <row r="19">
          <cell r="U19">
            <v>37</v>
          </cell>
          <cell r="V19">
            <v>58</v>
          </cell>
        </row>
        <row r="20">
          <cell r="B20" t="str">
            <v>E022-01-0496/2018</v>
          </cell>
          <cell r="C20" t="str">
            <v>Allan Mucheru WAITHIRA</v>
          </cell>
          <cell r="D20">
            <v>10</v>
          </cell>
          <cell r="E20">
            <v>10</v>
          </cell>
        </row>
        <row r="20">
          <cell r="G20">
            <v>6.66666666666667</v>
          </cell>
          <cell r="H20">
            <v>13</v>
          </cell>
          <cell r="I20">
            <v>13</v>
          </cell>
          <cell r="J20">
            <v>4.33333333333333</v>
          </cell>
          <cell r="K20">
            <v>7</v>
          </cell>
          <cell r="L20">
            <v>14</v>
          </cell>
        </row>
        <row r="20">
          <cell r="N20">
            <v>7.875</v>
          </cell>
          <cell r="O20">
            <v>18.9</v>
          </cell>
          <cell r="P20">
            <v>16.5</v>
          </cell>
        </row>
        <row r="20">
          <cell r="R20">
            <v>9</v>
          </cell>
          <cell r="S20">
            <v>15.5</v>
          </cell>
        </row>
        <row r="20">
          <cell r="U20">
            <v>41</v>
          </cell>
          <cell r="V20">
            <v>60</v>
          </cell>
        </row>
        <row r="21">
          <cell r="B21" t="str">
            <v>E022-01-1045/2018</v>
          </cell>
          <cell r="C21" t="str">
            <v>Elijah Masaka MWALUGHO</v>
          </cell>
          <cell r="D21">
            <v>8</v>
          </cell>
          <cell r="E21">
            <v>13</v>
          </cell>
        </row>
        <row r="21">
          <cell r="G21">
            <v>7</v>
          </cell>
          <cell r="H21">
            <v>0</v>
          </cell>
          <cell r="I21">
            <v>13</v>
          </cell>
          <cell r="J21">
            <v>2.16666666666667</v>
          </cell>
          <cell r="K21">
            <v>9</v>
          </cell>
          <cell r="L21">
            <v>11</v>
          </cell>
        </row>
        <row r="21">
          <cell r="N21">
            <v>7.5</v>
          </cell>
          <cell r="O21">
            <v>16.7</v>
          </cell>
          <cell r="P21">
            <v>22</v>
          </cell>
        </row>
        <row r="21">
          <cell r="R21">
            <v>11</v>
          </cell>
          <cell r="S21">
            <v>15.5</v>
          </cell>
        </row>
        <row r="21">
          <cell r="U21">
            <v>48.5</v>
          </cell>
          <cell r="V21">
            <v>65</v>
          </cell>
        </row>
        <row r="22">
          <cell r="B22" t="str">
            <v>E022-01-1048/2018</v>
          </cell>
          <cell r="C22" t="str">
            <v>Ian Kiprop  SESAT</v>
          </cell>
          <cell r="D22">
            <v>9</v>
          </cell>
          <cell r="E22">
            <v>13</v>
          </cell>
        </row>
        <row r="22">
          <cell r="G22">
            <v>7.33333333333333</v>
          </cell>
          <cell r="H22">
            <v>14</v>
          </cell>
          <cell r="I22">
            <v>0</v>
          </cell>
          <cell r="J22">
            <v>2.33333333333333</v>
          </cell>
          <cell r="K22">
            <v>16</v>
          </cell>
          <cell r="L22">
            <v>13</v>
          </cell>
        </row>
        <row r="22">
          <cell r="N22">
            <v>10.875</v>
          </cell>
          <cell r="O22">
            <v>20.5</v>
          </cell>
          <cell r="P22">
            <v>13</v>
          </cell>
        </row>
        <row r="22">
          <cell r="R22">
            <v>4</v>
          </cell>
          <cell r="S22">
            <v>12</v>
          </cell>
        </row>
        <row r="22">
          <cell r="U22">
            <v>29</v>
          </cell>
          <cell r="V22">
            <v>50</v>
          </cell>
        </row>
        <row r="23">
          <cell r="B23" t="str">
            <v>E022-01-1049/2018</v>
          </cell>
          <cell r="C23" t="str">
            <v>Albert Mwenga MUTHIANI</v>
          </cell>
          <cell r="D23">
            <v>8</v>
          </cell>
          <cell r="E23">
            <v>15</v>
          </cell>
        </row>
        <row r="23">
          <cell r="G23">
            <v>7.66666666666667</v>
          </cell>
          <cell r="H23">
            <v>9</v>
          </cell>
          <cell r="I23">
            <v>11</v>
          </cell>
          <cell r="J23">
            <v>3.33333333333333</v>
          </cell>
          <cell r="K23">
            <v>13</v>
          </cell>
          <cell r="L23">
            <v>10</v>
          </cell>
        </row>
        <row r="23">
          <cell r="N23">
            <v>8.625</v>
          </cell>
          <cell r="O23">
            <v>19.6</v>
          </cell>
          <cell r="P23">
            <v>26</v>
          </cell>
          <cell r="Q23">
            <v>6.5</v>
          </cell>
        </row>
        <row r="23">
          <cell r="T23">
            <v>14</v>
          </cell>
          <cell r="U23">
            <v>46.5</v>
          </cell>
          <cell r="V23">
            <v>66</v>
          </cell>
        </row>
        <row r="24">
          <cell r="B24" t="str">
            <v>E022-01-1051/2018</v>
          </cell>
          <cell r="C24" t="str">
            <v>Angela Wakarura MWANGI</v>
          </cell>
          <cell r="D24">
            <v>12</v>
          </cell>
          <cell r="E24">
            <v>14</v>
          </cell>
        </row>
        <row r="24">
          <cell r="G24">
            <v>8.66666666666667</v>
          </cell>
          <cell r="H24">
            <v>12</v>
          </cell>
          <cell r="I24">
            <v>14</v>
          </cell>
          <cell r="J24">
            <v>4.33333333333333</v>
          </cell>
          <cell r="K24">
            <v>16</v>
          </cell>
          <cell r="L24">
            <v>17</v>
          </cell>
        </row>
        <row r="24">
          <cell r="N24">
            <v>12.375</v>
          </cell>
          <cell r="O24">
            <v>25.4</v>
          </cell>
          <cell r="P24">
            <v>17</v>
          </cell>
        </row>
        <row r="24">
          <cell r="R24">
            <v>7</v>
          </cell>
          <cell r="S24">
            <v>10</v>
          </cell>
        </row>
        <row r="24">
          <cell r="U24">
            <v>34</v>
          </cell>
          <cell r="V24">
            <v>59</v>
          </cell>
        </row>
        <row r="25">
          <cell r="B25" t="str">
            <v>E022-01-1052/2018</v>
          </cell>
          <cell r="C25" t="str">
            <v>Brilliant CHEPKIRUI</v>
          </cell>
          <cell r="D25">
            <v>9</v>
          </cell>
          <cell r="E25">
            <v>10</v>
          </cell>
        </row>
        <row r="25">
          <cell r="G25">
            <v>6.33333333333333</v>
          </cell>
          <cell r="H25">
            <v>9</v>
          </cell>
          <cell r="I25">
            <v>11</v>
          </cell>
          <cell r="J25">
            <v>3.33333333333333</v>
          </cell>
          <cell r="K25">
            <v>13</v>
          </cell>
          <cell r="L25">
            <v>10</v>
          </cell>
        </row>
        <row r="25">
          <cell r="N25">
            <v>8.625</v>
          </cell>
          <cell r="O25">
            <v>18.3</v>
          </cell>
          <cell r="P25">
            <v>13</v>
          </cell>
          <cell r="Q25">
            <v>13</v>
          </cell>
        </row>
        <row r="25">
          <cell r="S25">
            <v>5.5</v>
          </cell>
        </row>
        <row r="25">
          <cell r="U25">
            <v>31.5</v>
          </cell>
          <cell r="V25">
            <v>50</v>
          </cell>
        </row>
        <row r="26">
          <cell r="B26" t="str">
            <v>E022-01-1053/2018</v>
          </cell>
          <cell r="C26" t="str">
            <v>Dan Munene MUCHIRI</v>
          </cell>
          <cell r="D26">
            <v>13</v>
          </cell>
          <cell r="E26">
            <v>10</v>
          </cell>
        </row>
        <row r="26">
          <cell r="G26">
            <v>7.66666666666667</v>
          </cell>
          <cell r="H26">
            <v>12</v>
          </cell>
          <cell r="I26">
            <v>13</v>
          </cell>
          <cell r="J26">
            <v>4.16666666666667</v>
          </cell>
          <cell r="K26">
            <v>15</v>
          </cell>
          <cell r="L26">
            <v>12</v>
          </cell>
        </row>
        <row r="26">
          <cell r="N26">
            <v>10.125</v>
          </cell>
          <cell r="O26">
            <v>22</v>
          </cell>
          <cell r="P26">
            <v>25</v>
          </cell>
        </row>
        <row r="26">
          <cell r="R26">
            <v>9</v>
          </cell>
          <cell r="S26">
            <v>14</v>
          </cell>
        </row>
        <row r="26">
          <cell r="U26">
            <v>48</v>
          </cell>
          <cell r="V26">
            <v>70</v>
          </cell>
        </row>
        <row r="27">
          <cell r="B27" t="str">
            <v>E022-01-1054/2018</v>
          </cell>
          <cell r="C27" t="str">
            <v>Fredrick Munene  MUTEGI</v>
          </cell>
          <cell r="D27">
            <v>4</v>
          </cell>
          <cell r="E27">
            <v>5</v>
          </cell>
        </row>
        <row r="27">
          <cell r="G27">
            <v>3</v>
          </cell>
          <cell r="H27">
            <v>0</v>
          </cell>
          <cell r="I27">
            <v>13</v>
          </cell>
          <cell r="J27">
            <v>2.16666666666667</v>
          </cell>
          <cell r="K27">
            <v>17</v>
          </cell>
          <cell r="L27">
            <v>18</v>
          </cell>
        </row>
        <row r="27">
          <cell r="N27">
            <v>13.125</v>
          </cell>
          <cell r="O27">
            <v>18.3</v>
          </cell>
          <cell r="P27">
            <v>10</v>
          </cell>
        </row>
        <row r="27">
          <cell r="R27">
            <v>7</v>
          </cell>
        </row>
        <row r="27">
          <cell r="T27">
            <v>12</v>
          </cell>
          <cell r="U27">
            <v>29</v>
          </cell>
          <cell r="V27">
            <v>47</v>
          </cell>
        </row>
        <row r="28">
          <cell r="B28" t="str">
            <v>E022-01-1055/2018</v>
          </cell>
          <cell r="C28" t="str">
            <v>Josphat Macharia MAINA</v>
          </cell>
          <cell r="D28">
            <v>9</v>
          </cell>
          <cell r="E28">
            <v>10</v>
          </cell>
        </row>
        <row r="28">
          <cell r="G28">
            <v>6.33333333333333</v>
          </cell>
          <cell r="H28">
            <v>9</v>
          </cell>
          <cell r="I28">
            <v>12</v>
          </cell>
          <cell r="J28">
            <v>3.5</v>
          </cell>
          <cell r="K28">
            <v>16</v>
          </cell>
          <cell r="L28">
            <v>15</v>
          </cell>
        </row>
        <row r="28">
          <cell r="N28">
            <v>11.625</v>
          </cell>
          <cell r="O28">
            <v>21.5</v>
          </cell>
          <cell r="P28">
            <v>14</v>
          </cell>
          <cell r="Q28">
            <v>10</v>
          </cell>
        </row>
        <row r="28">
          <cell r="S28">
            <v>10</v>
          </cell>
        </row>
        <row r="28">
          <cell r="U28">
            <v>34</v>
          </cell>
          <cell r="V28">
            <v>56</v>
          </cell>
        </row>
        <row r="29">
          <cell r="B29" t="str">
            <v>E022-01-1056/2018</v>
          </cell>
          <cell r="C29" t="str">
            <v>Calvine Mwanzi SHIBIRITI</v>
          </cell>
          <cell r="D29">
            <v>9</v>
          </cell>
          <cell r="E29">
            <v>12</v>
          </cell>
        </row>
        <row r="29">
          <cell r="G29">
            <v>7</v>
          </cell>
          <cell r="H29">
            <v>9</v>
          </cell>
          <cell r="I29">
            <v>11</v>
          </cell>
          <cell r="J29">
            <v>3.33333333333333</v>
          </cell>
          <cell r="K29">
            <v>17</v>
          </cell>
          <cell r="L29">
            <v>18</v>
          </cell>
        </row>
        <row r="29">
          <cell r="N29">
            <v>13.125</v>
          </cell>
          <cell r="O29">
            <v>23.5</v>
          </cell>
          <cell r="P29">
            <v>13</v>
          </cell>
        </row>
        <row r="29">
          <cell r="R29">
            <v>5</v>
          </cell>
          <cell r="S29">
            <v>9</v>
          </cell>
        </row>
        <row r="29">
          <cell r="U29">
            <v>27</v>
          </cell>
          <cell r="V29">
            <v>51</v>
          </cell>
        </row>
        <row r="30">
          <cell r="B30" t="str">
            <v>E022-01-1057/2018</v>
          </cell>
          <cell r="C30" t="str">
            <v>Anita HEATHER</v>
          </cell>
          <cell r="D30">
            <v>7</v>
          </cell>
          <cell r="E30">
            <v>9</v>
          </cell>
        </row>
        <row r="30">
          <cell r="G30">
            <v>5.33333333333333</v>
          </cell>
          <cell r="H30">
            <v>14</v>
          </cell>
          <cell r="I30">
            <v>13</v>
          </cell>
          <cell r="J30">
            <v>4.5</v>
          </cell>
          <cell r="K30">
            <v>11</v>
          </cell>
          <cell r="L30">
            <v>18</v>
          </cell>
        </row>
        <row r="30">
          <cell r="N30">
            <v>10.875</v>
          </cell>
          <cell r="O30">
            <v>20.7</v>
          </cell>
          <cell r="P30">
            <v>9</v>
          </cell>
        </row>
        <row r="30">
          <cell r="R30">
            <v>6</v>
          </cell>
          <cell r="S30">
            <v>11</v>
          </cell>
        </row>
        <row r="30">
          <cell r="U30">
            <v>26</v>
          </cell>
          <cell r="V30">
            <v>47</v>
          </cell>
        </row>
        <row r="31">
          <cell r="B31" t="str">
            <v>E022-01-1059/2018</v>
          </cell>
          <cell r="C31" t="str">
            <v>Gladwell Nyambura CHEGE</v>
          </cell>
          <cell r="D31">
            <v>6</v>
          </cell>
          <cell r="E31">
            <v>12</v>
          </cell>
        </row>
        <row r="31">
          <cell r="G31">
            <v>6</v>
          </cell>
          <cell r="H31">
            <v>14</v>
          </cell>
          <cell r="I31">
            <v>0</v>
          </cell>
          <cell r="J31">
            <v>2.33333333333333</v>
          </cell>
          <cell r="K31">
            <v>16</v>
          </cell>
          <cell r="L31">
            <v>13</v>
          </cell>
        </row>
        <row r="31">
          <cell r="N31">
            <v>10.875</v>
          </cell>
          <cell r="O31">
            <v>19.2</v>
          </cell>
          <cell r="P31">
            <v>15</v>
          </cell>
        </row>
        <row r="31">
          <cell r="R31">
            <v>5</v>
          </cell>
        </row>
        <row r="31">
          <cell r="T31">
            <v>14</v>
          </cell>
          <cell r="U31">
            <v>34</v>
          </cell>
          <cell r="V31">
            <v>53</v>
          </cell>
        </row>
        <row r="32">
          <cell r="B32" t="str">
            <v>E022-01-1060/2018</v>
          </cell>
          <cell r="C32" t="str">
            <v>Brian Gacheru MURIUKI</v>
          </cell>
          <cell r="D32">
            <v>8</v>
          </cell>
          <cell r="E32">
            <v>10</v>
          </cell>
        </row>
        <row r="32">
          <cell r="G32">
            <v>6</v>
          </cell>
          <cell r="H32">
            <v>13</v>
          </cell>
          <cell r="I32">
            <v>12</v>
          </cell>
          <cell r="J32">
            <v>4.16666666666667</v>
          </cell>
          <cell r="K32">
            <v>9</v>
          </cell>
          <cell r="L32">
            <v>13</v>
          </cell>
        </row>
        <row r="32">
          <cell r="N32">
            <v>8.25</v>
          </cell>
          <cell r="O32">
            <v>18.4</v>
          </cell>
          <cell r="P32">
            <v>15.5</v>
          </cell>
        </row>
        <row r="32">
          <cell r="R32">
            <v>9</v>
          </cell>
          <cell r="S32">
            <v>12</v>
          </cell>
        </row>
        <row r="32">
          <cell r="U32">
            <v>36.5</v>
          </cell>
          <cell r="V32">
            <v>55</v>
          </cell>
        </row>
        <row r="33">
          <cell r="B33" t="str">
            <v>E022-01-1061/2018</v>
          </cell>
          <cell r="C33" t="str">
            <v>Mohammad Ali MBARAK</v>
          </cell>
          <cell r="D33">
            <v>9</v>
          </cell>
          <cell r="E33">
            <v>10</v>
          </cell>
        </row>
        <row r="33">
          <cell r="G33">
            <v>6.33333333333333</v>
          </cell>
          <cell r="H33">
            <v>11</v>
          </cell>
          <cell r="I33">
            <v>12</v>
          </cell>
          <cell r="J33">
            <v>3.83333333333333</v>
          </cell>
          <cell r="K33">
            <v>14</v>
          </cell>
          <cell r="L33">
            <v>12</v>
          </cell>
        </row>
        <row r="33">
          <cell r="N33">
            <v>9.75</v>
          </cell>
          <cell r="O33">
            <v>19.9</v>
          </cell>
          <cell r="P33">
            <v>15</v>
          </cell>
        </row>
        <row r="33">
          <cell r="R33">
            <v>9</v>
          </cell>
        </row>
        <row r="33">
          <cell r="T33">
            <v>16</v>
          </cell>
          <cell r="U33">
            <v>40</v>
          </cell>
          <cell r="V33">
            <v>60</v>
          </cell>
        </row>
        <row r="34">
          <cell r="B34" t="str">
            <v>E022-01-1063/2018</v>
          </cell>
          <cell r="C34" t="str">
            <v>Frankline Mutuma MBURUGU</v>
          </cell>
          <cell r="D34">
            <v>6</v>
          </cell>
          <cell r="E34">
            <v>14</v>
          </cell>
        </row>
        <row r="34">
          <cell r="G34">
            <v>6.66666666666667</v>
          </cell>
          <cell r="H34">
            <v>10</v>
          </cell>
          <cell r="I34">
            <v>10</v>
          </cell>
          <cell r="J34">
            <v>3.33333333333333</v>
          </cell>
          <cell r="K34">
            <v>11</v>
          </cell>
          <cell r="L34">
            <v>16</v>
          </cell>
        </row>
        <row r="34">
          <cell r="N34">
            <v>10.125</v>
          </cell>
          <cell r="O34">
            <v>20.1</v>
          </cell>
          <cell r="P34">
            <v>18</v>
          </cell>
        </row>
        <row r="34">
          <cell r="R34">
            <v>5</v>
          </cell>
          <cell r="S34">
            <v>6.5</v>
          </cell>
        </row>
        <row r="34">
          <cell r="U34">
            <v>29.5</v>
          </cell>
          <cell r="V34">
            <v>50</v>
          </cell>
        </row>
        <row r="35">
          <cell r="B35" t="str">
            <v>E022-01-1064/2018</v>
          </cell>
          <cell r="C35" t="str">
            <v>Amos Munene MUTHEE</v>
          </cell>
          <cell r="D35">
            <v>8</v>
          </cell>
          <cell r="E35">
            <v>11</v>
          </cell>
        </row>
        <row r="35">
          <cell r="G35">
            <v>6.33333333333333</v>
          </cell>
          <cell r="H35">
            <v>12</v>
          </cell>
          <cell r="I35">
            <v>15</v>
          </cell>
          <cell r="J35">
            <v>4.5</v>
          </cell>
          <cell r="K35">
            <v>15</v>
          </cell>
          <cell r="L35">
            <v>17</v>
          </cell>
        </row>
        <row r="35">
          <cell r="N35">
            <v>12</v>
          </cell>
          <cell r="O35">
            <v>22.8</v>
          </cell>
          <cell r="P35">
            <v>17</v>
          </cell>
          <cell r="Q35">
            <v>14</v>
          </cell>
        </row>
        <row r="35">
          <cell r="S35">
            <v>14</v>
          </cell>
        </row>
        <row r="35">
          <cell r="U35">
            <v>45</v>
          </cell>
          <cell r="V35">
            <v>68</v>
          </cell>
        </row>
        <row r="36">
          <cell r="B36" t="str">
            <v>E022-01-1065/2018</v>
          </cell>
          <cell r="C36" t="str">
            <v>Paul Muchogo MACHARIA</v>
          </cell>
          <cell r="D36">
            <v>10</v>
          </cell>
          <cell r="E36">
            <v>10</v>
          </cell>
        </row>
        <row r="36">
          <cell r="G36">
            <v>6.66666666666667</v>
          </cell>
          <cell r="H36">
            <v>9</v>
          </cell>
          <cell r="I36">
            <v>12</v>
          </cell>
          <cell r="J36">
            <v>3.5</v>
          </cell>
          <cell r="K36">
            <v>16</v>
          </cell>
          <cell r="L36">
            <v>15</v>
          </cell>
        </row>
        <row r="36">
          <cell r="N36">
            <v>11.625</v>
          </cell>
          <cell r="O36">
            <v>21.8</v>
          </cell>
          <cell r="P36">
            <v>19</v>
          </cell>
        </row>
        <row r="36">
          <cell r="R36">
            <v>10</v>
          </cell>
          <cell r="S36">
            <v>13</v>
          </cell>
        </row>
        <row r="36">
          <cell r="U36">
            <v>42</v>
          </cell>
          <cell r="V36">
            <v>64</v>
          </cell>
        </row>
        <row r="37">
          <cell r="B37" t="str">
            <v>E022-01-1066/2018</v>
          </cell>
          <cell r="C37" t="str">
            <v>Lorna Muthoni MUTURI</v>
          </cell>
          <cell r="D37">
            <v>10</v>
          </cell>
          <cell r="E37">
            <v>13</v>
          </cell>
        </row>
        <row r="37">
          <cell r="G37">
            <v>7.66666666666667</v>
          </cell>
          <cell r="H37">
            <v>11</v>
          </cell>
          <cell r="I37">
            <v>12</v>
          </cell>
          <cell r="J37">
            <v>3.83333333333333</v>
          </cell>
          <cell r="K37">
            <v>14</v>
          </cell>
          <cell r="L37">
            <v>13</v>
          </cell>
        </row>
        <row r="37">
          <cell r="N37">
            <v>10.125</v>
          </cell>
          <cell r="O37">
            <v>21.6</v>
          </cell>
          <cell r="P37">
            <v>24</v>
          </cell>
        </row>
        <row r="37">
          <cell r="R37">
            <v>11</v>
          </cell>
        </row>
        <row r="37">
          <cell r="T37">
            <v>13</v>
          </cell>
          <cell r="U37">
            <v>48</v>
          </cell>
          <cell r="V37">
            <v>70</v>
          </cell>
        </row>
        <row r="38">
          <cell r="B38" t="str">
            <v>E022-01-1067/2018</v>
          </cell>
          <cell r="C38" t="str">
            <v>Aswan Abishai ONGAYO</v>
          </cell>
          <cell r="D38">
            <v>8</v>
          </cell>
          <cell r="E38">
            <v>11</v>
          </cell>
        </row>
        <row r="38">
          <cell r="G38">
            <v>6.33333333333333</v>
          </cell>
          <cell r="H38">
            <v>10</v>
          </cell>
          <cell r="I38">
            <v>12</v>
          </cell>
          <cell r="J38">
            <v>3.66666666666667</v>
          </cell>
          <cell r="K38">
            <v>12</v>
          </cell>
          <cell r="L38">
            <v>18</v>
          </cell>
        </row>
        <row r="38">
          <cell r="N38">
            <v>11.25</v>
          </cell>
          <cell r="O38">
            <v>21.3</v>
          </cell>
          <cell r="P38">
            <v>17</v>
          </cell>
        </row>
        <row r="38">
          <cell r="R38">
            <v>4</v>
          </cell>
          <cell r="S38">
            <v>8.5</v>
          </cell>
        </row>
        <row r="38">
          <cell r="U38">
            <v>29.5</v>
          </cell>
          <cell r="V38">
            <v>51</v>
          </cell>
        </row>
        <row r="39">
          <cell r="B39" t="str">
            <v>E022-01-1069/2018</v>
          </cell>
          <cell r="C39" t="str">
            <v>Ephantus Muturi MUKURI</v>
          </cell>
          <cell r="D39">
            <v>8</v>
          </cell>
          <cell r="E39">
            <v>11</v>
          </cell>
        </row>
        <row r="39">
          <cell r="G39">
            <v>6.33333333333333</v>
          </cell>
          <cell r="H39">
            <v>10</v>
          </cell>
          <cell r="I39">
            <v>13</v>
          </cell>
          <cell r="J39">
            <v>3.83333333333333</v>
          </cell>
          <cell r="K39">
            <v>8</v>
          </cell>
          <cell r="L39">
            <v>13</v>
          </cell>
        </row>
        <row r="39">
          <cell r="N39">
            <v>7.875</v>
          </cell>
          <cell r="O39">
            <v>18</v>
          </cell>
          <cell r="P39">
            <v>7</v>
          </cell>
          <cell r="Q39">
            <v>5</v>
          </cell>
        </row>
        <row r="39">
          <cell r="S39">
            <v>4.5</v>
          </cell>
        </row>
        <row r="39">
          <cell r="U39">
            <v>16.5</v>
          </cell>
          <cell r="V39">
            <v>35</v>
          </cell>
        </row>
        <row r="40">
          <cell r="B40" t="str">
            <v>E022-01-1070/2018</v>
          </cell>
          <cell r="C40" t="str">
            <v>Festus BRIAN</v>
          </cell>
          <cell r="D40">
            <v>7</v>
          </cell>
          <cell r="E40">
            <v>9</v>
          </cell>
        </row>
        <row r="40">
          <cell r="G40">
            <v>5.33333333333333</v>
          </cell>
          <cell r="H40">
            <v>10</v>
          </cell>
          <cell r="I40">
            <v>12</v>
          </cell>
          <cell r="J40">
            <v>3.66666666666667</v>
          </cell>
          <cell r="K40">
            <v>12</v>
          </cell>
          <cell r="L40">
            <v>18</v>
          </cell>
        </row>
        <row r="40">
          <cell r="N40">
            <v>11.25</v>
          </cell>
          <cell r="O40">
            <v>20.3</v>
          </cell>
          <cell r="P40">
            <v>18</v>
          </cell>
        </row>
        <row r="40">
          <cell r="R40">
            <v>11.5</v>
          </cell>
          <cell r="S40">
            <v>10</v>
          </cell>
        </row>
        <row r="40">
          <cell r="U40">
            <v>39.5</v>
          </cell>
          <cell r="V40">
            <v>60</v>
          </cell>
        </row>
        <row r="41">
          <cell r="B41" t="str">
            <v>E022-01-1071/2018</v>
          </cell>
          <cell r="C41" t="str">
            <v>Benson Githutha GATHITU</v>
          </cell>
          <cell r="D41">
            <v>9</v>
          </cell>
          <cell r="E41">
            <v>9</v>
          </cell>
        </row>
        <row r="41">
          <cell r="G41">
            <v>6</v>
          </cell>
          <cell r="H41">
            <v>12</v>
          </cell>
          <cell r="I41">
            <v>13</v>
          </cell>
          <cell r="J41">
            <v>4.16666666666667</v>
          </cell>
          <cell r="K41">
            <v>10</v>
          </cell>
          <cell r="L41">
            <v>12</v>
          </cell>
        </row>
        <row r="41">
          <cell r="N41">
            <v>8.25</v>
          </cell>
          <cell r="O41">
            <v>18.4</v>
          </cell>
          <cell r="P41">
            <v>19</v>
          </cell>
          <cell r="Q41">
            <v>6</v>
          </cell>
        </row>
        <row r="41">
          <cell r="S41">
            <v>4</v>
          </cell>
        </row>
        <row r="41">
          <cell r="U41">
            <v>29</v>
          </cell>
          <cell r="V41">
            <v>47</v>
          </cell>
        </row>
        <row r="42">
          <cell r="B42" t="str">
            <v>E022-01-1072/2018</v>
          </cell>
          <cell r="C42" t="str">
            <v>Joseph Mbayi MESSI</v>
          </cell>
          <cell r="D42">
            <v>6</v>
          </cell>
          <cell r="E42">
            <v>9</v>
          </cell>
        </row>
        <row r="42">
          <cell r="G42">
            <v>5</v>
          </cell>
          <cell r="H42">
            <v>10</v>
          </cell>
          <cell r="I42">
            <v>12</v>
          </cell>
          <cell r="J42">
            <v>3.66666666666667</v>
          </cell>
          <cell r="K42">
            <v>12</v>
          </cell>
          <cell r="L42">
            <v>18</v>
          </cell>
        </row>
        <row r="42">
          <cell r="N42">
            <v>11.25</v>
          </cell>
          <cell r="O42">
            <v>19.9</v>
          </cell>
          <cell r="P42">
            <v>21</v>
          </cell>
          <cell r="Q42">
            <v>8</v>
          </cell>
        </row>
        <row r="42">
          <cell r="S42">
            <v>8.5</v>
          </cell>
        </row>
        <row r="42">
          <cell r="U42">
            <v>37.5</v>
          </cell>
          <cell r="V42">
            <v>57</v>
          </cell>
        </row>
        <row r="43">
          <cell r="B43" t="str">
            <v>E022-01-1073/2018</v>
          </cell>
          <cell r="C43" t="str">
            <v>Mercyline Buyaki OCHAKO</v>
          </cell>
          <cell r="D43">
            <v>7</v>
          </cell>
          <cell r="E43">
            <v>9</v>
          </cell>
        </row>
        <row r="43">
          <cell r="G43">
            <v>5.33333333333333</v>
          </cell>
          <cell r="H43">
            <v>14</v>
          </cell>
          <cell r="I43">
            <v>0</v>
          </cell>
          <cell r="J43">
            <v>2.33333333333333</v>
          </cell>
          <cell r="K43">
            <v>16</v>
          </cell>
          <cell r="L43">
            <v>13</v>
          </cell>
        </row>
        <row r="43">
          <cell r="N43">
            <v>10.875</v>
          </cell>
          <cell r="O43">
            <v>18.5</v>
          </cell>
          <cell r="P43">
            <v>19.5</v>
          </cell>
        </row>
        <row r="43">
          <cell r="R43">
            <v>8</v>
          </cell>
          <cell r="S43">
            <v>11.5</v>
          </cell>
        </row>
        <row r="43">
          <cell r="U43">
            <v>39</v>
          </cell>
          <cell r="V43">
            <v>58</v>
          </cell>
        </row>
        <row r="44">
          <cell r="B44" t="str">
            <v>E022-01-1074/2018</v>
          </cell>
          <cell r="C44" t="str">
            <v>Allan Ogude SHANZA</v>
          </cell>
          <cell r="D44">
            <v>8</v>
          </cell>
          <cell r="E44">
            <v>14</v>
          </cell>
        </row>
        <row r="44">
          <cell r="G44">
            <v>7.33333333333333</v>
          </cell>
          <cell r="H44">
            <v>10</v>
          </cell>
          <cell r="I44">
            <v>10</v>
          </cell>
          <cell r="J44">
            <v>3.33333333333333</v>
          </cell>
          <cell r="K44">
            <v>11</v>
          </cell>
          <cell r="L44">
            <v>16</v>
          </cell>
        </row>
        <row r="44">
          <cell r="N44">
            <v>10.125</v>
          </cell>
          <cell r="O44">
            <v>20.8</v>
          </cell>
          <cell r="P44">
            <v>19</v>
          </cell>
        </row>
        <row r="44">
          <cell r="R44">
            <v>8</v>
          </cell>
          <cell r="S44">
            <v>12</v>
          </cell>
        </row>
        <row r="44">
          <cell r="U44">
            <v>39</v>
          </cell>
          <cell r="V44">
            <v>60</v>
          </cell>
        </row>
        <row r="45">
          <cell r="B45" t="str">
            <v>E022-01-1075/2018</v>
          </cell>
          <cell r="C45" t="str">
            <v>Brian KIPTOO</v>
          </cell>
          <cell r="D45">
            <v>6</v>
          </cell>
          <cell r="E45">
            <v>12</v>
          </cell>
        </row>
        <row r="45">
          <cell r="G45">
            <v>6</v>
          </cell>
          <cell r="H45">
            <v>12</v>
          </cell>
          <cell r="I45">
            <v>0</v>
          </cell>
          <cell r="J45">
            <v>2</v>
          </cell>
          <cell r="K45">
            <v>8</v>
          </cell>
          <cell r="L45">
            <v>17</v>
          </cell>
        </row>
        <row r="45">
          <cell r="N45">
            <v>9.375</v>
          </cell>
          <cell r="O45">
            <v>17.4</v>
          </cell>
          <cell r="P45">
            <v>6</v>
          </cell>
        </row>
        <row r="45">
          <cell r="R45">
            <v>10</v>
          </cell>
          <cell r="S45">
            <v>9.5</v>
          </cell>
        </row>
        <row r="45">
          <cell r="U45">
            <v>25.5</v>
          </cell>
          <cell r="V45">
            <v>43</v>
          </cell>
        </row>
        <row r="46">
          <cell r="B46" t="str">
            <v>E022-01-1076/2018</v>
          </cell>
          <cell r="C46" t="str">
            <v>Franklyn KIPKURUI</v>
          </cell>
          <cell r="D46">
            <v>10</v>
          </cell>
          <cell r="E46">
            <v>11</v>
          </cell>
        </row>
        <row r="46">
          <cell r="G46">
            <v>7</v>
          </cell>
          <cell r="H46">
            <v>11</v>
          </cell>
          <cell r="I46">
            <v>14</v>
          </cell>
          <cell r="J46">
            <v>4.16666666666667</v>
          </cell>
          <cell r="K46">
            <v>8</v>
          </cell>
          <cell r="L46">
            <v>13</v>
          </cell>
        </row>
        <row r="46">
          <cell r="N46">
            <v>7.875</v>
          </cell>
          <cell r="O46">
            <v>19</v>
          </cell>
          <cell r="P46">
            <v>17</v>
          </cell>
        </row>
        <row r="46">
          <cell r="R46">
            <v>8</v>
          </cell>
        </row>
        <row r="46">
          <cell r="T46">
            <v>12</v>
          </cell>
          <cell r="U46">
            <v>37</v>
          </cell>
          <cell r="V46">
            <v>56</v>
          </cell>
        </row>
        <row r="47">
          <cell r="B47" t="str">
            <v>E022-01-1078/2018</v>
          </cell>
          <cell r="C47" t="str">
            <v>Claire Wambui NJUGUNA</v>
          </cell>
          <cell r="D47">
            <v>7</v>
          </cell>
          <cell r="E47">
            <v>10</v>
          </cell>
        </row>
        <row r="47">
          <cell r="G47">
            <v>5.66666666666667</v>
          </cell>
          <cell r="H47">
            <v>11</v>
          </cell>
          <cell r="I47">
            <v>14</v>
          </cell>
          <cell r="J47">
            <v>4.16666666666667</v>
          </cell>
          <cell r="K47">
            <v>8</v>
          </cell>
          <cell r="L47">
            <v>13</v>
          </cell>
        </row>
        <row r="47">
          <cell r="N47">
            <v>7.875</v>
          </cell>
          <cell r="O47">
            <v>17.7</v>
          </cell>
          <cell r="P47">
            <v>12</v>
          </cell>
        </row>
        <row r="47">
          <cell r="R47">
            <v>10</v>
          </cell>
          <cell r="S47">
            <v>11.5</v>
          </cell>
        </row>
        <row r="47">
          <cell r="U47">
            <v>33.5</v>
          </cell>
          <cell r="V47">
            <v>51</v>
          </cell>
        </row>
        <row r="48">
          <cell r="B48" t="str">
            <v>E022-01-1079/2018</v>
          </cell>
          <cell r="C48" t="str">
            <v>Ian Ndungu MUKIRI</v>
          </cell>
          <cell r="D48">
            <v>8</v>
          </cell>
          <cell r="E48">
            <v>14</v>
          </cell>
        </row>
        <row r="48">
          <cell r="G48">
            <v>7.33333333333333</v>
          </cell>
          <cell r="H48">
            <v>9</v>
          </cell>
          <cell r="I48">
            <v>12</v>
          </cell>
          <cell r="J48">
            <v>3.5</v>
          </cell>
          <cell r="K48">
            <v>16</v>
          </cell>
          <cell r="L48">
            <v>15</v>
          </cell>
        </row>
        <row r="48">
          <cell r="N48">
            <v>11.625</v>
          </cell>
          <cell r="O48">
            <v>22.5</v>
          </cell>
          <cell r="P48">
            <v>12</v>
          </cell>
          <cell r="Q48">
            <v>6</v>
          </cell>
        </row>
        <row r="48">
          <cell r="S48">
            <v>13</v>
          </cell>
        </row>
        <row r="48">
          <cell r="U48">
            <v>31</v>
          </cell>
          <cell r="V48">
            <v>54</v>
          </cell>
        </row>
        <row r="49">
          <cell r="B49" t="str">
            <v>E022-01-1080/2018</v>
          </cell>
          <cell r="C49" t="str">
            <v>Mark KIPYEGON</v>
          </cell>
          <cell r="D49">
            <v>6</v>
          </cell>
          <cell r="E49">
            <v>12</v>
          </cell>
        </row>
        <row r="49">
          <cell r="G49">
            <v>6</v>
          </cell>
          <cell r="H49">
            <v>12</v>
          </cell>
          <cell r="I49">
            <v>0</v>
          </cell>
          <cell r="J49">
            <v>2</v>
          </cell>
          <cell r="K49">
            <v>8</v>
          </cell>
          <cell r="L49">
            <v>17</v>
          </cell>
        </row>
        <row r="49">
          <cell r="N49">
            <v>9.375</v>
          </cell>
          <cell r="O49">
            <v>17.4</v>
          </cell>
          <cell r="P49">
            <v>8</v>
          </cell>
          <cell r="Q49">
            <v>12</v>
          </cell>
        </row>
        <row r="49">
          <cell r="S49">
            <v>16</v>
          </cell>
        </row>
        <row r="49">
          <cell r="U49">
            <v>36</v>
          </cell>
          <cell r="V49">
            <v>53</v>
          </cell>
        </row>
        <row r="50">
          <cell r="B50" t="str">
            <v>E022-01-1081/2018</v>
          </cell>
          <cell r="C50" t="str">
            <v>Ntinyari Esther KIOGORA</v>
          </cell>
          <cell r="D50">
            <v>7</v>
          </cell>
          <cell r="E50">
            <v>10</v>
          </cell>
        </row>
        <row r="50">
          <cell r="G50">
            <v>5.66666666666667</v>
          </cell>
          <cell r="H50">
            <v>12</v>
          </cell>
          <cell r="I50">
            <v>11</v>
          </cell>
          <cell r="J50">
            <v>3.83333333333333</v>
          </cell>
          <cell r="K50">
            <v>17</v>
          </cell>
          <cell r="L50">
            <v>15</v>
          </cell>
        </row>
        <row r="50">
          <cell r="N50">
            <v>12</v>
          </cell>
          <cell r="O50">
            <v>21.5</v>
          </cell>
          <cell r="P50">
            <v>14</v>
          </cell>
        </row>
        <row r="50">
          <cell r="R50">
            <v>6</v>
          </cell>
          <cell r="S50">
            <v>11.5</v>
          </cell>
        </row>
        <row r="50">
          <cell r="U50">
            <v>31.5</v>
          </cell>
          <cell r="V50">
            <v>53</v>
          </cell>
        </row>
        <row r="51">
          <cell r="B51" t="str">
            <v>E022-01-1082/2018</v>
          </cell>
          <cell r="C51" t="str">
            <v>Kevin Pere MARIMBET</v>
          </cell>
          <cell r="D51">
            <v>3</v>
          </cell>
          <cell r="E51">
            <v>11</v>
          </cell>
        </row>
        <row r="51">
          <cell r="G51">
            <v>4.66666666666667</v>
          </cell>
          <cell r="H51">
            <v>12</v>
          </cell>
          <cell r="I51">
            <v>13</v>
          </cell>
          <cell r="J51">
            <v>4.16666666666667</v>
          </cell>
          <cell r="K51">
            <v>17</v>
          </cell>
          <cell r="L51">
            <v>17</v>
          </cell>
        </row>
        <row r="51">
          <cell r="N51">
            <v>12.75</v>
          </cell>
          <cell r="O51">
            <v>21.6</v>
          </cell>
          <cell r="P51">
            <v>23</v>
          </cell>
          <cell r="Q51">
            <v>19</v>
          </cell>
        </row>
        <row r="51">
          <cell r="S51">
            <v>10</v>
          </cell>
        </row>
        <row r="51">
          <cell r="U51">
            <v>52</v>
          </cell>
          <cell r="V51">
            <v>74</v>
          </cell>
        </row>
        <row r="52">
          <cell r="B52" t="str">
            <v>E022-01-1083/2018</v>
          </cell>
          <cell r="C52" t="str">
            <v>Felix Ouma ACHIENG</v>
          </cell>
          <cell r="D52">
            <v>5</v>
          </cell>
          <cell r="E52">
            <v>12</v>
          </cell>
        </row>
        <row r="52">
          <cell r="G52">
            <v>5.66666666666667</v>
          </cell>
          <cell r="H52">
            <v>11</v>
          </cell>
          <cell r="I52">
            <v>14</v>
          </cell>
          <cell r="J52">
            <v>4.16666666666667</v>
          </cell>
          <cell r="K52">
            <v>8</v>
          </cell>
          <cell r="L52">
            <v>12</v>
          </cell>
        </row>
        <row r="52">
          <cell r="N52">
            <v>7.5</v>
          </cell>
          <cell r="O52">
            <v>17.3</v>
          </cell>
          <cell r="P52">
            <v>26</v>
          </cell>
          <cell r="Q52">
            <v>7</v>
          </cell>
        </row>
        <row r="52">
          <cell r="S52">
            <v>9.5</v>
          </cell>
        </row>
        <row r="52">
          <cell r="U52">
            <v>42.5</v>
          </cell>
          <cell r="V52">
            <v>60</v>
          </cell>
        </row>
        <row r="53">
          <cell r="B53" t="str">
            <v>E022-01-1084/2018</v>
          </cell>
          <cell r="C53" t="str">
            <v>Kipkosgei Titus KIPLAGAT</v>
          </cell>
          <cell r="D53">
            <v>7</v>
          </cell>
          <cell r="E53">
            <v>9</v>
          </cell>
        </row>
        <row r="53">
          <cell r="G53">
            <v>5.33333333333333</v>
          </cell>
          <cell r="H53">
            <v>14</v>
          </cell>
          <cell r="I53">
            <v>13</v>
          </cell>
          <cell r="J53">
            <v>4.5</v>
          </cell>
          <cell r="K53">
            <v>11</v>
          </cell>
          <cell r="L53">
            <v>18</v>
          </cell>
        </row>
        <row r="53">
          <cell r="N53">
            <v>10.875</v>
          </cell>
          <cell r="O53">
            <v>20.7</v>
          </cell>
          <cell r="P53">
            <v>11</v>
          </cell>
          <cell r="Q53">
            <v>9</v>
          </cell>
        </row>
        <row r="53">
          <cell r="S53">
            <v>16</v>
          </cell>
        </row>
        <row r="53">
          <cell r="U53">
            <v>36</v>
          </cell>
          <cell r="V53">
            <v>57</v>
          </cell>
        </row>
        <row r="54">
          <cell r="B54" t="str">
            <v>E022-01-1085/2018</v>
          </cell>
          <cell r="C54" t="str">
            <v>Joseph Kiarie MBUGUA</v>
          </cell>
          <cell r="D54">
            <v>12</v>
          </cell>
          <cell r="E54">
            <v>15</v>
          </cell>
        </row>
        <row r="54">
          <cell r="G54">
            <v>9</v>
          </cell>
          <cell r="H54">
            <v>9</v>
          </cell>
          <cell r="I54">
            <v>13</v>
          </cell>
          <cell r="J54">
            <v>3.66666666666667</v>
          </cell>
          <cell r="K54">
            <v>17</v>
          </cell>
          <cell r="L54">
            <v>18</v>
          </cell>
        </row>
        <row r="54">
          <cell r="N54">
            <v>13.125</v>
          </cell>
          <cell r="O54">
            <v>25.8</v>
          </cell>
          <cell r="P54">
            <v>13</v>
          </cell>
        </row>
        <row r="54">
          <cell r="R54">
            <v>6</v>
          </cell>
        </row>
        <row r="54">
          <cell r="T54">
            <v>8.5</v>
          </cell>
          <cell r="U54">
            <v>27.5</v>
          </cell>
          <cell r="V54">
            <v>53</v>
          </cell>
        </row>
        <row r="55">
          <cell r="B55" t="str">
            <v>E022-01-1086/2018</v>
          </cell>
          <cell r="C55" t="str">
            <v>Brian Nelson MWAGHADI</v>
          </cell>
          <cell r="D55">
            <v>9</v>
          </cell>
          <cell r="E55">
            <v>14</v>
          </cell>
        </row>
        <row r="55">
          <cell r="G55">
            <v>7.66666666666667</v>
          </cell>
          <cell r="H55">
            <v>12</v>
          </cell>
          <cell r="I55">
            <v>14</v>
          </cell>
          <cell r="J55">
            <v>4.33333333333333</v>
          </cell>
          <cell r="K55">
            <v>12</v>
          </cell>
          <cell r="L55">
            <v>12</v>
          </cell>
        </row>
        <row r="55">
          <cell r="N55">
            <v>9</v>
          </cell>
          <cell r="O55">
            <v>21</v>
          </cell>
          <cell r="P55">
            <v>26</v>
          </cell>
          <cell r="Q55">
            <v>13</v>
          </cell>
        </row>
        <row r="55">
          <cell r="S55">
            <v>9.5</v>
          </cell>
        </row>
        <row r="55">
          <cell r="U55">
            <v>48.5</v>
          </cell>
          <cell r="V55">
            <v>70</v>
          </cell>
        </row>
        <row r="56">
          <cell r="B56" t="str">
            <v>E022-01-1089/2018</v>
          </cell>
          <cell r="C56" t="str">
            <v>George LEEHANEY</v>
          </cell>
          <cell r="D56">
            <v>6</v>
          </cell>
          <cell r="E56">
            <v>11</v>
          </cell>
        </row>
        <row r="56">
          <cell r="G56">
            <v>5.66666666666667</v>
          </cell>
          <cell r="H56">
            <v>10</v>
          </cell>
          <cell r="I56">
            <v>10</v>
          </cell>
          <cell r="J56">
            <v>3.33333333333333</v>
          </cell>
          <cell r="K56">
            <v>11</v>
          </cell>
          <cell r="L56">
            <v>16</v>
          </cell>
        </row>
        <row r="56">
          <cell r="N56">
            <v>10.125</v>
          </cell>
          <cell r="O56">
            <v>19.1</v>
          </cell>
          <cell r="P56">
            <v>18</v>
          </cell>
        </row>
        <row r="56">
          <cell r="R56">
            <v>5</v>
          </cell>
          <cell r="S56">
            <v>11</v>
          </cell>
        </row>
        <row r="56">
          <cell r="U56">
            <v>34</v>
          </cell>
          <cell r="V56">
            <v>53</v>
          </cell>
        </row>
        <row r="57">
          <cell r="B57" t="str">
            <v>E022-01-1092/2018</v>
          </cell>
          <cell r="C57" t="str">
            <v>Andrew J Apwoka RAWAKA</v>
          </cell>
          <cell r="D57">
            <v>10</v>
          </cell>
          <cell r="E57">
            <v>10</v>
          </cell>
        </row>
        <row r="57">
          <cell r="G57">
            <v>6.66666666666667</v>
          </cell>
          <cell r="H57">
            <v>11</v>
          </cell>
          <cell r="I57">
            <v>14</v>
          </cell>
          <cell r="J57">
            <v>4.16666666666667</v>
          </cell>
          <cell r="K57">
            <v>8</v>
          </cell>
          <cell r="L57">
            <v>9</v>
          </cell>
        </row>
        <row r="57">
          <cell r="N57">
            <v>6.375</v>
          </cell>
          <cell r="O57">
            <v>17.2</v>
          </cell>
          <cell r="P57">
            <v>10</v>
          </cell>
        </row>
        <row r="57">
          <cell r="R57">
            <v>4</v>
          </cell>
          <cell r="S57">
            <v>10</v>
          </cell>
        </row>
        <row r="57">
          <cell r="U57">
            <v>24</v>
          </cell>
          <cell r="V57">
            <v>41</v>
          </cell>
        </row>
        <row r="58">
          <cell r="B58" t="str">
            <v>E022-01-1094/2018</v>
          </cell>
          <cell r="C58" t="str">
            <v>Collins Kipchirchir KEMBOI</v>
          </cell>
          <cell r="D58">
            <v>6</v>
          </cell>
          <cell r="E58">
            <v>12</v>
          </cell>
        </row>
        <row r="58">
          <cell r="G58">
            <v>6</v>
          </cell>
          <cell r="H58">
            <v>14</v>
          </cell>
          <cell r="I58">
            <v>13</v>
          </cell>
          <cell r="J58">
            <v>4.5</v>
          </cell>
          <cell r="K58">
            <v>16</v>
          </cell>
          <cell r="L58">
            <v>13</v>
          </cell>
        </row>
        <row r="58">
          <cell r="N58">
            <v>10.875</v>
          </cell>
          <cell r="O58">
            <v>21.4</v>
          </cell>
          <cell r="P58">
            <v>13</v>
          </cell>
        </row>
        <row r="58">
          <cell r="R58">
            <v>4</v>
          </cell>
        </row>
        <row r="58">
          <cell r="T58">
            <v>9</v>
          </cell>
          <cell r="U58">
            <v>26</v>
          </cell>
          <cell r="V58">
            <v>47</v>
          </cell>
        </row>
        <row r="59">
          <cell r="B59" t="str">
            <v>E022-01-1095/2018</v>
          </cell>
          <cell r="C59" t="str">
            <v>Brian KIBET</v>
          </cell>
          <cell r="D59">
            <v>8</v>
          </cell>
          <cell r="E59">
            <v>13</v>
          </cell>
        </row>
        <row r="59">
          <cell r="G59">
            <v>7</v>
          </cell>
          <cell r="H59">
            <v>14</v>
          </cell>
          <cell r="I59">
            <v>13</v>
          </cell>
          <cell r="J59">
            <v>4.5</v>
          </cell>
          <cell r="K59">
            <v>11</v>
          </cell>
          <cell r="L59">
            <v>18</v>
          </cell>
        </row>
        <row r="59">
          <cell r="N59">
            <v>10.875</v>
          </cell>
          <cell r="O59">
            <v>22.4</v>
          </cell>
          <cell r="P59">
            <v>20</v>
          </cell>
          <cell r="Q59">
            <v>11</v>
          </cell>
        </row>
        <row r="59">
          <cell r="S59">
            <v>14</v>
          </cell>
        </row>
        <row r="59">
          <cell r="U59">
            <v>45</v>
          </cell>
          <cell r="V59">
            <v>67</v>
          </cell>
        </row>
        <row r="60">
          <cell r="B60" t="str">
            <v>E022-01-1096/2018</v>
          </cell>
          <cell r="C60" t="str">
            <v>Jacob Magina OTHIENO</v>
          </cell>
          <cell r="D60">
            <v>9</v>
          </cell>
          <cell r="E60">
            <v>9</v>
          </cell>
        </row>
        <row r="60">
          <cell r="G60">
            <v>6</v>
          </cell>
          <cell r="H60">
            <v>12</v>
          </cell>
          <cell r="I60">
            <v>0</v>
          </cell>
          <cell r="J60">
            <v>2</v>
          </cell>
          <cell r="K60">
            <v>8</v>
          </cell>
          <cell r="L60">
            <v>17</v>
          </cell>
        </row>
        <row r="60">
          <cell r="N60">
            <v>9.375</v>
          </cell>
          <cell r="O60">
            <v>17.4</v>
          </cell>
          <cell r="P60">
            <v>11</v>
          </cell>
          <cell r="Q60">
            <v>4</v>
          </cell>
        </row>
        <row r="60">
          <cell r="S60">
            <v>11.5</v>
          </cell>
        </row>
        <row r="60">
          <cell r="U60">
            <v>26.5</v>
          </cell>
          <cell r="V60">
            <v>44</v>
          </cell>
        </row>
        <row r="61">
          <cell r="B61" t="str">
            <v>E022-01-1098/2018</v>
          </cell>
          <cell r="C61" t="str">
            <v>John Njoroge MUGWE</v>
          </cell>
          <cell r="D61">
            <v>8</v>
          </cell>
          <cell r="E61">
            <v>15</v>
          </cell>
        </row>
        <row r="61">
          <cell r="G61">
            <v>7.66666666666667</v>
          </cell>
          <cell r="H61">
            <v>9</v>
          </cell>
          <cell r="I61">
            <v>11</v>
          </cell>
          <cell r="J61">
            <v>3.33333333333333</v>
          </cell>
          <cell r="K61">
            <v>13</v>
          </cell>
          <cell r="L61">
            <v>10</v>
          </cell>
        </row>
        <row r="61">
          <cell r="N61">
            <v>8.625</v>
          </cell>
          <cell r="O61">
            <v>19.6</v>
          </cell>
          <cell r="P61">
            <v>23</v>
          </cell>
        </row>
        <row r="61">
          <cell r="R61">
            <v>9</v>
          </cell>
          <cell r="S61">
            <v>4</v>
          </cell>
        </row>
        <row r="61">
          <cell r="U61">
            <v>36</v>
          </cell>
          <cell r="V61">
            <v>56</v>
          </cell>
        </row>
        <row r="62">
          <cell r="B62" t="str">
            <v>E022-01-1099/2018</v>
          </cell>
          <cell r="C62" t="str">
            <v>Everlyn Wanjiku WAIRIMU</v>
          </cell>
          <cell r="D62">
            <v>9</v>
          </cell>
          <cell r="E62">
            <v>11</v>
          </cell>
        </row>
        <row r="62">
          <cell r="G62">
            <v>6.66666666666667</v>
          </cell>
          <cell r="H62">
            <v>13</v>
          </cell>
          <cell r="I62">
            <v>0</v>
          </cell>
          <cell r="J62">
            <v>2.16666666666667</v>
          </cell>
          <cell r="K62">
            <v>7</v>
          </cell>
          <cell r="L62">
            <v>14</v>
          </cell>
        </row>
        <row r="62">
          <cell r="N62">
            <v>7.875</v>
          </cell>
          <cell r="O62">
            <v>16.7</v>
          </cell>
          <cell r="P62">
            <v>13</v>
          </cell>
        </row>
        <row r="62">
          <cell r="R62">
            <v>12</v>
          </cell>
          <cell r="S62">
            <v>8</v>
          </cell>
        </row>
        <row r="62">
          <cell r="U62">
            <v>33</v>
          </cell>
          <cell r="V62">
            <v>50</v>
          </cell>
        </row>
        <row r="63">
          <cell r="B63" t="str">
            <v>E022-01-1100/2018</v>
          </cell>
          <cell r="C63" t="str">
            <v>Barasa Levy WANJALA</v>
          </cell>
          <cell r="D63">
            <v>7</v>
          </cell>
          <cell r="E63">
            <v>12</v>
          </cell>
        </row>
        <row r="63">
          <cell r="G63">
            <v>6.33333333333333</v>
          </cell>
          <cell r="H63">
            <v>12</v>
          </cell>
          <cell r="I63">
            <v>13</v>
          </cell>
          <cell r="J63">
            <v>4.16666666666667</v>
          </cell>
          <cell r="K63">
            <v>8</v>
          </cell>
          <cell r="L63">
            <v>12</v>
          </cell>
        </row>
        <row r="63">
          <cell r="N63">
            <v>7.5</v>
          </cell>
          <cell r="O63">
            <v>18</v>
          </cell>
          <cell r="P63">
            <v>10</v>
          </cell>
          <cell r="Q63">
            <v>12</v>
          </cell>
        </row>
        <row r="63">
          <cell r="T63">
            <v>5</v>
          </cell>
          <cell r="U63">
            <v>27</v>
          </cell>
          <cell r="V63">
            <v>45</v>
          </cell>
        </row>
        <row r="64">
          <cell r="B64" t="str">
            <v>E022-01-1101/2018</v>
          </cell>
          <cell r="C64" t="str">
            <v>Keely Njoroge THINDIU</v>
          </cell>
          <cell r="D64">
            <v>8</v>
          </cell>
          <cell r="E64">
            <v>9</v>
          </cell>
        </row>
        <row r="64">
          <cell r="G64">
            <v>5.66666666666667</v>
          </cell>
          <cell r="H64">
            <v>10</v>
          </cell>
          <cell r="I64">
            <v>10</v>
          </cell>
          <cell r="J64">
            <v>3.33333333333333</v>
          </cell>
          <cell r="K64">
            <v>11</v>
          </cell>
          <cell r="L64">
            <v>16</v>
          </cell>
        </row>
        <row r="64">
          <cell r="N64">
            <v>10.125</v>
          </cell>
          <cell r="O64">
            <v>19.1</v>
          </cell>
          <cell r="P64">
            <v>21</v>
          </cell>
        </row>
        <row r="64">
          <cell r="R64">
            <v>9</v>
          </cell>
          <cell r="S64">
            <v>11.5</v>
          </cell>
        </row>
        <row r="64">
          <cell r="U64">
            <v>41.5</v>
          </cell>
          <cell r="V64">
            <v>61</v>
          </cell>
        </row>
        <row r="65">
          <cell r="B65" t="str">
            <v>E022-01-1102/2018</v>
          </cell>
          <cell r="C65" t="str">
            <v>Carson Wanjohi KANYI</v>
          </cell>
          <cell r="D65">
            <v>6</v>
          </cell>
          <cell r="E65">
            <v>6</v>
          </cell>
        </row>
        <row r="65">
          <cell r="G65">
            <v>4</v>
          </cell>
          <cell r="H65">
            <v>10</v>
          </cell>
          <cell r="I65">
            <v>13</v>
          </cell>
          <cell r="J65">
            <v>3.83333333333333</v>
          </cell>
          <cell r="K65">
            <v>12</v>
          </cell>
          <cell r="L65">
            <v>11</v>
          </cell>
        </row>
        <row r="65">
          <cell r="N65">
            <v>8.625</v>
          </cell>
          <cell r="O65">
            <v>16.5</v>
          </cell>
          <cell r="P65">
            <v>8</v>
          </cell>
          <cell r="Q65">
            <v>9</v>
          </cell>
        </row>
        <row r="65">
          <cell r="S65">
            <v>7</v>
          </cell>
        </row>
        <row r="65">
          <cell r="U65">
            <v>24</v>
          </cell>
          <cell r="V65">
            <v>41</v>
          </cell>
        </row>
        <row r="66">
          <cell r="B66" t="str">
            <v>E022-01-1169/2018</v>
          </cell>
          <cell r="C66" t="str">
            <v>Joseph Mwangi NGANGA</v>
          </cell>
          <cell r="D66">
            <v>12</v>
          </cell>
          <cell r="E66">
            <v>14</v>
          </cell>
        </row>
        <row r="66">
          <cell r="G66">
            <v>8.66666666666667</v>
          </cell>
          <cell r="H66">
            <v>13</v>
          </cell>
          <cell r="I66">
            <v>13</v>
          </cell>
          <cell r="J66">
            <v>4.33333333333333</v>
          </cell>
          <cell r="K66">
            <v>17</v>
          </cell>
          <cell r="L66">
            <v>18</v>
          </cell>
        </row>
        <row r="66">
          <cell r="N66">
            <v>13.125</v>
          </cell>
          <cell r="O66">
            <v>26.1</v>
          </cell>
          <cell r="P66">
            <v>18</v>
          </cell>
        </row>
        <row r="66">
          <cell r="R66">
            <v>5</v>
          </cell>
          <cell r="S66">
            <v>12</v>
          </cell>
        </row>
        <row r="66">
          <cell r="U66">
            <v>35</v>
          </cell>
          <cell r="V66">
            <v>61</v>
          </cell>
        </row>
        <row r="67">
          <cell r="B67" t="str">
            <v>E022-01-1283/2018</v>
          </cell>
          <cell r="C67" t="str">
            <v>Paul KIPKIRUI</v>
          </cell>
          <cell r="D67">
            <v>11</v>
          </cell>
          <cell r="E67">
            <v>10</v>
          </cell>
        </row>
        <row r="67">
          <cell r="G67">
            <v>7</v>
          </cell>
          <cell r="H67">
            <v>12</v>
          </cell>
          <cell r="I67">
            <v>10</v>
          </cell>
          <cell r="J67">
            <v>3.66666666666667</v>
          </cell>
          <cell r="K67">
            <v>11</v>
          </cell>
          <cell r="L67">
            <v>17</v>
          </cell>
        </row>
        <row r="67">
          <cell r="N67">
            <v>10.5</v>
          </cell>
          <cell r="O67">
            <v>21.2</v>
          </cell>
          <cell r="P67">
            <v>7</v>
          </cell>
        </row>
        <row r="67">
          <cell r="R67">
            <v>6</v>
          </cell>
          <cell r="S67">
            <v>6</v>
          </cell>
        </row>
        <row r="67">
          <cell r="U67">
            <v>19</v>
          </cell>
          <cell r="V67">
            <v>40</v>
          </cell>
        </row>
        <row r="68">
          <cell r="B68" t="str">
            <v>E022-01-1412/2018</v>
          </cell>
          <cell r="C68" t="str">
            <v>Silvester Omwaga MOMANYI</v>
          </cell>
          <cell r="D68">
            <v>10</v>
          </cell>
          <cell r="E68">
            <v>11</v>
          </cell>
        </row>
        <row r="68">
          <cell r="G68">
            <v>7</v>
          </cell>
          <cell r="H68">
            <v>13</v>
          </cell>
          <cell r="I68">
            <v>13</v>
          </cell>
          <cell r="J68">
            <v>4.33333333333333</v>
          </cell>
          <cell r="K68">
            <v>9</v>
          </cell>
          <cell r="L68">
            <v>14</v>
          </cell>
        </row>
        <row r="68">
          <cell r="N68">
            <v>8.625</v>
          </cell>
          <cell r="O68">
            <v>20</v>
          </cell>
          <cell r="P68">
            <v>16.5</v>
          </cell>
        </row>
        <row r="68">
          <cell r="R68">
            <v>10</v>
          </cell>
          <cell r="S68">
            <v>13.5</v>
          </cell>
        </row>
        <row r="68">
          <cell r="U68">
            <v>40</v>
          </cell>
          <cell r="V68">
            <v>60</v>
          </cell>
        </row>
        <row r="69">
          <cell r="B69" t="str">
            <v>E022-01-1473/2018</v>
          </cell>
          <cell r="C69" t="str">
            <v>Vincent Mwende MWORIA</v>
          </cell>
          <cell r="D69">
            <v>10</v>
          </cell>
          <cell r="E69">
            <v>11</v>
          </cell>
        </row>
        <row r="69">
          <cell r="G69">
            <v>7</v>
          </cell>
          <cell r="H69">
            <v>14</v>
          </cell>
          <cell r="I69">
            <v>0</v>
          </cell>
          <cell r="J69">
            <v>2.33333333333333</v>
          </cell>
          <cell r="K69">
            <v>16</v>
          </cell>
          <cell r="L69">
            <v>13</v>
          </cell>
        </row>
        <row r="69">
          <cell r="N69">
            <v>10.875</v>
          </cell>
          <cell r="O69">
            <v>20.2</v>
          </cell>
          <cell r="P69">
            <v>25</v>
          </cell>
          <cell r="Q69">
            <v>12</v>
          </cell>
        </row>
        <row r="69">
          <cell r="T69">
            <v>17</v>
          </cell>
          <cell r="U69">
            <v>54</v>
          </cell>
          <cell r="V69">
            <v>74</v>
          </cell>
        </row>
        <row r="70">
          <cell r="B70" t="str">
            <v>E022-01-1475/2018</v>
          </cell>
          <cell r="C70" t="str">
            <v>BrianMugambi KIARA</v>
          </cell>
          <cell r="D70">
            <v>6</v>
          </cell>
          <cell r="E70">
            <v>11</v>
          </cell>
        </row>
        <row r="70">
          <cell r="G70">
            <v>5.66666666666667</v>
          </cell>
          <cell r="H70">
            <v>10</v>
          </cell>
          <cell r="I70">
            <v>10</v>
          </cell>
          <cell r="J70">
            <v>3.33333333333333</v>
          </cell>
          <cell r="K70">
            <v>11</v>
          </cell>
          <cell r="L70">
            <v>16</v>
          </cell>
        </row>
        <row r="70">
          <cell r="N70">
            <v>10.125</v>
          </cell>
          <cell r="O70">
            <v>19.1</v>
          </cell>
          <cell r="P70">
            <v>13</v>
          </cell>
        </row>
        <row r="70">
          <cell r="R70">
            <v>10.5</v>
          </cell>
          <cell r="S70">
            <v>8</v>
          </cell>
        </row>
        <row r="70">
          <cell r="U70">
            <v>31.5</v>
          </cell>
          <cell r="V70">
            <v>51</v>
          </cell>
        </row>
        <row r="71">
          <cell r="B71" t="str">
            <v>E022-01-1486/2018</v>
          </cell>
          <cell r="C71" t="str">
            <v>Victor Ian MUNENE</v>
          </cell>
          <cell r="D71">
            <v>8</v>
          </cell>
          <cell r="E71">
            <v>12</v>
          </cell>
        </row>
        <row r="71">
          <cell r="G71">
            <v>6.66666666666667</v>
          </cell>
          <cell r="H71">
            <v>9</v>
          </cell>
          <cell r="I71">
            <v>12</v>
          </cell>
          <cell r="J71">
            <v>3.5</v>
          </cell>
          <cell r="K71">
            <v>16</v>
          </cell>
          <cell r="L71">
            <v>15</v>
          </cell>
        </row>
        <row r="71">
          <cell r="N71">
            <v>11.625</v>
          </cell>
          <cell r="O71">
            <v>21.8</v>
          </cell>
          <cell r="P71">
            <v>1</v>
          </cell>
        </row>
        <row r="71">
          <cell r="R71">
            <v>4</v>
          </cell>
          <cell r="S71">
            <v>8</v>
          </cell>
        </row>
        <row r="71">
          <cell r="U71">
            <v>13</v>
          </cell>
          <cell r="V71">
            <v>35</v>
          </cell>
        </row>
        <row r="72">
          <cell r="B72" t="str">
            <v>E022-01-1539/2018</v>
          </cell>
          <cell r="C72" t="str">
            <v>Luke Victor MWANGI</v>
          </cell>
          <cell r="D72">
            <v>6</v>
          </cell>
          <cell r="E72">
            <v>9</v>
          </cell>
        </row>
        <row r="72">
          <cell r="G72">
            <v>5</v>
          </cell>
          <cell r="H72">
            <v>10</v>
          </cell>
          <cell r="I72">
            <v>12</v>
          </cell>
          <cell r="J72">
            <v>3.66666666666667</v>
          </cell>
          <cell r="K72">
            <v>12</v>
          </cell>
          <cell r="L72">
            <v>18</v>
          </cell>
        </row>
        <row r="72">
          <cell r="N72">
            <v>11.25</v>
          </cell>
          <cell r="O72">
            <v>19.9</v>
          </cell>
          <cell r="P72">
            <v>9</v>
          </cell>
          <cell r="Q72">
            <v>7</v>
          </cell>
        </row>
        <row r="72">
          <cell r="S72">
            <v>5.5</v>
          </cell>
        </row>
        <row r="72">
          <cell r="U72">
            <v>21.5</v>
          </cell>
          <cell r="V72">
            <v>41</v>
          </cell>
        </row>
        <row r="73">
          <cell r="B73" t="str">
            <v>E022-01-1566/2018</v>
          </cell>
          <cell r="C73" t="str">
            <v>Vivian Wanjiru MUIRURI</v>
          </cell>
          <cell r="D73">
            <v>7</v>
          </cell>
          <cell r="E73">
            <v>8</v>
          </cell>
        </row>
        <row r="73">
          <cell r="G73">
            <v>5</v>
          </cell>
          <cell r="H73">
            <v>10</v>
          </cell>
          <cell r="I73">
            <v>13</v>
          </cell>
          <cell r="J73">
            <v>3.83333333333333</v>
          </cell>
          <cell r="K73">
            <v>2</v>
          </cell>
          <cell r="L73">
            <v>11</v>
          </cell>
        </row>
        <row r="73">
          <cell r="N73">
            <v>4.875</v>
          </cell>
          <cell r="O73">
            <v>13.7</v>
          </cell>
          <cell r="P73">
            <v>19</v>
          </cell>
        </row>
        <row r="73">
          <cell r="R73">
            <v>9</v>
          </cell>
        </row>
        <row r="73">
          <cell r="T73">
            <v>11</v>
          </cell>
          <cell r="U73">
            <v>39</v>
          </cell>
          <cell r="V73">
            <v>53</v>
          </cell>
        </row>
        <row r="74">
          <cell r="B74" t="str">
            <v>E022-01-1757/2018</v>
          </cell>
          <cell r="C74" t="str">
            <v>Dorothy Kwamboka ORINA</v>
          </cell>
          <cell r="D74">
            <v>8</v>
          </cell>
          <cell r="E74">
            <v>13</v>
          </cell>
        </row>
        <row r="74">
          <cell r="G74">
            <v>7</v>
          </cell>
          <cell r="H74">
            <v>12</v>
          </cell>
          <cell r="I74">
            <v>13</v>
          </cell>
          <cell r="J74">
            <v>4.16666666666667</v>
          </cell>
          <cell r="K74">
            <v>17</v>
          </cell>
          <cell r="L74">
            <v>17</v>
          </cell>
        </row>
        <row r="74">
          <cell r="N74">
            <v>12.75</v>
          </cell>
          <cell r="O74">
            <v>23.9</v>
          </cell>
          <cell r="P74">
            <v>15</v>
          </cell>
        </row>
        <row r="74">
          <cell r="R74">
            <v>17.5</v>
          </cell>
          <cell r="S74">
            <v>14</v>
          </cell>
        </row>
        <row r="74">
          <cell r="U74">
            <v>46.5</v>
          </cell>
          <cell r="V74">
            <v>70</v>
          </cell>
        </row>
        <row r="75">
          <cell r="B75" t="str">
            <v>E022-01-1801/2018</v>
          </cell>
          <cell r="C75" t="str">
            <v>Dennis Muraini NG'ANG'A</v>
          </cell>
          <cell r="D75">
            <v>6</v>
          </cell>
          <cell r="E75">
            <v>9</v>
          </cell>
        </row>
        <row r="75">
          <cell r="G75">
            <v>5</v>
          </cell>
          <cell r="H75">
            <v>11</v>
          </cell>
          <cell r="I75">
            <v>12</v>
          </cell>
          <cell r="J75">
            <v>3.83333333333333</v>
          </cell>
          <cell r="K75">
            <v>14</v>
          </cell>
          <cell r="L75">
            <v>12</v>
          </cell>
        </row>
        <row r="75">
          <cell r="N75">
            <v>9.75</v>
          </cell>
          <cell r="O75">
            <v>18.6</v>
          </cell>
          <cell r="P75">
            <v>9</v>
          </cell>
        </row>
        <row r="75">
          <cell r="R75">
            <v>6</v>
          </cell>
          <cell r="S75">
            <v>7</v>
          </cell>
        </row>
        <row r="75">
          <cell r="U75">
            <v>22</v>
          </cell>
          <cell r="V75">
            <v>41</v>
          </cell>
        </row>
        <row r="76">
          <cell r="B76" t="str">
            <v>E022-01-1813/2018</v>
          </cell>
          <cell r="C76" t="str">
            <v>Mary Wanjiku WANJERI</v>
          </cell>
          <cell r="D76">
            <v>6</v>
          </cell>
          <cell r="E76">
            <v>10</v>
          </cell>
        </row>
        <row r="76">
          <cell r="G76">
            <v>5.33333333333333</v>
          </cell>
          <cell r="H76">
            <v>13</v>
          </cell>
          <cell r="I76">
            <v>13</v>
          </cell>
          <cell r="J76">
            <v>4.33333333333333</v>
          </cell>
          <cell r="K76">
            <v>7</v>
          </cell>
          <cell r="L76">
            <v>14</v>
          </cell>
        </row>
        <row r="76">
          <cell r="N76">
            <v>7.875</v>
          </cell>
          <cell r="O76">
            <v>17.5</v>
          </cell>
          <cell r="P76">
            <v>17</v>
          </cell>
        </row>
        <row r="76">
          <cell r="R76">
            <v>8</v>
          </cell>
          <cell r="S76">
            <v>7.5</v>
          </cell>
        </row>
        <row r="76">
          <cell r="U76">
            <v>32.5</v>
          </cell>
          <cell r="V76">
            <v>50</v>
          </cell>
        </row>
        <row r="77">
          <cell r="B77" t="str">
            <v>E022-01-1816/2018</v>
          </cell>
          <cell r="C77" t="str">
            <v>Evans Mutuku KIOKO</v>
          </cell>
          <cell r="D77">
            <v>9</v>
          </cell>
          <cell r="E77">
            <v>9</v>
          </cell>
        </row>
        <row r="77">
          <cell r="G77">
            <v>6</v>
          </cell>
          <cell r="H77">
            <v>13</v>
          </cell>
          <cell r="I77">
            <v>14</v>
          </cell>
          <cell r="J77">
            <v>4.5</v>
          </cell>
          <cell r="K77">
            <v>8</v>
          </cell>
          <cell r="L77">
            <v>12</v>
          </cell>
        </row>
        <row r="77">
          <cell r="N77">
            <v>7.5</v>
          </cell>
          <cell r="O77">
            <v>18</v>
          </cell>
          <cell r="P77">
            <v>13</v>
          </cell>
          <cell r="Q77">
            <v>11</v>
          </cell>
        </row>
        <row r="77">
          <cell r="S77">
            <v>9.5</v>
          </cell>
        </row>
        <row r="77">
          <cell r="U77">
            <v>33.5</v>
          </cell>
          <cell r="V77">
            <v>52</v>
          </cell>
        </row>
        <row r="78">
          <cell r="B78" t="str">
            <v>E022-01-1828/2018</v>
          </cell>
          <cell r="C78" t="str">
            <v>Joseph Musya MULWA</v>
          </cell>
          <cell r="D78">
            <v>10</v>
          </cell>
          <cell r="E78">
            <v>13</v>
          </cell>
        </row>
        <row r="78">
          <cell r="G78">
            <v>7.66666666666667</v>
          </cell>
          <cell r="H78">
            <v>12</v>
          </cell>
          <cell r="I78">
            <v>15</v>
          </cell>
          <cell r="J78">
            <v>4.5</v>
          </cell>
          <cell r="K78">
            <v>15</v>
          </cell>
          <cell r="L78">
            <v>12</v>
          </cell>
        </row>
        <row r="78">
          <cell r="N78">
            <v>10.125</v>
          </cell>
          <cell r="O78">
            <v>22.3</v>
          </cell>
          <cell r="P78">
            <v>17</v>
          </cell>
        </row>
        <row r="78">
          <cell r="R78">
            <v>9</v>
          </cell>
          <cell r="S78">
            <v>11.5</v>
          </cell>
        </row>
        <row r="78">
          <cell r="U78">
            <v>37.5</v>
          </cell>
          <cell r="V78">
            <v>60</v>
          </cell>
        </row>
        <row r="79">
          <cell r="B79" t="str">
            <v>E022-01-1831/2018</v>
          </cell>
          <cell r="C79" t="str">
            <v>Desmond CHERUIYOT</v>
          </cell>
          <cell r="D79">
            <v>7</v>
          </cell>
          <cell r="E79">
            <v>9</v>
          </cell>
        </row>
        <row r="79">
          <cell r="G79">
            <v>5.33333333333333</v>
          </cell>
          <cell r="H79">
            <v>11</v>
          </cell>
          <cell r="I79">
            <v>12</v>
          </cell>
          <cell r="J79">
            <v>3.83333333333333</v>
          </cell>
          <cell r="K79">
            <v>14</v>
          </cell>
          <cell r="L79">
            <v>12</v>
          </cell>
        </row>
        <row r="79">
          <cell r="N79">
            <v>9.75</v>
          </cell>
          <cell r="O79">
            <v>18.9</v>
          </cell>
          <cell r="P79">
            <v>16</v>
          </cell>
        </row>
        <row r="79">
          <cell r="R79">
            <v>7</v>
          </cell>
          <cell r="S79">
            <v>9</v>
          </cell>
        </row>
        <row r="79">
          <cell r="U79">
            <v>32</v>
          </cell>
          <cell r="V79">
            <v>51</v>
          </cell>
        </row>
        <row r="80">
          <cell r="B80" t="str">
            <v>E022-01-1832/2018</v>
          </cell>
          <cell r="C80" t="str">
            <v>Lornaclaire MUKIRI</v>
          </cell>
          <cell r="D80">
            <v>5</v>
          </cell>
          <cell r="E80">
            <v>11</v>
          </cell>
        </row>
        <row r="80">
          <cell r="G80">
            <v>5.33333333333333</v>
          </cell>
          <cell r="H80">
            <v>12</v>
          </cell>
          <cell r="I80">
            <v>11</v>
          </cell>
          <cell r="J80">
            <v>3.83333333333333</v>
          </cell>
          <cell r="K80">
            <v>17</v>
          </cell>
          <cell r="L80">
            <v>15</v>
          </cell>
        </row>
        <row r="80">
          <cell r="N80">
            <v>12</v>
          </cell>
          <cell r="O80">
            <v>21.2</v>
          </cell>
          <cell r="P80">
            <v>14</v>
          </cell>
        </row>
        <row r="80">
          <cell r="R80">
            <v>6</v>
          </cell>
          <cell r="S80">
            <v>10.5</v>
          </cell>
        </row>
        <row r="80">
          <cell r="U80">
            <v>30.5</v>
          </cell>
          <cell r="V80">
            <v>52</v>
          </cell>
        </row>
        <row r="81">
          <cell r="B81" t="str">
            <v>E022-01-1838/2018</v>
          </cell>
          <cell r="C81" t="str">
            <v>Timons Kingau MATHENGE</v>
          </cell>
          <cell r="D81">
            <v>7</v>
          </cell>
          <cell r="E81">
            <v>12</v>
          </cell>
        </row>
        <row r="81">
          <cell r="G81">
            <v>6.33333333333333</v>
          </cell>
          <cell r="H81">
            <v>12</v>
          </cell>
          <cell r="I81">
            <v>11</v>
          </cell>
          <cell r="J81">
            <v>3.83333333333333</v>
          </cell>
          <cell r="K81">
            <v>17</v>
          </cell>
          <cell r="L81">
            <v>15</v>
          </cell>
        </row>
        <row r="81">
          <cell r="N81">
            <v>12</v>
          </cell>
          <cell r="O81">
            <v>22.2</v>
          </cell>
          <cell r="P81">
            <v>9</v>
          </cell>
        </row>
        <row r="81">
          <cell r="R81">
            <v>8</v>
          </cell>
          <cell r="S81">
            <v>9</v>
          </cell>
        </row>
        <row r="81">
          <cell r="U81">
            <v>26</v>
          </cell>
          <cell r="V81">
            <v>48</v>
          </cell>
        </row>
        <row r="82">
          <cell r="B82" t="str">
            <v>E022-01-1753/2017</v>
          </cell>
          <cell r="C82" t="str">
            <v>Janet CHEPKIRUI</v>
          </cell>
          <cell r="D82">
            <v>12</v>
          </cell>
          <cell r="E82">
            <v>14</v>
          </cell>
        </row>
        <row r="82">
          <cell r="G82">
            <v>8.66666666666667</v>
          </cell>
          <cell r="H82">
            <v>12</v>
          </cell>
          <cell r="I82">
            <v>13</v>
          </cell>
          <cell r="J82">
            <v>4.16666666666667</v>
          </cell>
          <cell r="K82">
            <v>17</v>
          </cell>
          <cell r="L82">
            <v>17</v>
          </cell>
        </row>
        <row r="82">
          <cell r="N82">
            <v>12.75</v>
          </cell>
          <cell r="O82">
            <v>25.6</v>
          </cell>
          <cell r="P82">
            <v>23</v>
          </cell>
        </row>
        <row r="82">
          <cell r="R82">
            <v>14</v>
          </cell>
          <cell r="S82">
            <v>14</v>
          </cell>
        </row>
        <row r="82">
          <cell r="U82">
            <v>51</v>
          </cell>
          <cell r="V82">
            <v>77</v>
          </cell>
        </row>
        <row r="83">
          <cell r="B83" t="str">
            <v>E022-01-0736/2017</v>
          </cell>
          <cell r="C83" t="str">
            <v>Esther WAMBANI</v>
          </cell>
          <cell r="D83">
            <v>1</v>
          </cell>
          <cell r="E83">
            <v>1</v>
          </cell>
        </row>
        <row r="83">
          <cell r="G83">
            <v>0.666666666666667</v>
          </cell>
          <cell r="H83">
            <v>13</v>
          </cell>
          <cell r="I83">
            <v>13</v>
          </cell>
          <cell r="J83">
            <v>4.33333333333333</v>
          </cell>
          <cell r="K83">
            <v>7</v>
          </cell>
          <cell r="L83">
            <v>14</v>
          </cell>
        </row>
        <row r="83">
          <cell r="N83">
            <v>7.875</v>
          </cell>
          <cell r="O83">
            <v>12.9</v>
          </cell>
          <cell r="P83">
            <v>21</v>
          </cell>
          <cell r="Q83">
            <v>12</v>
          </cell>
        </row>
        <row r="83">
          <cell r="S83">
            <v>11</v>
          </cell>
        </row>
        <row r="83">
          <cell r="U83">
            <v>44</v>
          </cell>
          <cell r="V83">
            <v>57</v>
          </cell>
        </row>
        <row r="84">
          <cell r="B84" t="str">
            <v>E022-01-0748/2017</v>
          </cell>
          <cell r="C84" t="str">
            <v>Micah SIMIYU</v>
          </cell>
          <cell r="D84">
            <v>12</v>
          </cell>
          <cell r="E84">
            <v>11</v>
          </cell>
        </row>
        <row r="84">
          <cell r="G84">
            <v>7.66666666666667</v>
          </cell>
          <cell r="H84">
            <v>12</v>
          </cell>
          <cell r="I84">
            <v>0</v>
          </cell>
          <cell r="J84">
            <v>2</v>
          </cell>
          <cell r="K84">
            <v>8</v>
          </cell>
          <cell r="L84">
            <v>14</v>
          </cell>
        </row>
        <row r="84">
          <cell r="N84">
            <v>8.25</v>
          </cell>
          <cell r="O84">
            <v>17.9</v>
          </cell>
          <cell r="P84">
            <v>12</v>
          </cell>
        </row>
        <row r="84">
          <cell r="R84">
            <v>8</v>
          </cell>
          <cell r="S84">
            <v>12</v>
          </cell>
        </row>
        <row r="84">
          <cell r="U84">
            <v>32</v>
          </cell>
          <cell r="V84">
            <v>50</v>
          </cell>
        </row>
        <row r="85">
          <cell r="B85" t="str">
            <v>E022-01-1510/2017</v>
          </cell>
          <cell r="C85" t="str">
            <v>Stephen Wanyoike MAINA</v>
          </cell>
          <cell r="D85">
            <v>12</v>
          </cell>
          <cell r="E85">
            <v>14</v>
          </cell>
        </row>
        <row r="85">
          <cell r="G85">
            <v>8.66666666666667</v>
          </cell>
          <cell r="H85">
            <v>10</v>
          </cell>
          <cell r="I85">
            <v>13</v>
          </cell>
          <cell r="J85">
            <v>3.83333333333333</v>
          </cell>
          <cell r="K85">
            <v>14</v>
          </cell>
          <cell r="L85">
            <v>10</v>
          </cell>
        </row>
        <row r="85">
          <cell r="N85">
            <v>9</v>
          </cell>
          <cell r="O85">
            <v>21.5</v>
          </cell>
        </row>
        <row r="85">
          <cell r="V85">
            <v>22</v>
          </cell>
        </row>
        <row r="86">
          <cell r="B86" t="str">
            <v>E022-01-1336/2017</v>
          </cell>
          <cell r="C86" t="str">
            <v>Brian Ngaruiya KABUE</v>
          </cell>
          <cell r="D86">
            <v>0</v>
          </cell>
          <cell r="E86">
            <v>0</v>
          </cell>
        </row>
        <row r="86">
          <cell r="G86">
            <v>0</v>
          </cell>
        </row>
        <row r="86">
          <cell r="I86">
            <v>0</v>
          </cell>
          <cell r="J86">
            <v>0</v>
          </cell>
        </row>
        <row r="86">
          <cell r="N86">
            <v>0</v>
          </cell>
        </row>
        <row r="87">
          <cell r="B87" t="str">
            <v>E022-01-0927/2016</v>
          </cell>
          <cell r="C87" t="str">
            <v>Victor Kiprono KIRUI</v>
          </cell>
          <cell r="D87">
            <v>3</v>
          </cell>
          <cell r="E87">
            <v>14</v>
          </cell>
        </row>
        <row r="87">
          <cell r="G87">
            <v>5.66666666666667</v>
          </cell>
          <cell r="H87">
            <v>13</v>
          </cell>
          <cell r="I87">
            <v>12</v>
          </cell>
          <cell r="J87">
            <v>4.16666666666667</v>
          </cell>
          <cell r="K87">
            <v>10</v>
          </cell>
          <cell r="L87">
            <v>13</v>
          </cell>
        </row>
        <row r="87">
          <cell r="N87">
            <v>8.625</v>
          </cell>
          <cell r="O87">
            <v>18.5</v>
          </cell>
          <cell r="P87">
            <v>10</v>
          </cell>
        </row>
        <row r="87">
          <cell r="R87">
            <v>6</v>
          </cell>
          <cell r="S87">
            <v>7</v>
          </cell>
        </row>
        <row r="87">
          <cell r="U87">
            <v>23</v>
          </cell>
          <cell r="V87">
            <v>42</v>
          </cell>
        </row>
        <row r="88">
          <cell r="B88" t="str">
            <v>E022-01-1852/2016</v>
          </cell>
          <cell r="C88" t="str">
            <v>Lesilie Mbugua MBUGUA</v>
          </cell>
          <cell r="D88">
            <v>0</v>
          </cell>
          <cell r="E88">
            <v>0</v>
          </cell>
        </row>
        <row r="88">
          <cell r="G88">
            <v>0</v>
          </cell>
        </row>
        <row r="88">
          <cell r="J88">
            <v>0</v>
          </cell>
        </row>
        <row r="88">
          <cell r="N88">
            <v>0</v>
          </cell>
        </row>
        <row r="89">
          <cell r="B89" t="str">
            <v>1791/2016</v>
          </cell>
        </row>
        <row r="89">
          <cell r="G89">
            <v>0</v>
          </cell>
        </row>
        <row r="89">
          <cell r="J89">
            <v>0</v>
          </cell>
        </row>
        <row r="89">
          <cell r="N89">
            <v>0</v>
          </cell>
        </row>
        <row r="89">
          <cell r="P89">
            <v>8</v>
          </cell>
        </row>
        <row r="89">
          <cell r="R89">
            <v>8</v>
          </cell>
          <cell r="S89">
            <v>2</v>
          </cell>
        </row>
        <row r="89">
          <cell r="U89">
            <v>18</v>
          </cell>
          <cell r="V89">
            <v>25.7142857142857</v>
          </cell>
        </row>
        <row r="90">
          <cell r="G90">
            <v>0</v>
          </cell>
        </row>
        <row r="90">
          <cell r="J90">
            <v>0</v>
          </cell>
        </row>
        <row r="90">
          <cell r="N90">
            <v>0</v>
          </cell>
        </row>
        <row r="91">
          <cell r="G91">
            <v>0</v>
          </cell>
        </row>
        <row r="91">
          <cell r="J91">
            <v>0</v>
          </cell>
        </row>
        <row r="91">
          <cell r="N91">
            <v>0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OE"/>
      <sheetName val="SYS"/>
    </sheetNames>
    <sheetDataSet>
      <sheetData sheetId="0">
        <row r="15">
          <cell r="B15" t="str">
            <v>E022-01-0113/2018</v>
          </cell>
          <cell r="C15" t="str">
            <v>Victor Githinji MANDO</v>
          </cell>
          <cell r="D15">
            <v>10</v>
          </cell>
          <cell r="E15">
            <v>8</v>
          </cell>
        </row>
        <row r="15">
          <cell r="G15">
            <v>9</v>
          </cell>
          <cell r="H15">
            <v>3</v>
          </cell>
        </row>
        <row r="15">
          <cell r="J15">
            <v>3</v>
          </cell>
          <cell r="K15">
            <v>10</v>
          </cell>
        </row>
        <row r="15">
          <cell r="N15">
            <v>10</v>
          </cell>
          <cell r="O15">
            <v>22</v>
          </cell>
          <cell r="P15">
            <v>8.5</v>
          </cell>
          <cell r="Q15">
            <v>9</v>
          </cell>
        </row>
        <row r="15">
          <cell r="S15">
            <v>6</v>
          </cell>
        </row>
        <row r="15">
          <cell r="U15">
            <v>23.5</v>
          </cell>
          <cell r="V15">
            <v>46</v>
          </cell>
        </row>
        <row r="16">
          <cell r="B16" t="str">
            <v>E022-01-0278/2018</v>
          </cell>
          <cell r="C16" t="str">
            <v>Oliver Kipkemei MENGICH</v>
          </cell>
          <cell r="D16">
            <v>8.5</v>
          </cell>
          <cell r="E16">
            <v>7</v>
          </cell>
        </row>
        <row r="16">
          <cell r="G16">
            <v>7.75</v>
          </cell>
          <cell r="H16">
            <v>4</v>
          </cell>
        </row>
        <row r="16">
          <cell r="J16">
            <v>4</v>
          </cell>
          <cell r="K16">
            <v>10</v>
          </cell>
        </row>
        <row r="16">
          <cell r="N16">
            <v>10</v>
          </cell>
          <cell r="O16">
            <v>21.8</v>
          </cell>
          <cell r="P16">
            <v>18</v>
          </cell>
          <cell r="Q16">
            <v>16.5</v>
          </cell>
        </row>
        <row r="16">
          <cell r="T16">
            <v>14</v>
          </cell>
          <cell r="U16">
            <v>48.5</v>
          </cell>
          <cell r="V16">
            <v>70</v>
          </cell>
        </row>
        <row r="17">
          <cell r="B17" t="str">
            <v>E022-01-0281/2018</v>
          </cell>
          <cell r="C17" t="str">
            <v>Joseph Maina MATHENGE</v>
          </cell>
          <cell r="D17">
            <v>9</v>
          </cell>
          <cell r="E17">
            <v>6.5</v>
          </cell>
        </row>
        <row r="17">
          <cell r="G17">
            <v>7.75</v>
          </cell>
          <cell r="H17">
            <v>4</v>
          </cell>
        </row>
        <row r="17">
          <cell r="J17">
            <v>4</v>
          </cell>
          <cell r="K17">
            <v>11</v>
          </cell>
        </row>
        <row r="17">
          <cell r="N17">
            <v>11</v>
          </cell>
          <cell r="O17">
            <v>22.8</v>
          </cell>
          <cell r="P17">
            <v>11</v>
          </cell>
          <cell r="Q17">
            <v>8</v>
          </cell>
        </row>
        <row r="17">
          <cell r="S17">
            <v>14.5</v>
          </cell>
        </row>
        <row r="17">
          <cell r="U17">
            <v>33.5</v>
          </cell>
          <cell r="V17">
            <v>56</v>
          </cell>
        </row>
        <row r="18">
          <cell r="B18" t="str">
            <v>E022-01-0479/2018</v>
          </cell>
          <cell r="C18" t="str">
            <v>Morgan Kipkorir BETT</v>
          </cell>
          <cell r="D18">
            <v>9.5</v>
          </cell>
          <cell r="E18">
            <v>7.5</v>
          </cell>
        </row>
        <row r="18">
          <cell r="G18">
            <v>8.5</v>
          </cell>
          <cell r="H18">
            <v>3.5</v>
          </cell>
        </row>
        <row r="18">
          <cell r="J18">
            <v>3.5</v>
          </cell>
          <cell r="K18">
            <v>8</v>
          </cell>
        </row>
        <row r="18">
          <cell r="N18">
            <v>8</v>
          </cell>
          <cell r="O18">
            <v>20</v>
          </cell>
          <cell r="P18">
            <v>15</v>
          </cell>
          <cell r="Q18">
            <v>15</v>
          </cell>
        </row>
        <row r="18">
          <cell r="T18">
            <v>10</v>
          </cell>
          <cell r="U18">
            <v>40</v>
          </cell>
          <cell r="V18">
            <v>60</v>
          </cell>
        </row>
        <row r="19">
          <cell r="B19" t="str">
            <v>E022-01-0491/2018</v>
          </cell>
          <cell r="C19" t="str">
            <v>Nickson Wirula WAFULA</v>
          </cell>
          <cell r="D19">
            <v>8</v>
          </cell>
          <cell r="E19">
            <v>8</v>
          </cell>
        </row>
        <row r="19">
          <cell r="G19">
            <v>8</v>
          </cell>
          <cell r="H19">
            <v>4</v>
          </cell>
        </row>
        <row r="19">
          <cell r="J19">
            <v>4</v>
          </cell>
          <cell r="K19">
            <v>11</v>
          </cell>
        </row>
        <row r="19">
          <cell r="N19">
            <v>11</v>
          </cell>
          <cell r="O19">
            <v>23</v>
          </cell>
          <cell r="P19">
            <v>6.5</v>
          </cell>
        </row>
        <row r="19">
          <cell r="R19">
            <v>11</v>
          </cell>
          <cell r="S19">
            <v>3</v>
          </cell>
        </row>
        <row r="19">
          <cell r="U19">
            <v>20.5</v>
          </cell>
          <cell r="V19">
            <v>44</v>
          </cell>
        </row>
        <row r="20">
          <cell r="B20" t="str">
            <v>E022-01-0496/2018</v>
          </cell>
          <cell r="C20" t="str">
            <v>Allan Mucheru WAITHIRA</v>
          </cell>
          <cell r="D20">
            <v>8.5</v>
          </cell>
          <cell r="E20">
            <v>8</v>
          </cell>
        </row>
        <row r="20">
          <cell r="G20">
            <v>8.25</v>
          </cell>
          <cell r="H20">
            <v>3.5</v>
          </cell>
        </row>
        <row r="20">
          <cell r="J20">
            <v>3.5</v>
          </cell>
          <cell r="K20">
            <v>6</v>
          </cell>
        </row>
        <row r="20">
          <cell r="N20">
            <v>6</v>
          </cell>
          <cell r="O20">
            <v>17.8</v>
          </cell>
          <cell r="P20">
            <v>11.5</v>
          </cell>
        </row>
        <row r="20">
          <cell r="R20">
            <v>8</v>
          </cell>
        </row>
        <row r="20">
          <cell r="U20">
            <v>19.5</v>
          </cell>
          <cell r="V20">
            <v>37</v>
          </cell>
        </row>
        <row r="21">
          <cell r="B21" t="str">
            <v>E022-01-1045/2018</v>
          </cell>
          <cell r="C21" t="str">
            <v>Elijah Masaka MWALUGHO</v>
          </cell>
          <cell r="D21">
            <v>7.5</v>
          </cell>
          <cell r="E21">
            <v>8.5</v>
          </cell>
        </row>
        <row r="21">
          <cell r="G21">
            <v>8</v>
          </cell>
          <cell r="H21">
            <v>4</v>
          </cell>
        </row>
        <row r="21">
          <cell r="J21">
            <v>4</v>
          </cell>
          <cell r="K21">
            <v>8</v>
          </cell>
        </row>
        <row r="21">
          <cell r="N21">
            <v>8</v>
          </cell>
          <cell r="O21">
            <v>20</v>
          </cell>
          <cell r="P21">
            <v>17.5</v>
          </cell>
          <cell r="Q21">
            <v>11</v>
          </cell>
        </row>
        <row r="21">
          <cell r="T21">
            <v>5</v>
          </cell>
          <cell r="U21">
            <v>33.5</v>
          </cell>
          <cell r="V21">
            <v>54</v>
          </cell>
        </row>
        <row r="22">
          <cell r="B22" t="str">
            <v>E022-01-1048/2018</v>
          </cell>
          <cell r="C22" t="str">
            <v>Ian Kiprop  SESAT</v>
          </cell>
          <cell r="D22">
            <v>10</v>
          </cell>
          <cell r="E22">
            <v>9</v>
          </cell>
        </row>
        <row r="22">
          <cell r="G22">
            <v>9.5</v>
          </cell>
          <cell r="H22">
            <v>3.5</v>
          </cell>
        </row>
        <row r="22">
          <cell r="J22">
            <v>3.5</v>
          </cell>
          <cell r="K22">
            <v>12</v>
          </cell>
        </row>
        <row r="22">
          <cell r="N22">
            <v>12</v>
          </cell>
          <cell r="O22">
            <v>25</v>
          </cell>
          <cell r="P22">
            <v>15</v>
          </cell>
        </row>
        <row r="22">
          <cell r="R22">
            <v>11.5</v>
          </cell>
          <cell r="S22">
            <v>14.5</v>
          </cell>
        </row>
        <row r="22">
          <cell r="U22">
            <v>41</v>
          </cell>
          <cell r="V22">
            <v>66</v>
          </cell>
        </row>
        <row r="23">
          <cell r="B23" t="str">
            <v>E022-01-1049/2018</v>
          </cell>
          <cell r="C23" t="str">
            <v>Albert Mwenga MUTHIANI</v>
          </cell>
          <cell r="D23">
            <v>10</v>
          </cell>
          <cell r="E23">
            <v>9</v>
          </cell>
        </row>
        <row r="23">
          <cell r="G23">
            <v>9.5</v>
          </cell>
          <cell r="H23">
            <v>3.5</v>
          </cell>
        </row>
        <row r="23">
          <cell r="J23">
            <v>3.5</v>
          </cell>
          <cell r="K23">
            <v>8</v>
          </cell>
        </row>
        <row r="23">
          <cell r="N23">
            <v>8</v>
          </cell>
          <cell r="O23">
            <v>21</v>
          </cell>
          <cell r="P23">
            <v>13.5</v>
          </cell>
          <cell r="Q23">
            <v>18</v>
          </cell>
        </row>
        <row r="23">
          <cell r="T23">
            <v>5.5</v>
          </cell>
          <cell r="U23">
            <v>37</v>
          </cell>
          <cell r="V23">
            <v>58</v>
          </cell>
        </row>
        <row r="24">
          <cell r="B24" t="str">
            <v>E022-01-1051/2018</v>
          </cell>
          <cell r="C24" t="str">
            <v>Angela Wakarura MWANGI</v>
          </cell>
          <cell r="D24">
            <v>9.5</v>
          </cell>
          <cell r="E24">
            <v>8</v>
          </cell>
        </row>
        <row r="24">
          <cell r="G24">
            <v>8.75</v>
          </cell>
          <cell r="H24">
            <v>4</v>
          </cell>
        </row>
        <row r="24">
          <cell r="J24">
            <v>4</v>
          </cell>
          <cell r="K24">
            <v>10</v>
          </cell>
        </row>
        <row r="24">
          <cell r="N24">
            <v>10</v>
          </cell>
          <cell r="O24">
            <v>22.8</v>
          </cell>
          <cell r="P24">
            <v>17.5</v>
          </cell>
          <cell r="Q24">
            <v>10</v>
          </cell>
        </row>
        <row r="24">
          <cell r="S24">
            <v>0</v>
          </cell>
        </row>
        <row r="24">
          <cell r="U24">
            <v>27.5</v>
          </cell>
          <cell r="V24">
            <v>50</v>
          </cell>
        </row>
        <row r="25">
          <cell r="B25" t="str">
            <v>E022-01-1052/2018</v>
          </cell>
          <cell r="C25" t="str">
            <v>Brilliant CHEPKIRUI</v>
          </cell>
          <cell r="D25">
            <v>10</v>
          </cell>
          <cell r="E25">
            <v>5</v>
          </cell>
        </row>
        <row r="25">
          <cell r="G25">
            <v>7.5</v>
          </cell>
          <cell r="H25">
            <v>3.5</v>
          </cell>
        </row>
        <row r="25">
          <cell r="J25">
            <v>3.5</v>
          </cell>
          <cell r="K25">
            <v>11</v>
          </cell>
        </row>
        <row r="25">
          <cell r="N25">
            <v>11</v>
          </cell>
          <cell r="O25">
            <v>22</v>
          </cell>
          <cell r="P25">
            <v>10.5</v>
          </cell>
          <cell r="Q25">
            <v>9</v>
          </cell>
        </row>
        <row r="25">
          <cell r="S25">
            <v>11</v>
          </cell>
        </row>
        <row r="25">
          <cell r="U25">
            <v>30.5</v>
          </cell>
          <cell r="V25">
            <v>53</v>
          </cell>
        </row>
        <row r="26">
          <cell r="B26" t="str">
            <v>E022-01-1053/2018</v>
          </cell>
          <cell r="C26" t="str">
            <v>Dan Munene MUCHIRI</v>
          </cell>
          <cell r="D26">
            <v>9</v>
          </cell>
          <cell r="E26">
            <v>9</v>
          </cell>
        </row>
        <row r="26">
          <cell r="G26">
            <v>9</v>
          </cell>
          <cell r="H26">
            <v>4</v>
          </cell>
        </row>
        <row r="26">
          <cell r="J26">
            <v>4</v>
          </cell>
          <cell r="K26">
            <v>13</v>
          </cell>
        </row>
        <row r="26">
          <cell r="N26">
            <v>13</v>
          </cell>
          <cell r="O26">
            <v>26</v>
          </cell>
          <cell r="P26">
            <v>11.5</v>
          </cell>
          <cell r="Q26">
            <v>11</v>
          </cell>
        </row>
        <row r="26">
          <cell r="S26">
            <v>11</v>
          </cell>
        </row>
        <row r="26">
          <cell r="U26">
            <v>33.5</v>
          </cell>
          <cell r="V26">
            <v>60</v>
          </cell>
        </row>
        <row r="27">
          <cell r="B27" t="str">
            <v>E022-01-1054/2018</v>
          </cell>
          <cell r="C27" t="str">
            <v>Fredrick Munene  MUTEGI</v>
          </cell>
          <cell r="D27">
            <v>10</v>
          </cell>
          <cell r="E27">
            <v>5.5</v>
          </cell>
        </row>
        <row r="27">
          <cell r="G27">
            <v>7.75</v>
          </cell>
          <cell r="H27">
            <v>3</v>
          </cell>
        </row>
        <row r="27">
          <cell r="J27">
            <v>3</v>
          </cell>
          <cell r="K27">
            <v>12</v>
          </cell>
        </row>
        <row r="27">
          <cell r="N27">
            <v>12</v>
          </cell>
          <cell r="O27">
            <v>22.8</v>
          </cell>
          <cell r="P27">
            <v>4</v>
          </cell>
          <cell r="Q27">
            <v>3</v>
          </cell>
        </row>
        <row r="27">
          <cell r="S27">
            <v>5</v>
          </cell>
        </row>
        <row r="27">
          <cell r="U27">
            <v>12</v>
          </cell>
          <cell r="V27">
            <v>35</v>
          </cell>
        </row>
        <row r="28">
          <cell r="B28" t="str">
            <v>E022-01-1055/2018</v>
          </cell>
          <cell r="C28" t="str">
            <v>Josphat Macharia MAINA</v>
          </cell>
          <cell r="D28">
            <v>7.5</v>
          </cell>
          <cell r="E28">
            <v>7</v>
          </cell>
        </row>
        <row r="28">
          <cell r="G28">
            <v>7.25</v>
          </cell>
          <cell r="H28">
            <v>1</v>
          </cell>
        </row>
        <row r="28">
          <cell r="J28">
            <v>1</v>
          </cell>
          <cell r="K28">
            <v>11</v>
          </cell>
        </row>
        <row r="28">
          <cell r="N28">
            <v>11</v>
          </cell>
          <cell r="O28">
            <v>19.3</v>
          </cell>
          <cell r="P28">
            <v>4</v>
          </cell>
          <cell r="Q28">
            <v>2</v>
          </cell>
        </row>
        <row r="28">
          <cell r="S28">
            <v>4</v>
          </cell>
        </row>
        <row r="28">
          <cell r="U28">
            <v>10</v>
          </cell>
          <cell r="V28">
            <v>29</v>
          </cell>
        </row>
        <row r="29">
          <cell r="B29" t="str">
            <v>E022-01-1056/2018</v>
          </cell>
          <cell r="C29" t="str">
            <v>Calvine Mwanzi SHIBIRITI</v>
          </cell>
          <cell r="D29">
            <v>8</v>
          </cell>
          <cell r="E29">
            <v>9</v>
          </cell>
        </row>
        <row r="29">
          <cell r="G29">
            <v>8.5</v>
          </cell>
          <cell r="H29">
            <v>4</v>
          </cell>
        </row>
        <row r="29">
          <cell r="J29">
            <v>4</v>
          </cell>
          <cell r="K29">
            <v>8</v>
          </cell>
        </row>
        <row r="29">
          <cell r="N29">
            <v>8</v>
          </cell>
          <cell r="O29">
            <v>20.5</v>
          </cell>
          <cell r="P29">
            <v>9</v>
          </cell>
          <cell r="Q29">
            <v>10</v>
          </cell>
        </row>
        <row r="29">
          <cell r="S29">
            <v>10</v>
          </cell>
        </row>
        <row r="29">
          <cell r="U29">
            <v>29</v>
          </cell>
          <cell r="V29">
            <v>50</v>
          </cell>
        </row>
        <row r="30">
          <cell r="B30" t="str">
            <v>E022-01-1057/2018</v>
          </cell>
          <cell r="C30" t="str">
            <v>Anita HEATHER</v>
          </cell>
          <cell r="D30">
            <v>8.5</v>
          </cell>
          <cell r="E30">
            <v>8.5</v>
          </cell>
        </row>
        <row r="30">
          <cell r="G30">
            <v>8.5</v>
          </cell>
          <cell r="H30">
            <v>4</v>
          </cell>
        </row>
        <row r="30">
          <cell r="J30">
            <v>4</v>
          </cell>
          <cell r="K30">
            <v>12</v>
          </cell>
        </row>
        <row r="30">
          <cell r="N30">
            <v>12</v>
          </cell>
          <cell r="O30">
            <v>24.5</v>
          </cell>
          <cell r="P30">
            <v>17</v>
          </cell>
          <cell r="Q30">
            <v>14</v>
          </cell>
        </row>
        <row r="30">
          <cell r="S30">
            <v>9.5</v>
          </cell>
        </row>
        <row r="30">
          <cell r="U30">
            <v>40.5</v>
          </cell>
          <cell r="V30">
            <v>65</v>
          </cell>
        </row>
        <row r="31">
          <cell r="B31" t="str">
            <v>E022-01-1059/2018</v>
          </cell>
          <cell r="C31" t="str">
            <v>Gladwell Nyambura CHEGE</v>
          </cell>
          <cell r="D31">
            <v>10</v>
          </cell>
          <cell r="E31">
            <v>9</v>
          </cell>
        </row>
        <row r="31">
          <cell r="G31">
            <v>9.5</v>
          </cell>
          <cell r="H31">
            <v>4</v>
          </cell>
        </row>
        <row r="31">
          <cell r="J31">
            <v>4</v>
          </cell>
          <cell r="K31">
            <v>12</v>
          </cell>
        </row>
        <row r="31">
          <cell r="N31">
            <v>12</v>
          </cell>
          <cell r="O31">
            <v>25.5</v>
          </cell>
          <cell r="P31">
            <v>12.5</v>
          </cell>
          <cell r="Q31">
            <v>8</v>
          </cell>
        </row>
        <row r="31">
          <cell r="S31">
            <v>8</v>
          </cell>
        </row>
        <row r="31">
          <cell r="U31">
            <v>28.5</v>
          </cell>
          <cell r="V31">
            <v>54</v>
          </cell>
        </row>
        <row r="32">
          <cell r="B32" t="str">
            <v>E022-01-1060/2018</v>
          </cell>
          <cell r="C32" t="str">
            <v>Brian Gacheru MURIUKI</v>
          </cell>
          <cell r="D32">
            <v>10</v>
          </cell>
          <cell r="E32">
            <v>7</v>
          </cell>
        </row>
        <row r="32">
          <cell r="G32">
            <v>8.5</v>
          </cell>
          <cell r="H32">
            <v>4</v>
          </cell>
        </row>
        <row r="32">
          <cell r="J32">
            <v>4</v>
          </cell>
          <cell r="K32">
            <v>11</v>
          </cell>
        </row>
        <row r="32">
          <cell r="N32">
            <v>11</v>
          </cell>
          <cell r="O32">
            <v>23.5</v>
          </cell>
          <cell r="P32">
            <v>9</v>
          </cell>
          <cell r="Q32">
            <v>8</v>
          </cell>
        </row>
        <row r="32">
          <cell r="S32">
            <v>9</v>
          </cell>
        </row>
        <row r="32">
          <cell r="U32">
            <v>26</v>
          </cell>
          <cell r="V32">
            <v>50</v>
          </cell>
        </row>
        <row r="33">
          <cell r="B33" t="str">
            <v>E022-01-1061/2018</v>
          </cell>
          <cell r="C33" t="str">
            <v>Mohammad Ali MBARAK</v>
          </cell>
          <cell r="D33">
            <v>8</v>
          </cell>
          <cell r="E33">
            <v>8</v>
          </cell>
        </row>
        <row r="33">
          <cell r="G33">
            <v>8</v>
          </cell>
          <cell r="H33">
            <v>1</v>
          </cell>
        </row>
        <row r="33">
          <cell r="J33">
            <v>1</v>
          </cell>
          <cell r="K33">
            <v>10</v>
          </cell>
        </row>
        <row r="33">
          <cell r="N33">
            <v>10</v>
          </cell>
          <cell r="O33">
            <v>19</v>
          </cell>
          <cell r="P33">
            <v>13.5</v>
          </cell>
          <cell r="Q33">
            <v>4</v>
          </cell>
        </row>
        <row r="33">
          <cell r="S33">
            <v>13</v>
          </cell>
        </row>
        <row r="33">
          <cell r="U33">
            <v>30.5</v>
          </cell>
          <cell r="V33">
            <v>50</v>
          </cell>
        </row>
        <row r="34">
          <cell r="B34" t="str">
            <v>E022-01-1063/2018</v>
          </cell>
          <cell r="C34" t="str">
            <v>Frankline Mutuma MBURUGU</v>
          </cell>
          <cell r="D34">
            <v>10</v>
          </cell>
          <cell r="E34">
            <v>7</v>
          </cell>
        </row>
        <row r="34">
          <cell r="G34">
            <v>8.5</v>
          </cell>
          <cell r="H34">
            <v>4</v>
          </cell>
        </row>
        <row r="34">
          <cell r="J34">
            <v>4</v>
          </cell>
          <cell r="K34">
            <v>11</v>
          </cell>
        </row>
        <row r="34">
          <cell r="N34">
            <v>11</v>
          </cell>
          <cell r="O34">
            <v>23.5</v>
          </cell>
          <cell r="P34">
            <v>5.5</v>
          </cell>
          <cell r="Q34">
            <v>8</v>
          </cell>
        </row>
        <row r="34">
          <cell r="S34">
            <v>7</v>
          </cell>
        </row>
        <row r="34">
          <cell r="U34">
            <v>20.5</v>
          </cell>
          <cell r="V34">
            <v>44</v>
          </cell>
        </row>
        <row r="35">
          <cell r="B35" t="str">
            <v>E022-01-1064/2018</v>
          </cell>
          <cell r="C35" t="str">
            <v>Amos Munene MUTHEE</v>
          </cell>
          <cell r="D35">
            <v>8</v>
          </cell>
          <cell r="E35">
            <v>9</v>
          </cell>
        </row>
        <row r="35">
          <cell r="G35">
            <v>8.5</v>
          </cell>
          <cell r="H35">
            <v>4.5</v>
          </cell>
        </row>
        <row r="35">
          <cell r="J35">
            <v>4.5</v>
          </cell>
          <cell r="K35">
            <v>10</v>
          </cell>
        </row>
        <row r="35">
          <cell r="N35">
            <v>10</v>
          </cell>
          <cell r="O35">
            <v>23</v>
          </cell>
          <cell r="P35">
            <v>14.5</v>
          </cell>
          <cell r="Q35">
            <v>15.5</v>
          </cell>
        </row>
        <row r="35">
          <cell r="S35">
            <v>12.5</v>
          </cell>
        </row>
        <row r="35">
          <cell r="U35">
            <v>42.5</v>
          </cell>
          <cell r="V35">
            <v>66</v>
          </cell>
        </row>
        <row r="36">
          <cell r="B36" t="str">
            <v>E022-01-1065/2018</v>
          </cell>
          <cell r="C36" t="str">
            <v>Paul Muchogo MACHARIA</v>
          </cell>
          <cell r="D36">
            <v>10</v>
          </cell>
          <cell r="E36">
            <v>9</v>
          </cell>
        </row>
        <row r="36">
          <cell r="G36">
            <v>9.5</v>
          </cell>
          <cell r="H36">
            <v>4</v>
          </cell>
        </row>
        <row r="36">
          <cell r="J36">
            <v>4</v>
          </cell>
          <cell r="K36">
            <v>13</v>
          </cell>
        </row>
        <row r="36">
          <cell r="N36">
            <v>13</v>
          </cell>
          <cell r="O36">
            <v>26.5</v>
          </cell>
          <cell r="P36">
            <v>19</v>
          </cell>
          <cell r="Q36">
            <v>10</v>
          </cell>
        </row>
        <row r="36">
          <cell r="S36">
            <v>14</v>
          </cell>
        </row>
        <row r="36">
          <cell r="U36">
            <v>43</v>
          </cell>
          <cell r="V36">
            <v>70</v>
          </cell>
        </row>
        <row r="37">
          <cell r="B37" t="str">
            <v>E022-01-1066/2018</v>
          </cell>
          <cell r="C37" t="str">
            <v>Lorna Muthoni MUTURI</v>
          </cell>
          <cell r="D37">
            <v>10</v>
          </cell>
          <cell r="E37">
            <v>9.5</v>
          </cell>
        </row>
        <row r="37">
          <cell r="G37">
            <v>9.75</v>
          </cell>
          <cell r="H37">
            <v>4</v>
          </cell>
        </row>
        <row r="37">
          <cell r="J37">
            <v>4</v>
          </cell>
          <cell r="K37">
            <v>11</v>
          </cell>
        </row>
        <row r="37">
          <cell r="N37">
            <v>11</v>
          </cell>
          <cell r="O37">
            <v>24.8</v>
          </cell>
          <cell r="P37">
            <v>23</v>
          </cell>
          <cell r="Q37">
            <v>13.5</v>
          </cell>
        </row>
        <row r="37">
          <cell r="S37">
            <v>13</v>
          </cell>
        </row>
        <row r="37">
          <cell r="U37">
            <v>49.5</v>
          </cell>
          <cell r="V37">
            <v>74</v>
          </cell>
        </row>
        <row r="38">
          <cell r="B38" t="str">
            <v>E022-01-1067/2018</v>
          </cell>
          <cell r="C38" t="str">
            <v>Aswan Abishai ONGAYO</v>
          </cell>
          <cell r="D38">
            <v>7.5</v>
          </cell>
          <cell r="E38">
            <v>9</v>
          </cell>
        </row>
        <row r="38">
          <cell r="G38">
            <v>8.25</v>
          </cell>
          <cell r="H38">
            <v>3</v>
          </cell>
        </row>
        <row r="38">
          <cell r="J38">
            <v>3</v>
          </cell>
          <cell r="K38">
            <v>10</v>
          </cell>
        </row>
        <row r="38">
          <cell r="N38">
            <v>10</v>
          </cell>
          <cell r="O38">
            <v>21.3</v>
          </cell>
          <cell r="P38">
            <v>7.5</v>
          </cell>
        </row>
        <row r="38">
          <cell r="R38">
            <v>8</v>
          </cell>
          <cell r="S38">
            <v>3</v>
          </cell>
        </row>
        <row r="38">
          <cell r="U38">
            <v>18.5</v>
          </cell>
          <cell r="V38">
            <v>40</v>
          </cell>
        </row>
        <row r="39">
          <cell r="B39" t="str">
            <v>E022-01-1069/2018</v>
          </cell>
          <cell r="C39" t="str">
            <v>Ephantus Muturi MUKURI</v>
          </cell>
          <cell r="D39">
            <v>8</v>
          </cell>
          <cell r="E39">
            <v>7.5</v>
          </cell>
        </row>
        <row r="39">
          <cell r="G39">
            <v>7.75</v>
          </cell>
          <cell r="H39">
            <v>3.5</v>
          </cell>
        </row>
        <row r="39">
          <cell r="J39">
            <v>3.5</v>
          </cell>
          <cell r="K39">
            <v>8</v>
          </cell>
        </row>
        <row r="39">
          <cell r="N39">
            <v>8</v>
          </cell>
          <cell r="O39">
            <v>19.3</v>
          </cell>
          <cell r="P39">
            <v>7</v>
          </cell>
          <cell r="Q39">
            <v>7</v>
          </cell>
        </row>
        <row r="39">
          <cell r="S39">
            <v>4</v>
          </cell>
        </row>
        <row r="39">
          <cell r="U39">
            <v>18</v>
          </cell>
          <cell r="V39">
            <v>37</v>
          </cell>
        </row>
        <row r="40">
          <cell r="B40" t="str">
            <v>E022-01-1070/2018</v>
          </cell>
          <cell r="C40" t="str">
            <v>Festus BRIAN</v>
          </cell>
          <cell r="D40">
            <v>9</v>
          </cell>
          <cell r="E40">
            <v>8.5</v>
          </cell>
        </row>
        <row r="40">
          <cell r="G40">
            <v>8.75</v>
          </cell>
          <cell r="H40">
            <v>3.5</v>
          </cell>
        </row>
        <row r="40">
          <cell r="J40">
            <v>3.5</v>
          </cell>
          <cell r="K40">
            <v>10</v>
          </cell>
        </row>
        <row r="40">
          <cell r="N40">
            <v>10</v>
          </cell>
          <cell r="O40">
            <v>22.3</v>
          </cell>
          <cell r="P40">
            <v>9</v>
          </cell>
          <cell r="Q40">
            <v>12</v>
          </cell>
        </row>
        <row r="40">
          <cell r="S40">
            <v>7</v>
          </cell>
        </row>
        <row r="40">
          <cell r="U40">
            <v>28</v>
          </cell>
          <cell r="V40">
            <v>50</v>
          </cell>
        </row>
        <row r="41">
          <cell r="B41" t="str">
            <v>E022-01-1071/2018</v>
          </cell>
          <cell r="C41" t="str">
            <v>Benson Githutha GATHITU</v>
          </cell>
          <cell r="D41">
            <v>8.5</v>
          </cell>
          <cell r="E41">
            <v>6.5</v>
          </cell>
        </row>
        <row r="41">
          <cell r="G41">
            <v>7.5</v>
          </cell>
          <cell r="H41">
            <v>3</v>
          </cell>
        </row>
        <row r="41">
          <cell r="J41">
            <v>3</v>
          </cell>
          <cell r="K41">
            <v>10</v>
          </cell>
        </row>
        <row r="41">
          <cell r="N41">
            <v>10</v>
          </cell>
          <cell r="O41">
            <v>20.5</v>
          </cell>
          <cell r="P41">
            <v>15.5</v>
          </cell>
          <cell r="Q41">
            <v>12</v>
          </cell>
        </row>
        <row r="41">
          <cell r="S41">
            <v>12</v>
          </cell>
        </row>
        <row r="41">
          <cell r="U41">
            <v>39.5</v>
          </cell>
          <cell r="V41">
            <v>60</v>
          </cell>
        </row>
        <row r="42">
          <cell r="B42" t="str">
            <v>E022-01-1072/2018</v>
          </cell>
          <cell r="C42" t="str">
            <v>Joseph Mbayi MESSI</v>
          </cell>
          <cell r="D42">
            <v>7.5</v>
          </cell>
          <cell r="E42">
            <v>7</v>
          </cell>
        </row>
        <row r="42">
          <cell r="G42">
            <v>7.25</v>
          </cell>
          <cell r="H42">
            <v>4</v>
          </cell>
        </row>
        <row r="42">
          <cell r="J42">
            <v>4</v>
          </cell>
          <cell r="K42">
            <v>10</v>
          </cell>
        </row>
        <row r="42">
          <cell r="N42">
            <v>10</v>
          </cell>
          <cell r="O42">
            <v>21.3</v>
          </cell>
          <cell r="P42">
            <v>13</v>
          </cell>
          <cell r="Q42">
            <v>7</v>
          </cell>
        </row>
        <row r="42">
          <cell r="S42">
            <v>5</v>
          </cell>
        </row>
        <row r="42">
          <cell r="U42">
            <v>25</v>
          </cell>
          <cell r="V42">
            <v>46</v>
          </cell>
        </row>
        <row r="43">
          <cell r="B43" t="str">
            <v>E022-01-1073/2018</v>
          </cell>
          <cell r="C43" t="str">
            <v>Mercyline Buyaki OCHAKO</v>
          </cell>
          <cell r="D43">
            <v>10</v>
          </cell>
          <cell r="E43">
            <v>9.5</v>
          </cell>
        </row>
        <row r="43">
          <cell r="G43">
            <v>9.75</v>
          </cell>
          <cell r="H43">
            <v>4.5</v>
          </cell>
        </row>
        <row r="43">
          <cell r="J43">
            <v>4.5</v>
          </cell>
          <cell r="K43">
            <v>12</v>
          </cell>
        </row>
        <row r="43">
          <cell r="N43">
            <v>12</v>
          </cell>
          <cell r="O43">
            <v>26.3</v>
          </cell>
          <cell r="P43">
            <v>16.75</v>
          </cell>
          <cell r="Q43">
            <v>2</v>
          </cell>
        </row>
        <row r="43">
          <cell r="S43">
            <v>7</v>
          </cell>
        </row>
        <row r="43">
          <cell r="U43">
            <v>25.75</v>
          </cell>
          <cell r="V43">
            <v>52</v>
          </cell>
        </row>
        <row r="44">
          <cell r="B44" t="str">
            <v>E022-01-1074/2018</v>
          </cell>
          <cell r="C44" t="str">
            <v>Allan Ogude SHANZA</v>
          </cell>
          <cell r="D44">
            <v>9</v>
          </cell>
          <cell r="E44">
            <v>8</v>
          </cell>
        </row>
        <row r="44">
          <cell r="G44">
            <v>8.5</v>
          </cell>
          <cell r="H44">
            <v>3.5</v>
          </cell>
        </row>
        <row r="44">
          <cell r="J44">
            <v>3.5</v>
          </cell>
          <cell r="K44">
            <v>11</v>
          </cell>
        </row>
        <row r="44">
          <cell r="N44">
            <v>11</v>
          </cell>
          <cell r="O44">
            <v>23</v>
          </cell>
          <cell r="P44">
            <v>14</v>
          </cell>
          <cell r="Q44">
            <v>7</v>
          </cell>
        </row>
        <row r="44">
          <cell r="S44">
            <v>16</v>
          </cell>
        </row>
        <row r="44">
          <cell r="U44">
            <v>37</v>
          </cell>
          <cell r="V44">
            <v>60</v>
          </cell>
        </row>
        <row r="45">
          <cell r="B45" t="str">
            <v>E022-01-1075/2018</v>
          </cell>
          <cell r="C45" t="str">
            <v>Brian KIPTOO</v>
          </cell>
          <cell r="D45">
            <v>8.5</v>
          </cell>
          <cell r="E45">
            <v>8</v>
          </cell>
        </row>
        <row r="45">
          <cell r="G45">
            <v>8.25</v>
          </cell>
          <cell r="H45">
            <v>1</v>
          </cell>
        </row>
        <row r="45">
          <cell r="J45">
            <v>1</v>
          </cell>
          <cell r="K45">
            <v>9</v>
          </cell>
        </row>
        <row r="45">
          <cell r="N45">
            <v>9</v>
          </cell>
          <cell r="O45">
            <v>18.3</v>
          </cell>
          <cell r="P45">
            <v>17.5</v>
          </cell>
          <cell r="Q45">
            <v>11</v>
          </cell>
        </row>
        <row r="45">
          <cell r="S45">
            <v>7</v>
          </cell>
        </row>
        <row r="45">
          <cell r="U45">
            <v>35.5</v>
          </cell>
          <cell r="V45">
            <v>54</v>
          </cell>
        </row>
        <row r="46">
          <cell r="B46" t="str">
            <v>E022-01-1076/2018</v>
          </cell>
          <cell r="C46" t="str">
            <v>Franklyn KIPKURUI</v>
          </cell>
          <cell r="D46">
            <v>10</v>
          </cell>
          <cell r="E46">
            <v>9</v>
          </cell>
        </row>
        <row r="46">
          <cell r="G46">
            <v>9.5</v>
          </cell>
          <cell r="H46">
            <v>3.5</v>
          </cell>
        </row>
        <row r="46">
          <cell r="J46">
            <v>3.5</v>
          </cell>
          <cell r="K46">
            <v>10</v>
          </cell>
        </row>
        <row r="46">
          <cell r="N46">
            <v>10</v>
          </cell>
          <cell r="O46">
            <v>23</v>
          </cell>
          <cell r="P46">
            <v>17.5</v>
          </cell>
          <cell r="Q46">
            <v>12</v>
          </cell>
        </row>
        <row r="46">
          <cell r="S46">
            <v>11</v>
          </cell>
        </row>
        <row r="46">
          <cell r="U46">
            <v>40.5</v>
          </cell>
          <cell r="V46">
            <v>64</v>
          </cell>
        </row>
        <row r="47">
          <cell r="B47" t="str">
            <v>E022-01-1078/2018</v>
          </cell>
          <cell r="C47" t="str">
            <v>Claire Wambui NJUGUNA</v>
          </cell>
          <cell r="D47">
            <v>7.5</v>
          </cell>
          <cell r="E47">
            <v>8</v>
          </cell>
        </row>
        <row r="47">
          <cell r="G47">
            <v>7.75</v>
          </cell>
          <cell r="H47">
            <v>4</v>
          </cell>
        </row>
        <row r="47">
          <cell r="J47">
            <v>4</v>
          </cell>
          <cell r="K47">
            <v>10</v>
          </cell>
        </row>
        <row r="47">
          <cell r="N47">
            <v>10</v>
          </cell>
          <cell r="O47">
            <v>21.8</v>
          </cell>
          <cell r="P47">
            <v>18.5</v>
          </cell>
          <cell r="Q47">
            <v>7</v>
          </cell>
        </row>
        <row r="47">
          <cell r="S47">
            <v>9</v>
          </cell>
        </row>
        <row r="47">
          <cell r="U47">
            <v>34.5</v>
          </cell>
          <cell r="V47">
            <v>56</v>
          </cell>
        </row>
        <row r="48">
          <cell r="B48" t="str">
            <v>E022-01-1079/2018</v>
          </cell>
          <cell r="C48" t="str">
            <v>Ian Ndungu MUKIRI</v>
          </cell>
          <cell r="D48">
            <v>8</v>
          </cell>
          <cell r="E48">
            <v>6</v>
          </cell>
        </row>
        <row r="48">
          <cell r="G48">
            <v>7</v>
          </cell>
          <cell r="H48">
            <v>4.5</v>
          </cell>
        </row>
        <row r="48">
          <cell r="J48">
            <v>4.5</v>
          </cell>
          <cell r="K48">
            <v>10</v>
          </cell>
        </row>
        <row r="48">
          <cell r="N48">
            <v>10</v>
          </cell>
          <cell r="O48">
            <v>21.5</v>
          </cell>
          <cell r="P48">
            <v>7</v>
          </cell>
          <cell r="Q48">
            <v>3</v>
          </cell>
        </row>
        <row r="48">
          <cell r="S48">
            <v>3</v>
          </cell>
        </row>
        <row r="48">
          <cell r="U48">
            <v>13</v>
          </cell>
          <cell r="V48">
            <v>35</v>
          </cell>
        </row>
        <row r="49">
          <cell r="B49" t="str">
            <v>E022-01-1080/2018</v>
          </cell>
          <cell r="C49" t="str">
            <v>Mark KIPYEGON</v>
          </cell>
          <cell r="D49">
            <v>8</v>
          </cell>
          <cell r="E49">
            <v>6.5</v>
          </cell>
        </row>
        <row r="49">
          <cell r="G49">
            <v>7.25</v>
          </cell>
          <cell r="H49">
            <v>1</v>
          </cell>
        </row>
        <row r="49">
          <cell r="J49">
            <v>1</v>
          </cell>
          <cell r="K49">
            <v>9</v>
          </cell>
        </row>
        <row r="49">
          <cell r="N49">
            <v>9</v>
          </cell>
          <cell r="O49">
            <v>17.3</v>
          </cell>
          <cell r="P49">
            <v>20</v>
          </cell>
        </row>
        <row r="49">
          <cell r="R49">
            <v>9</v>
          </cell>
          <cell r="S49">
            <v>8.5</v>
          </cell>
        </row>
        <row r="49">
          <cell r="U49">
            <v>37.5</v>
          </cell>
          <cell r="V49">
            <v>55</v>
          </cell>
        </row>
        <row r="50">
          <cell r="B50" t="str">
            <v>E022-01-1081/2018</v>
          </cell>
          <cell r="C50" t="str">
            <v>Ntinyari Esther KIOGORA</v>
          </cell>
          <cell r="D50">
            <v>10</v>
          </cell>
          <cell r="E50">
            <v>8</v>
          </cell>
        </row>
        <row r="50">
          <cell r="G50">
            <v>9</v>
          </cell>
          <cell r="H50">
            <v>4</v>
          </cell>
        </row>
        <row r="50">
          <cell r="J50">
            <v>4</v>
          </cell>
          <cell r="K50">
            <v>8</v>
          </cell>
        </row>
        <row r="50">
          <cell r="N50">
            <v>8</v>
          </cell>
          <cell r="O50">
            <v>21</v>
          </cell>
          <cell r="P50">
            <v>16.5</v>
          </cell>
          <cell r="Q50">
            <v>7.5</v>
          </cell>
        </row>
        <row r="50">
          <cell r="S50">
            <v>6</v>
          </cell>
        </row>
        <row r="50">
          <cell r="U50">
            <v>30</v>
          </cell>
          <cell r="V50">
            <v>51</v>
          </cell>
        </row>
        <row r="51">
          <cell r="B51" t="str">
            <v>E022-01-1082/2018</v>
          </cell>
          <cell r="C51" t="str">
            <v>Kevin Pere MARIMBET</v>
          </cell>
          <cell r="D51">
            <v>9.5</v>
          </cell>
          <cell r="E51">
            <v>8</v>
          </cell>
        </row>
        <row r="51">
          <cell r="G51">
            <v>8.75</v>
          </cell>
          <cell r="H51">
            <v>4</v>
          </cell>
        </row>
        <row r="51">
          <cell r="J51">
            <v>4</v>
          </cell>
          <cell r="K51">
            <v>8</v>
          </cell>
        </row>
        <row r="51">
          <cell r="N51">
            <v>8</v>
          </cell>
          <cell r="O51">
            <v>20.8</v>
          </cell>
          <cell r="P51">
            <v>18</v>
          </cell>
          <cell r="Q51">
            <v>12.5</v>
          </cell>
        </row>
        <row r="51">
          <cell r="S51">
            <v>13.5</v>
          </cell>
        </row>
        <row r="51">
          <cell r="U51">
            <v>44</v>
          </cell>
          <cell r="V51">
            <v>65</v>
          </cell>
        </row>
        <row r="52">
          <cell r="B52" t="str">
            <v>E022-01-1083/2018</v>
          </cell>
          <cell r="C52" t="str">
            <v>Felix Ouma ACHIENG</v>
          </cell>
          <cell r="D52">
            <v>9.5</v>
          </cell>
          <cell r="E52">
            <v>9.5</v>
          </cell>
        </row>
        <row r="52">
          <cell r="G52">
            <v>9.5</v>
          </cell>
          <cell r="H52">
            <v>3.5</v>
          </cell>
        </row>
        <row r="52">
          <cell r="J52">
            <v>3.5</v>
          </cell>
          <cell r="K52">
            <v>10</v>
          </cell>
        </row>
        <row r="52">
          <cell r="N52">
            <v>10</v>
          </cell>
          <cell r="O52">
            <v>23</v>
          </cell>
          <cell r="P52">
            <v>14.5</v>
          </cell>
          <cell r="Q52">
            <v>12.5</v>
          </cell>
        </row>
        <row r="52">
          <cell r="S52">
            <v>10</v>
          </cell>
        </row>
        <row r="52">
          <cell r="U52">
            <v>37</v>
          </cell>
          <cell r="V52">
            <v>60</v>
          </cell>
        </row>
        <row r="53">
          <cell r="B53" t="str">
            <v>E022-01-1084/2018</v>
          </cell>
          <cell r="C53" t="str">
            <v>Kipkosgei Titus KIPLAGAT</v>
          </cell>
          <cell r="D53">
            <v>8</v>
          </cell>
          <cell r="E53">
            <v>8.5</v>
          </cell>
        </row>
        <row r="53">
          <cell r="G53">
            <v>8.25</v>
          </cell>
          <cell r="H53">
            <v>4</v>
          </cell>
        </row>
        <row r="53">
          <cell r="J53">
            <v>4</v>
          </cell>
          <cell r="K53">
            <v>12</v>
          </cell>
        </row>
        <row r="53">
          <cell r="N53">
            <v>12</v>
          </cell>
          <cell r="O53">
            <v>24.3</v>
          </cell>
          <cell r="P53">
            <v>17.5</v>
          </cell>
          <cell r="Q53">
            <v>12</v>
          </cell>
        </row>
        <row r="53">
          <cell r="T53">
            <v>6.5</v>
          </cell>
          <cell r="U53">
            <v>36</v>
          </cell>
          <cell r="V53">
            <v>60</v>
          </cell>
        </row>
        <row r="54">
          <cell r="B54" t="str">
            <v>E022-01-1085/2018</v>
          </cell>
          <cell r="C54" t="str">
            <v>Joseph Kiarie MBUGUA</v>
          </cell>
          <cell r="D54">
            <v>10</v>
          </cell>
          <cell r="E54">
            <v>7.5</v>
          </cell>
        </row>
        <row r="54">
          <cell r="G54">
            <v>8.75</v>
          </cell>
          <cell r="H54">
            <v>4</v>
          </cell>
        </row>
        <row r="54">
          <cell r="J54">
            <v>4</v>
          </cell>
          <cell r="K54">
            <v>11</v>
          </cell>
        </row>
        <row r="54">
          <cell r="N54">
            <v>11</v>
          </cell>
          <cell r="O54">
            <v>23.8</v>
          </cell>
          <cell r="P54">
            <v>19.5</v>
          </cell>
        </row>
        <row r="54">
          <cell r="R54">
            <v>10</v>
          </cell>
          <cell r="S54">
            <v>11</v>
          </cell>
        </row>
        <row r="54">
          <cell r="U54">
            <v>40.5</v>
          </cell>
          <cell r="V54">
            <v>64</v>
          </cell>
        </row>
        <row r="55">
          <cell r="B55" t="str">
            <v>E022-01-1086/2018</v>
          </cell>
          <cell r="C55" t="str">
            <v>Brian Nelson MWAGHADI</v>
          </cell>
          <cell r="D55">
            <v>10</v>
          </cell>
          <cell r="E55">
            <v>8</v>
          </cell>
        </row>
        <row r="55">
          <cell r="G55">
            <v>9</v>
          </cell>
          <cell r="H55">
            <v>4</v>
          </cell>
        </row>
        <row r="55">
          <cell r="J55">
            <v>4</v>
          </cell>
          <cell r="K55">
            <v>8</v>
          </cell>
        </row>
        <row r="55">
          <cell r="N55">
            <v>8</v>
          </cell>
          <cell r="O55">
            <v>21</v>
          </cell>
          <cell r="P55">
            <v>6.3</v>
          </cell>
          <cell r="Q55">
            <v>3</v>
          </cell>
        </row>
        <row r="55">
          <cell r="S55">
            <v>5</v>
          </cell>
        </row>
        <row r="55">
          <cell r="U55">
            <v>14.3</v>
          </cell>
          <cell r="V55">
            <v>35</v>
          </cell>
        </row>
        <row r="56">
          <cell r="B56" t="str">
            <v>E022-01-1089/2018</v>
          </cell>
          <cell r="C56" t="str">
            <v>George LEEHANEY</v>
          </cell>
          <cell r="D56">
            <v>8</v>
          </cell>
          <cell r="E56">
            <v>9</v>
          </cell>
        </row>
        <row r="56">
          <cell r="G56">
            <v>8.5</v>
          </cell>
          <cell r="H56">
            <v>4</v>
          </cell>
        </row>
        <row r="56">
          <cell r="J56">
            <v>4</v>
          </cell>
          <cell r="K56">
            <v>11</v>
          </cell>
        </row>
        <row r="56">
          <cell r="N56">
            <v>11</v>
          </cell>
          <cell r="O56">
            <v>23.5</v>
          </cell>
          <cell r="P56">
            <v>14.5</v>
          </cell>
          <cell r="Q56">
            <v>8.5</v>
          </cell>
        </row>
        <row r="56">
          <cell r="S56">
            <v>7</v>
          </cell>
        </row>
        <row r="56">
          <cell r="U56">
            <v>30</v>
          </cell>
          <cell r="V56">
            <v>54</v>
          </cell>
        </row>
        <row r="57">
          <cell r="B57" t="str">
            <v>E022-01-1092/2018</v>
          </cell>
          <cell r="C57" t="str">
            <v>Andrew J Apwoka RAWAKA</v>
          </cell>
          <cell r="D57">
            <v>7.5</v>
          </cell>
          <cell r="E57">
            <v>9</v>
          </cell>
        </row>
        <row r="57">
          <cell r="G57">
            <v>8.25</v>
          </cell>
          <cell r="H57">
            <v>4</v>
          </cell>
        </row>
        <row r="57">
          <cell r="J57">
            <v>4</v>
          </cell>
          <cell r="K57">
            <v>10</v>
          </cell>
        </row>
        <row r="57">
          <cell r="N57">
            <v>10</v>
          </cell>
          <cell r="O57">
            <v>22.3</v>
          </cell>
          <cell r="P57">
            <v>3.5</v>
          </cell>
          <cell r="Q57">
            <v>7</v>
          </cell>
        </row>
        <row r="57">
          <cell r="S57">
            <v>2</v>
          </cell>
        </row>
        <row r="57">
          <cell r="U57">
            <v>12.5</v>
          </cell>
          <cell r="V57">
            <v>35</v>
          </cell>
        </row>
        <row r="58">
          <cell r="B58" t="str">
            <v>E022-01-1094/2018</v>
          </cell>
          <cell r="C58" t="str">
            <v>Collins Kipchirchir KEMBOI</v>
          </cell>
          <cell r="D58">
            <v>10</v>
          </cell>
          <cell r="E58">
            <v>6</v>
          </cell>
        </row>
        <row r="58">
          <cell r="G58">
            <v>8</v>
          </cell>
          <cell r="H58">
            <v>4</v>
          </cell>
        </row>
        <row r="58">
          <cell r="J58">
            <v>4</v>
          </cell>
          <cell r="K58">
            <v>12</v>
          </cell>
        </row>
        <row r="58">
          <cell r="N58">
            <v>12</v>
          </cell>
          <cell r="O58">
            <v>24</v>
          </cell>
          <cell r="P58">
            <v>13</v>
          </cell>
          <cell r="Q58">
            <v>9</v>
          </cell>
        </row>
        <row r="58">
          <cell r="S58">
            <v>4</v>
          </cell>
        </row>
        <row r="58">
          <cell r="U58">
            <v>26</v>
          </cell>
          <cell r="V58">
            <v>50</v>
          </cell>
        </row>
        <row r="59">
          <cell r="B59" t="str">
            <v>E022-01-1095/2018</v>
          </cell>
          <cell r="C59" t="str">
            <v>Brian KIBET</v>
          </cell>
          <cell r="D59">
            <v>8</v>
          </cell>
          <cell r="E59">
            <v>7.5</v>
          </cell>
        </row>
        <row r="59">
          <cell r="G59">
            <v>7.75</v>
          </cell>
          <cell r="H59">
            <v>4</v>
          </cell>
        </row>
        <row r="59">
          <cell r="J59">
            <v>4</v>
          </cell>
          <cell r="K59">
            <v>12</v>
          </cell>
        </row>
        <row r="59">
          <cell r="N59">
            <v>12</v>
          </cell>
          <cell r="O59">
            <v>23.8</v>
          </cell>
          <cell r="P59">
            <v>18.5</v>
          </cell>
          <cell r="Q59">
            <v>8</v>
          </cell>
        </row>
        <row r="59">
          <cell r="S59">
            <v>1.5</v>
          </cell>
        </row>
        <row r="59">
          <cell r="U59">
            <v>28</v>
          </cell>
          <cell r="V59">
            <v>52</v>
          </cell>
        </row>
        <row r="60">
          <cell r="B60" t="str">
            <v>E022-01-1096/2018</v>
          </cell>
          <cell r="C60" t="str">
            <v>Jacob Magina OTHIENO</v>
          </cell>
          <cell r="D60">
            <v>9</v>
          </cell>
          <cell r="E60">
            <v>7.5</v>
          </cell>
        </row>
        <row r="60">
          <cell r="G60">
            <v>8.25</v>
          </cell>
          <cell r="H60">
            <v>3</v>
          </cell>
        </row>
        <row r="60">
          <cell r="J60">
            <v>3</v>
          </cell>
          <cell r="K60">
            <v>10</v>
          </cell>
        </row>
        <row r="60">
          <cell r="N60">
            <v>10</v>
          </cell>
          <cell r="O60">
            <v>21.3</v>
          </cell>
          <cell r="P60">
            <v>9.5</v>
          </cell>
          <cell r="Q60">
            <v>0</v>
          </cell>
        </row>
        <row r="60">
          <cell r="S60">
            <v>9</v>
          </cell>
        </row>
        <row r="60">
          <cell r="U60">
            <v>18.5</v>
          </cell>
          <cell r="V60">
            <v>40</v>
          </cell>
        </row>
        <row r="61">
          <cell r="B61" t="str">
            <v>E022-01-1098/2018</v>
          </cell>
          <cell r="C61" t="str">
            <v>John Njoroge MUGWE</v>
          </cell>
          <cell r="D61">
            <v>9.5</v>
          </cell>
          <cell r="E61">
            <v>7</v>
          </cell>
        </row>
        <row r="61">
          <cell r="G61">
            <v>8.25</v>
          </cell>
          <cell r="H61">
            <v>3.5</v>
          </cell>
        </row>
        <row r="61">
          <cell r="J61">
            <v>3.5</v>
          </cell>
          <cell r="K61">
            <v>8</v>
          </cell>
        </row>
        <row r="61">
          <cell r="N61">
            <v>8</v>
          </cell>
          <cell r="O61">
            <v>19.8</v>
          </cell>
          <cell r="P61">
            <v>17.5</v>
          </cell>
          <cell r="Q61">
            <v>14.5</v>
          </cell>
        </row>
        <row r="61">
          <cell r="T61">
            <v>12</v>
          </cell>
          <cell r="U61">
            <v>44</v>
          </cell>
          <cell r="V61">
            <v>64</v>
          </cell>
        </row>
        <row r="62">
          <cell r="B62" t="str">
            <v>E022-01-1099/2018</v>
          </cell>
          <cell r="C62" t="str">
            <v>Everlyn Wanjiku WAIRIMU</v>
          </cell>
          <cell r="D62">
            <v>9</v>
          </cell>
          <cell r="E62">
            <v>7.5</v>
          </cell>
        </row>
        <row r="62">
          <cell r="G62">
            <v>8.25</v>
          </cell>
          <cell r="H62">
            <v>4</v>
          </cell>
        </row>
        <row r="62">
          <cell r="J62">
            <v>4</v>
          </cell>
          <cell r="K62">
            <v>11</v>
          </cell>
        </row>
        <row r="62">
          <cell r="N62">
            <v>11</v>
          </cell>
          <cell r="O62">
            <v>23.3</v>
          </cell>
          <cell r="P62">
            <v>18.5</v>
          </cell>
          <cell r="Q62">
            <v>6</v>
          </cell>
        </row>
        <row r="62">
          <cell r="S62">
            <v>12</v>
          </cell>
        </row>
        <row r="62">
          <cell r="U62">
            <v>36.5</v>
          </cell>
          <cell r="V62">
            <v>60</v>
          </cell>
        </row>
        <row r="63">
          <cell r="B63" t="str">
            <v>E022-01-1100/2018</v>
          </cell>
          <cell r="C63" t="str">
            <v>Barasa Levy WANJALA</v>
          </cell>
          <cell r="D63">
            <v>8.5</v>
          </cell>
          <cell r="E63">
            <v>7</v>
          </cell>
        </row>
        <row r="63">
          <cell r="G63">
            <v>7.75</v>
          </cell>
          <cell r="H63">
            <v>4.5</v>
          </cell>
        </row>
        <row r="63">
          <cell r="J63">
            <v>4.5</v>
          </cell>
          <cell r="K63">
            <v>10</v>
          </cell>
        </row>
        <row r="63">
          <cell r="N63">
            <v>10</v>
          </cell>
          <cell r="O63">
            <v>22.3</v>
          </cell>
          <cell r="P63">
            <v>17.5</v>
          </cell>
        </row>
        <row r="63">
          <cell r="R63">
            <v>5</v>
          </cell>
          <cell r="S63">
            <v>9</v>
          </cell>
        </row>
        <row r="63">
          <cell r="U63">
            <v>31.5</v>
          </cell>
          <cell r="V63">
            <v>54</v>
          </cell>
        </row>
        <row r="64">
          <cell r="B64" t="str">
            <v>E022-01-1101/2018</v>
          </cell>
          <cell r="C64" t="str">
            <v>Keely Njoroge THINDIU</v>
          </cell>
          <cell r="D64">
            <v>8</v>
          </cell>
          <cell r="E64">
            <v>8</v>
          </cell>
        </row>
        <row r="64">
          <cell r="G64">
            <v>8</v>
          </cell>
          <cell r="H64">
            <v>4</v>
          </cell>
        </row>
        <row r="64">
          <cell r="J64">
            <v>4</v>
          </cell>
          <cell r="K64">
            <v>9</v>
          </cell>
        </row>
        <row r="64">
          <cell r="N64">
            <v>9</v>
          </cell>
          <cell r="O64">
            <v>21</v>
          </cell>
          <cell r="P64">
            <v>14</v>
          </cell>
          <cell r="Q64">
            <v>6.5</v>
          </cell>
        </row>
        <row r="64">
          <cell r="S64">
            <v>8.5</v>
          </cell>
        </row>
        <row r="64">
          <cell r="U64">
            <v>29</v>
          </cell>
          <cell r="V64">
            <v>50</v>
          </cell>
        </row>
        <row r="65">
          <cell r="B65" t="str">
            <v>E022-01-1102/2018</v>
          </cell>
          <cell r="C65" t="str">
            <v>Carson Wanjohi KANYI</v>
          </cell>
          <cell r="D65">
            <v>8</v>
          </cell>
          <cell r="E65">
            <v>5</v>
          </cell>
        </row>
        <row r="65">
          <cell r="G65">
            <v>6.5</v>
          </cell>
          <cell r="H65">
            <v>3.5</v>
          </cell>
        </row>
        <row r="65">
          <cell r="J65">
            <v>3.5</v>
          </cell>
          <cell r="K65">
            <v>8</v>
          </cell>
        </row>
        <row r="65">
          <cell r="N65">
            <v>8</v>
          </cell>
          <cell r="O65">
            <v>18</v>
          </cell>
          <cell r="P65">
            <v>20.5</v>
          </cell>
        </row>
        <row r="65">
          <cell r="R65">
            <v>10</v>
          </cell>
          <cell r="S65">
            <v>8</v>
          </cell>
        </row>
        <row r="65">
          <cell r="U65">
            <v>38.5</v>
          </cell>
          <cell r="V65">
            <v>57</v>
          </cell>
        </row>
        <row r="66">
          <cell r="B66" t="str">
            <v>E022-01-1169/2018</v>
          </cell>
          <cell r="C66" t="str">
            <v>Joseph Mwangi NGANGA</v>
          </cell>
          <cell r="D66">
            <v>9.5</v>
          </cell>
          <cell r="E66">
            <v>8.5</v>
          </cell>
        </row>
        <row r="66">
          <cell r="G66">
            <v>9</v>
          </cell>
          <cell r="H66">
            <v>4</v>
          </cell>
        </row>
        <row r="66">
          <cell r="J66">
            <v>4</v>
          </cell>
          <cell r="K66">
            <v>9</v>
          </cell>
        </row>
        <row r="66">
          <cell r="N66">
            <v>9</v>
          </cell>
          <cell r="O66">
            <v>22</v>
          </cell>
          <cell r="P66">
            <v>13</v>
          </cell>
        </row>
        <row r="66">
          <cell r="R66">
            <v>8</v>
          </cell>
          <cell r="S66">
            <v>9</v>
          </cell>
        </row>
        <row r="66">
          <cell r="U66">
            <v>30</v>
          </cell>
          <cell r="V66">
            <v>52</v>
          </cell>
        </row>
        <row r="67">
          <cell r="B67" t="str">
            <v>E022-01-1283/2018</v>
          </cell>
          <cell r="C67" t="str">
            <v>Paul KIPKIRUI</v>
          </cell>
          <cell r="D67">
            <v>9</v>
          </cell>
          <cell r="E67">
            <v>7.5</v>
          </cell>
        </row>
        <row r="67">
          <cell r="G67">
            <v>8.25</v>
          </cell>
          <cell r="H67">
            <v>3.5</v>
          </cell>
        </row>
        <row r="67">
          <cell r="J67">
            <v>3.5</v>
          </cell>
          <cell r="K67">
            <v>10</v>
          </cell>
        </row>
        <row r="67">
          <cell r="N67">
            <v>10</v>
          </cell>
          <cell r="O67">
            <v>21.8</v>
          </cell>
          <cell r="P67">
            <v>9.5</v>
          </cell>
          <cell r="Q67">
            <v>3</v>
          </cell>
        </row>
        <row r="67">
          <cell r="S67">
            <v>7</v>
          </cell>
        </row>
        <row r="67">
          <cell r="U67">
            <v>19.5</v>
          </cell>
          <cell r="V67">
            <v>41</v>
          </cell>
        </row>
        <row r="68">
          <cell r="B68" t="str">
            <v>E022-01-1412/2018</v>
          </cell>
          <cell r="C68" t="str">
            <v>Silvester Omwaga MOMANYI</v>
          </cell>
          <cell r="D68">
            <v>9</v>
          </cell>
          <cell r="E68">
            <v>8</v>
          </cell>
        </row>
        <row r="68">
          <cell r="G68">
            <v>8.5</v>
          </cell>
          <cell r="H68">
            <v>3.5</v>
          </cell>
        </row>
        <row r="68">
          <cell r="J68">
            <v>3.5</v>
          </cell>
          <cell r="K68">
            <v>6</v>
          </cell>
        </row>
        <row r="68">
          <cell r="N68">
            <v>6</v>
          </cell>
          <cell r="O68">
            <v>18</v>
          </cell>
          <cell r="P68">
            <v>14.5</v>
          </cell>
          <cell r="Q68">
            <v>4</v>
          </cell>
        </row>
        <row r="68">
          <cell r="S68">
            <v>6</v>
          </cell>
        </row>
        <row r="68">
          <cell r="U68">
            <v>24.5</v>
          </cell>
          <cell r="V68">
            <v>43</v>
          </cell>
        </row>
        <row r="69">
          <cell r="B69" t="str">
            <v>E022-01-1473/2018</v>
          </cell>
          <cell r="C69" t="str">
            <v>Vincent Mwende MWORIA</v>
          </cell>
          <cell r="D69">
            <v>10</v>
          </cell>
          <cell r="E69">
            <v>5.5</v>
          </cell>
        </row>
        <row r="69">
          <cell r="G69">
            <v>7.75</v>
          </cell>
          <cell r="H69">
            <v>3.5</v>
          </cell>
        </row>
        <row r="69">
          <cell r="J69">
            <v>3.5</v>
          </cell>
          <cell r="K69">
            <v>8</v>
          </cell>
        </row>
        <row r="69">
          <cell r="N69">
            <v>8</v>
          </cell>
          <cell r="O69">
            <v>19.3</v>
          </cell>
          <cell r="P69">
            <v>21.5</v>
          </cell>
          <cell r="Q69">
            <v>15</v>
          </cell>
        </row>
        <row r="69">
          <cell r="T69">
            <v>14</v>
          </cell>
          <cell r="U69">
            <v>50.5</v>
          </cell>
          <cell r="V69">
            <v>70</v>
          </cell>
        </row>
        <row r="70">
          <cell r="B70" t="str">
            <v>E022-01-1475/2018</v>
          </cell>
          <cell r="C70" t="str">
            <v>BrianMugambi KIARA</v>
          </cell>
          <cell r="D70">
            <v>9.5</v>
          </cell>
          <cell r="E70">
            <v>6</v>
          </cell>
        </row>
        <row r="70">
          <cell r="G70">
            <v>7.75</v>
          </cell>
          <cell r="H70">
            <v>4</v>
          </cell>
        </row>
        <row r="70">
          <cell r="J70">
            <v>4</v>
          </cell>
          <cell r="K70">
            <v>11</v>
          </cell>
        </row>
        <row r="70">
          <cell r="N70">
            <v>11</v>
          </cell>
          <cell r="O70">
            <v>22.8</v>
          </cell>
          <cell r="P70">
            <v>14</v>
          </cell>
          <cell r="Q70">
            <v>8</v>
          </cell>
        </row>
        <row r="70">
          <cell r="T70">
            <v>13</v>
          </cell>
          <cell r="U70">
            <v>35</v>
          </cell>
          <cell r="V70">
            <v>58</v>
          </cell>
        </row>
        <row r="71">
          <cell r="B71" t="str">
            <v>E022-01-1486/2018</v>
          </cell>
          <cell r="C71" t="str">
            <v>Victor Ian MUNENE</v>
          </cell>
          <cell r="D71">
            <v>8.5</v>
          </cell>
          <cell r="E71">
            <v>8</v>
          </cell>
        </row>
        <row r="71">
          <cell r="G71">
            <v>8.25</v>
          </cell>
          <cell r="H71">
            <v>4.5</v>
          </cell>
        </row>
        <row r="71">
          <cell r="J71">
            <v>4.5</v>
          </cell>
          <cell r="K71">
            <v>10</v>
          </cell>
        </row>
        <row r="71">
          <cell r="N71">
            <v>10</v>
          </cell>
          <cell r="O71">
            <v>22.8</v>
          </cell>
          <cell r="P71">
            <v>6.5</v>
          </cell>
          <cell r="Q71">
            <v>3</v>
          </cell>
        </row>
        <row r="71">
          <cell r="S71">
            <v>6</v>
          </cell>
        </row>
        <row r="71">
          <cell r="U71">
            <v>15.5</v>
          </cell>
          <cell r="V71">
            <v>38</v>
          </cell>
        </row>
        <row r="72">
          <cell r="B72" t="str">
            <v>E022-01-1539/2018</v>
          </cell>
          <cell r="C72" t="str">
            <v>Luke Victor MWANGI</v>
          </cell>
          <cell r="D72">
            <v>10</v>
          </cell>
          <cell r="E72">
            <v>9.5</v>
          </cell>
        </row>
        <row r="72">
          <cell r="G72">
            <v>9.75</v>
          </cell>
          <cell r="H72">
            <v>3</v>
          </cell>
        </row>
        <row r="72">
          <cell r="J72">
            <v>3</v>
          </cell>
          <cell r="K72">
            <v>10</v>
          </cell>
        </row>
        <row r="72">
          <cell r="N72">
            <v>10</v>
          </cell>
          <cell r="O72">
            <v>22.8</v>
          </cell>
          <cell r="P72">
            <v>7</v>
          </cell>
          <cell r="Q72">
            <v>10</v>
          </cell>
        </row>
        <row r="72">
          <cell r="S72">
            <v>4</v>
          </cell>
        </row>
        <row r="72">
          <cell r="U72">
            <v>21</v>
          </cell>
          <cell r="V72">
            <v>44</v>
          </cell>
        </row>
        <row r="73">
          <cell r="B73" t="str">
            <v>E022-01-1566/2018</v>
          </cell>
          <cell r="C73" t="str">
            <v>Vivian Wanjiru MUIRURI</v>
          </cell>
          <cell r="D73">
            <v>9.5</v>
          </cell>
          <cell r="E73">
            <v>7</v>
          </cell>
        </row>
        <row r="73">
          <cell r="G73">
            <v>8.25</v>
          </cell>
          <cell r="H73">
            <v>3.5</v>
          </cell>
        </row>
        <row r="73">
          <cell r="J73">
            <v>3.5</v>
          </cell>
          <cell r="K73">
            <v>8</v>
          </cell>
        </row>
        <row r="73">
          <cell r="N73">
            <v>8</v>
          </cell>
          <cell r="O73">
            <v>19.8</v>
          </cell>
          <cell r="P73">
            <v>14.5</v>
          </cell>
          <cell r="Q73">
            <v>4</v>
          </cell>
        </row>
        <row r="73">
          <cell r="T73">
            <v>8</v>
          </cell>
          <cell r="U73">
            <v>26.5</v>
          </cell>
          <cell r="V73">
            <v>46</v>
          </cell>
        </row>
        <row r="74">
          <cell r="B74" t="str">
            <v>E022-01-1757/2018</v>
          </cell>
          <cell r="C74" t="str">
            <v>Dorothy Kwamboka ORINA</v>
          </cell>
          <cell r="D74">
            <v>8</v>
          </cell>
          <cell r="E74">
            <v>8.5</v>
          </cell>
        </row>
        <row r="74">
          <cell r="G74">
            <v>8.25</v>
          </cell>
          <cell r="H74">
            <v>4</v>
          </cell>
        </row>
        <row r="74">
          <cell r="J74">
            <v>4</v>
          </cell>
          <cell r="K74">
            <v>9</v>
          </cell>
        </row>
        <row r="74">
          <cell r="N74">
            <v>9</v>
          </cell>
          <cell r="O74">
            <v>21.3</v>
          </cell>
          <cell r="P74">
            <v>12</v>
          </cell>
          <cell r="Q74">
            <v>11</v>
          </cell>
        </row>
        <row r="74">
          <cell r="S74">
            <v>13</v>
          </cell>
        </row>
        <row r="74">
          <cell r="U74">
            <v>36</v>
          </cell>
          <cell r="V74">
            <v>57</v>
          </cell>
        </row>
        <row r="75">
          <cell r="B75" t="str">
            <v>E022-01-1801/2018</v>
          </cell>
          <cell r="C75" t="str">
            <v>Dennis Muraini NG'ANG'A</v>
          </cell>
          <cell r="D75">
            <v>8.5</v>
          </cell>
          <cell r="E75">
            <v>9</v>
          </cell>
        </row>
        <row r="75">
          <cell r="G75">
            <v>8.75</v>
          </cell>
          <cell r="H75">
            <v>4.5</v>
          </cell>
        </row>
        <row r="75">
          <cell r="J75">
            <v>4.5</v>
          </cell>
          <cell r="K75">
            <v>9</v>
          </cell>
        </row>
        <row r="75">
          <cell r="N75">
            <v>9</v>
          </cell>
          <cell r="O75">
            <v>22.3</v>
          </cell>
          <cell r="P75">
            <v>12.5</v>
          </cell>
          <cell r="Q75">
            <v>1</v>
          </cell>
        </row>
        <row r="75">
          <cell r="S75">
            <v>11</v>
          </cell>
        </row>
        <row r="75">
          <cell r="U75">
            <v>24.5</v>
          </cell>
          <cell r="V75">
            <v>47</v>
          </cell>
        </row>
        <row r="76">
          <cell r="B76" t="str">
            <v>E022-01-1813/2018</v>
          </cell>
          <cell r="C76" t="str">
            <v>Mary Wanjiku WANJERI</v>
          </cell>
          <cell r="D76">
            <v>10</v>
          </cell>
          <cell r="E76">
            <v>10</v>
          </cell>
        </row>
        <row r="76">
          <cell r="G76">
            <v>10</v>
          </cell>
          <cell r="H76">
            <v>4.5</v>
          </cell>
        </row>
        <row r="76">
          <cell r="J76">
            <v>4.5</v>
          </cell>
          <cell r="K76">
            <v>10</v>
          </cell>
        </row>
        <row r="76">
          <cell r="N76">
            <v>10</v>
          </cell>
          <cell r="O76">
            <v>24.5</v>
          </cell>
          <cell r="P76">
            <v>12.5</v>
          </cell>
          <cell r="Q76">
            <v>7</v>
          </cell>
        </row>
        <row r="76">
          <cell r="S76">
            <v>14</v>
          </cell>
        </row>
        <row r="76">
          <cell r="U76">
            <v>33.5</v>
          </cell>
          <cell r="V76">
            <v>58</v>
          </cell>
        </row>
        <row r="77">
          <cell r="B77" t="str">
            <v>E022-01-1816/2018</v>
          </cell>
          <cell r="C77" t="str">
            <v>Evans Mutuku KIOKO</v>
          </cell>
          <cell r="D77">
            <v>8.5</v>
          </cell>
          <cell r="E77">
            <v>9</v>
          </cell>
        </row>
        <row r="77">
          <cell r="G77">
            <v>8.75</v>
          </cell>
          <cell r="H77">
            <v>4.5</v>
          </cell>
        </row>
        <row r="77">
          <cell r="J77">
            <v>4.5</v>
          </cell>
          <cell r="K77">
            <v>10</v>
          </cell>
        </row>
        <row r="77">
          <cell r="N77">
            <v>10</v>
          </cell>
          <cell r="O77">
            <v>23.3</v>
          </cell>
          <cell r="P77">
            <v>12</v>
          </cell>
          <cell r="Q77">
            <v>8</v>
          </cell>
        </row>
        <row r="77">
          <cell r="S77">
            <v>9</v>
          </cell>
        </row>
        <row r="77">
          <cell r="U77">
            <v>29</v>
          </cell>
          <cell r="V77">
            <v>52</v>
          </cell>
        </row>
        <row r="78">
          <cell r="B78" t="str">
            <v>E022-01-1828/2018</v>
          </cell>
          <cell r="C78" t="str">
            <v>Joseph Musya MULWA</v>
          </cell>
          <cell r="D78">
            <v>9</v>
          </cell>
          <cell r="E78">
            <v>7.5</v>
          </cell>
        </row>
        <row r="78">
          <cell r="G78">
            <v>8.25</v>
          </cell>
          <cell r="H78">
            <v>4</v>
          </cell>
        </row>
        <row r="78">
          <cell r="J78">
            <v>4</v>
          </cell>
          <cell r="K78">
            <v>11</v>
          </cell>
        </row>
        <row r="78">
          <cell r="N78">
            <v>11</v>
          </cell>
          <cell r="O78">
            <v>23.3</v>
          </cell>
          <cell r="P78">
            <v>17.5</v>
          </cell>
          <cell r="Q78">
            <v>12</v>
          </cell>
        </row>
        <row r="78">
          <cell r="T78">
            <v>8</v>
          </cell>
          <cell r="U78">
            <v>37.5</v>
          </cell>
          <cell r="V78">
            <v>61</v>
          </cell>
        </row>
        <row r="79">
          <cell r="B79" t="str">
            <v>E022-01-1831/2018</v>
          </cell>
          <cell r="C79" t="str">
            <v>Desmond CHERUIYOT</v>
          </cell>
          <cell r="D79">
            <v>10</v>
          </cell>
          <cell r="E79">
            <v>9</v>
          </cell>
        </row>
        <row r="79">
          <cell r="G79">
            <v>9.5</v>
          </cell>
          <cell r="H79">
            <v>4</v>
          </cell>
        </row>
        <row r="79">
          <cell r="J79">
            <v>4</v>
          </cell>
          <cell r="K79">
            <v>8</v>
          </cell>
        </row>
        <row r="79">
          <cell r="N79">
            <v>8</v>
          </cell>
          <cell r="O79">
            <v>21.5</v>
          </cell>
          <cell r="P79">
            <v>17</v>
          </cell>
          <cell r="Q79">
            <v>11</v>
          </cell>
        </row>
        <row r="79">
          <cell r="S79">
            <v>2</v>
          </cell>
        </row>
        <row r="79">
          <cell r="U79">
            <v>30</v>
          </cell>
          <cell r="V79">
            <v>52</v>
          </cell>
        </row>
        <row r="80">
          <cell r="B80" t="str">
            <v>E022-01-1832/2018</v>
          </cell>
          <cell r="C80" t="str">
            <v>Lornaclaire MUKIRI</v>
          </cell>
          <cell r="D80">
            <v>10</v>
          </cell>
          <cell r="E80">
            <v>7</v>
          </cell>
        </row>
        <row r="80">
          <cell r="G80">
            <v>8.5</v>
          </cell>
          <cell r="H80">
            <v>3.5</v>
          </cell>
        </row>
        <row r="80">
          <cell r="J80">
            <v>3.5</v>
          </cell>
          <cell r="K80">
            <v>11</v>
          </cell>
        </row>
        <row r="80">
          <cell r="N80">
            <v>11</v>
          </cell>
          <cell r="O80">
            <v>23</v>
          </cell>
          <cell r="P80">
            <v>13.5</v>
          </cell>
        </row>
        <row r="80">
          <cell r="S80">
            <v>3</v>
          </cell>
        </row>
        <row r="80">
          <cell r="U80">
            <v>16.5</v>
          </cell>
          <cell r="V80">
            <v>40</v>
          </cell>
        </row>
        <row r="81">
          <cell r="B81" t="str">
            <v>E022-01-1838/2018</v>
          </cell>
          <cell r="C81" t="str">
            <v>Timons Kingau MATHENGE</v>
          </cell>
          <cell r="D81">
            <v>10</v>
          </cell>
          <cell r="E81">
            <v>8</v>
          </cell>
        </row>
        <row r="81">
          <cell r="G81">
            <v>9</v>
          </cell>
          <cell r="H81">
            <v>4</v>
          </cell>
        </row>
        <row r="81">
          <cell r="J81">
            <v>4</v>
          </cell>
          <cell r="K81">
            <v>8</v>
          </cell>
        </row>
        <row r="81">
          <cell r="N81">
            <v>8</v>
          </cell>
          <cell r="O81">
            <v>21</v>
          </cell>
          <cell r="P81">
            <v>16.5</v>
          </cell>
          <cell r="Q81">
            <v>11</v>
          </cell>
        </row>
        <row r="81">
          <cell r="T81">
            <v>11</v>
          </cell>
          <cell r="U81">
            <v>38.5</v>
          </cell>
          <cell r="V81">
            <v>60</v>
          </cell>
        </row>
        <row r="82">
          <cell r="B82" t="str">
            <v>E022-01-1753/2017</v>
          </cell>
          <cell r="C82" t="str">
            <v>Janet CHEPKIRUI</v>
          </cell>
          <cell r="D82">
            <v>10</v>
          </cell>
          <cell r="E82">
            <v>6</v>
          </cell>
        </row>
        <row r="82">
          <cell r="G82">
            <v>8</v>
          </cell>
          <cell r="H82">
            <v>4</v>
          </cell>
        </row>
        <row r="82">
          <cell r="J82">
            <v>4</v>
          </cell>
          <cell r="K82">
            <v>13</v>
          </cell>
        </row>
        <row r="82">
          <cell r="N82">
            <v>13</v>
          </cell>
          <cell r="O82">
            <v>25</v>
          </cell>
          <cell r="P82">
            <v>26</v>
          </cell>
          <cell r="Q82">
            <v>14.5</v>
          </cell>
        </row>
        <row r="82">
          <cell r="S82">
            <v>16</v>
          </cell>
        </row>
        <row r="82">
          <cell r="U82">
            <v>56.5</v>
          </cell>
          <cell r="V82">
            <v>82</v>
          </cell>
        </row>
        <row r="83">
          <cell r="B83" t="str">
            <v>E022-01-0736/2017</v>
          </cell>
          <cell r="C83" t="str">
            <v>Esther WAMBANI</v>
          </cell>
          <cell r="D83">
            <v>8</v>
          </cell>
          <cell r="E83">
            <v>7</v>
          </cell>
        </row>
        <row r="83">
          <cell r="G83">
            <v>7.5</v>
          </cell>
          <cell r="H83">
            <v>4</v>
          </cell>
        </row>
        <row r="83">
          <cell r="J83">
            <v>4</v>
          </cell>
          <cell r="K83">
            <v>8</v>
          </cell>
        </row>
        <row r="83">
          <cell r="N83">
            <v>8</v>
          </cell>
          <cell r="O83">
            <v>19.5</v>
          </cell>
          <cell r="P83">
            <v>16.5</v>
          </cell>
          <cell r="Q83">
            <v>8</v>
          </cell>
        </row>
        <row r="83">
          <cell r="S83">
            <v>4</v>
          </cell>
        </row>
        <row r="83">
          <cell r="U83">
            <v>28.5</v>
          </cell>
          <cell r="V83">
            <v>48</v>
          </cell>
        </row>
        <row r="84">
          <cell r="B84" t="str">
            <v>E022-01-0748/2017</v>
          </cell>
          <cell r="C84" t="str">
            <v>Micah SIMIYU</v>
          </cell>
          <cell r="D84">
            <v>9</v>
          </cell>
          <cell r="E84">
            <v>9</v>
          </cell>
        </row>
        <row r="84">
          <cell r="G84">
            <v>9</v>
          </cell>
          <cell r="H84">
            <v>3.5</v>
          </cell>
        </row>
        <row r="84">
          <cell r="J84">
            <v>3.5</v>
          </cell>
          <cell r="K84">
            <v>12</v>
          </cell>
        </row>
        <row r="84">
          <cell r="N84">
            <v>12</v>
          </cell>
          <cell r="O84">
            <v>24.5</v>
          </cell>
          <cell r="P84">
            <v>13.5</v>
          </cell>
        </row>
        <row r="84">
          <cell r="S84">
            <v>10</v>
          </cell>
        </row>
        <row r="84">
          <cell r="U84">
            <v>23.5</v>
          </cell>
          <cell r="V84">
            <v>48</v>
          </cell>
        </row>
        <row r="85">
          <cell r="B85" t="str">
            <v>E022-01-1510/2017</v>
          </cell>
          <cell r="C85" t="str">
            <v>Stephen Wanyoike MAINA</v>
          </cell>
          <cell r="D85">
            <v>7.5</v>
          </cell>
          <cell r="E85">
            <v>7</v>
          </cell>
        </row>
        <row r="85">
          <cell r="G85">
            <v>7.25</v>
          </cell>
          <cell r="H85">
            <v>4.5</v>
          </cell>
        </row>
        <row r="85">
          <cell r="J85">
            <v>4.5</v>
          </cell>
          <cell r="K85">
            <v>12</v>
          </cell>
        </row>
        <row r="85">
          <cell r="N85">
            <v>12</v>
          </cell>
          <cell r="O85">
            <v>23.8</v>
          </cell>
        </row>
        <row r="85">
          <cell r="V85">
            <v>24</v>
          </cell>
        </row>
        <row r="86">
          <cell r="B86" t="str">
            <v>E022-01-1336/2017</v>
          </cell>
          <cell r="C86" t="str">
            <v>Brian Ngaruiya KABUE</v>
          </cell>
        </row>
        <row r="86">
          <cell r="G86">
            <v>0</v>
          </cell>
        </row>
        <row r="86">
          <cell r="J86">
            <v>0</v>
          </cell>
        </row>
        <row r="86">
          <cell r="N86">
            <v>0</v>
          </cell>
        </row>
        <row r="87">
          <cell r="B87" t="str">
            <v>E022-01-0927/2016</v>
          </cell>
          <cell r="C87" t="str">
            <v>Victor Kiprono KIRUI</v>
          </cell>
          <cell r="D87">
            <v>8</v>
          </cell>
          <cell r="E87">
            <v>7</v>
          </cell>
        </row>
        <row r="87">
          <cell r="G87">
            <v>7.5</v>
          </cell>
          <cell r="H87">
            <v>1</v>
          </cell>
        </row>
        <row r="87">
          <cell r="J87">
            <v>1</v>
          </cell>
          <cell r="K87">
            <v>13</v>
          </cell>
        </row>
        <row r="87">
          <cell r="N87">
            <v>13</v>
          </cell>
          <cell r="O87">
            <v>21.5</v>
          </cell>
          <cell r="P87">
            <v>12.5</v>
          </cell>
        </row>
        <row r="87">
          <cell r="R87">
            <v>10</v>
          </cell>
        </row>
        <row r="87">
          <cell r="U87">
            <v>22.5</v>
          </cell>
          <cell r="V87">
            <v>44</v>
          </cell>
        </row>
        <row r="88">
          <cell r="B88" t="str">
            <v>E022-01-1852/2016</v>
          </cell>
          <cell r="C88" t="str">
            <v>Lesilie Mbugua MBUGUA</v>
          </cell>
        </row>
        <row r="88">
          <cell r="G88">
            <v>0</v>
          </cell>
        </row>
        <row r="88">
          <cell r="J88">
            <v>0</v>
          </cell>
        </row>
        <row r="88">
          <cell r="N88">
            <v>0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OE"/>
      <sheetName val="SYS"/>
    </sheetNames>
    <sheetDataSet>
      <sheetData sheetId="0">
        <row r="15">
          <cell r="B15" t="str">
            <v>E022-01-0113/2018</v>
          </cell>
          <cell r="C15" t="str">
            <v>Victor Githinji MANDO</v>
          </cell>
          <cell r="D15">
            <v>8</v>
          </cell>
          <cell r="E15">
            <v>12</v>
          </cell>
        </row>
        <row r="15">
          <cell r="G15">
            <v>3</v>
          </cell>
          <cell r="H15">
            <v>8.5</v>
          </cell>
          <cell r="I15">
            <v>9.5</v>
          </cell>
          <cell r="J15">
            <v>4.5</v>
          </cell>
          <cell r="K15">
            <v>12</v>
          </cell>
          <cell r="L15">
            <v>13.5</v>
          </cell>
        </row>
        <row r="15">
          <cell r="N15">
            <v>12.75</v>
          </cell>
          <cell r="O15">
            <v>20.3</v>
          </cell>
          <cell r="P15">
            <v>12</v>
          </cell>
          <cell r="Q15">
            <v>12</v>
          </cell>
        </row>
        <row r="15">
          <cell r="S15">
            <v>14</v>
          </cell>
        </row>
        <row r="15">
          <cell r="U15">
            <v>38</v>
          </cell>
          <cell r="V15">
            <v>58</v>
          </cell>
        </row>
        <row r="16">
          <cell r="B16" t="str">
            <v>E022-01-0278/2018</v>
          </cell>
          <cell r="C16" t="str">
            <v>Oliver Kipkemei MENGICH</v>
          </cell>
          <cell r="D16">
            <v>18</v>
          </cell>
          <cell r="E16">
            <v>15</v>
          </cell>
        </row>
        <row r="16">
          <cell r="G16">
            <v>4.75</v>
          </cell>
          <cell r="H16">
            <v>9</v>
          </cell>
          <cell r="I16">
            <v>9</v>
          </cell>
          <cell r="J16">
            <v>4.5</v>
          </cell>
          <cell r="K16">
            <v>13.5</v>
          </cell>
          <cell r="L16">
            <v>13</v>
          </cell>
        </row>
        <row r="16">
          <cell r="N16">
            <v>13.25</v>
          </cell>
          <cell r="O16">
            <v>22.5</v>
          </cell>
          <cell r="P16">
            <v>19</v>
          </cell>
          <cell r="Q16">
            <v>17</v>
          </cell>
        </row>
        <row r="16">
          <cell r="S16">
            <v>18</v>
          </cell>
        </row>
        <row r="16">
          <cell r="U16">
            <v>54</v>
          </cell>
          <cell r="V16">
            <v>77</v>
          </cell>
        </row>
        <row r="17">
          <cell r="B17" t="str">
            <v>E022-01-0281/2018</v>
          </cell>
          <cell r="C17" t="str">
            <v>Joseph Maina MATHENGE</v>
          </cell>
          <cell r="D17">
            <v>18</v>
          </cell>
          <cell r="E17">
            <v>14</v>
          </cell>
        </row>
        <row r="17">
          <cell r="G17">
            <v>4.58333333333333</v>
          </cell>
          <cell r="H17">
            <v>9</v>
          </cell>
          <cell r="I17">
            <v>7</v>
          </cell>
          <cell r="J17">
            <v>4</v>
          </cell>
          <cell r="K17">
            <v>11</v>
          </cell>
          <cell r="L17">
            <v>14</v>
          </cell>
        </row>
        <row r="17">
          <cell r="N17">
            <v>12.5</v>
          </cell>
          <cell r="O17">
            <v>21.1</v>
          </cell>
          <cell r="P17">
            <v>14</v>
          </cell>
          <cell r="Q17">
            <v>7</v>
          </cell>
        </row>
        <row r="17">
          <cell r="S17">
            <v>14</v>
          </cell>
        </row>
        <row r="17">
          <cell r="U17">
            <v>35</v>
          </cell>
          <cell r="V17">
            <v>56</v>
          </cell>
        </row>
        <row r="18">
          <cell r="B18" t="str">
            <v>E022-01-0479/2018</v>
          </cell>
          <cell r="C18" t="str">
            <v>Morgan Kipkorir BETT</v>
          </cell>
          <cell r="D18">
            <v>14</v>
          </cell>
          <cell r="E18">
            <v>12</v>
          </cell>
        </row>
        <row r="18">
          <cell r="G18">
            <v>3.75</v>
          </cell>
          <cell r="H18">
            <v>9.5</v>
          </cell>
          <cell r="I18">
            <v>7</v>
          </cell>
          <cell r="J18">
            <v>4.125</v>
          </cell>
          <cell r="K18">
            <v>13</v>
          </cell>
          <cell r="L18">
            <v>13</v>
          </cell>
        </row>
        <row r="18">
          <cell r="N18">
            <v>13</v>
          </cell>
          <cell r="O18">
            <v>20.9</v>
          </cell>
          <cell r="P18">
            <v>14</v>
          </cell>
          <cell r="Q18">
            <v>14</v>
          </cell>
        </row>
        <row r="18">
          <cell r="S18">
            <v>18</v>
          </cell>
        </row>
        <row r="18">
          <cell r="U18">
            <v>46</v>
          </cell>
          <cell r="V18">
            <v>67</v>
          </cell>
        </row>
        <row r="19">
          <cell r="B19" t="str">
            <v>E022-01-0491/2018</v>
          </cell>
          <cell r="C19" t="str">
            <v>Nickson Wirula WAFULA</v>
          </cell>
          <cell r="D19">
            <v>19</v>
          </cell>
          <cell r="E19">
            <v>16</v>
          </cell>
        </row>
        <row r="19">
          <cell r="G19">
            <v>5.04166666666667</v>
          </cell>
          <cell r="H19">
            <v>9</v>
          </cell>
          <cell r="I19">
            <v>7.5</v>
          </cell>
          <cell r="J19">
            <v>4.125</v>
          </cell>
          <cell r="K19">
            <v>11</v>
          </cell>
          <cell r="L19">
            <v>12.5</v>
          </cell>
        </row>
        <row r="19">
          <cell r="N19">
            <v>11.75</v>
          </cell>
          <cell r="O19">
            <v>20.9</v>
          </cell>
          <cell r="P19">
            <v>16</v>
          </cell>
          <cell r="Q19">
            <v>11</v>
          </cell>
        </row>
        <row r="19">
          <cell r="S19">
            <v>18</v>
          </cell>
        </row>
        <row r="19">
          <cell r="U19">
            <v>45</v>
          </cell>
          <cell r="V19">
            <v>66</v>
          </cell>
        </row>
        <row r="20">
          <cell r="B20" t="str">
            <v>E022-01-0496/2018</v>
          </cell>
          <cell r="C20" t="str">
            <v>Allan Mucheru WAITHIRA</v>
          </cell>
          <cell r="D20">
            <v>9</v>
          </cell>
          <cell r="E20">
            <v>12</v>
          </cell>
        </row>
        <row r="20">
          <cell r="G20">
            <v>3.125</v>
          </cell>
          <cell r="H20">
            <v>9.5</v>
          </cell>
          <cell r="I20">
            <v>6.5</v>
          </cell>
          <cell r="J20">
            <v>4</v>
          </cell>
          <cell r="K20">
            <v>13</v>
          </cell>
          <cell r="L20">
            <v>13</v>
          </cell>
        </row>
        <row r="20">
          <cell r="N20">
            <v>13</v>
          </cell>
          <cell r="O20">
            <v>20.1</v>
          </cell>
          <cell r="P20">
            <v>22</v>
          </cell>
          <cell r="Q20">
            <v>10</v>
          </cell>
        </row>
        <row r="20">
          <cell r="S20">
            <v>15</v>
          </cell>
        </row>
        <row r="20">
          <cell r="U20">
            <v>47</v>
          </cell>
          <cell r="V20">
            <v>67</v>
          </cell>
        </row>
        <row r="21">
          <cell r="B21" t="str">
            <v>E022-01-1045/2018</v>
          </cell>
          <cell r="C21" t="str">
            <v>Elijah Masaka MWALUGHO</v>
          </cell>
          <cell r="D21">
            <v>17</v>
          </cell>
          <cell r="E21">
            <v>12</v>
          </cell>
        </row>
        <row r="21">
          <cell r="G21">
            <v>4.125</v>
          </cell>
          <cell r="H21">
            <v>9.5</v>
          </cell>
          <cell r="I21">
            <v>7</v>
          </cell>
          <cell r="J21">
            <v>4.125</v>
          </cell>
          <cell r="K21">
            <v>13</v>
          </cell>
          <cell r="L21">
            <v>13</v>
          </cell>
        </row>
        <row r="21">
          <cell r="N21">
            <v>13</v>
          </cell>
          <cell r="O21">
            <v>21.3</v>
          </cell>
          <cell r="P21">
            <v>19</v>
          </cell>
          <cell r="Q21">
            <v>12</v>
          </cell>
        </row>
        <row r="21">
          <cell r="S21">
            <v>17</v>
          </cell>
        </row>
        <row r="21">
          <cell r="U21">
            <v>48</v>
          </cell>
          <cell r="V21">
            <v>69</v>
          </cell>
        </row>
        <row r="22">
          <cell r="B22" t="str">
            <v>E022-01-1048/2018</v>
          </cell>
          <cell r="C22" t="str">
            <v>Ian Kiprop  SESAT</v>
          </cell>
          <cell r="D22">
            <v>25</v>
          </cell>
          <cell r="E22">
            <v>23</v>
          </cell>
        </row>
        <row r="22">
          <cell r="G22">
            <v>6.95833333333333</v>
          </cell>
          <cell r="H22">
            <v>9.5</v>
          </cell>
          <cell r="I22">
            <v>6.5</v>
          </cell>
          <cell r="J22">
            <v>4</v>
          </cell>
          <cell r="K22">
            <v>13</v>
          </cell>
          <cell r="L22">
            <v>12</v>
          </cell>
        </row>
        <row r="22">
          <cell r="N22">
            <v>12.5</v>
          </cell>
          <cell r="O22">
            <v>23.5</v>
          </cell>
          <cell r="P22">
            <v>20</v>
          </cell>
          <cell r="Q22">
            <v>13</v>
          </cell>
        </row>
        <row r="22">
          <cell r="S22">
            <v>17</v>
          </cell>
        </row>
        <row r="22">
          <cell r="U22">
            <v>50</v>
          </cell>
          <cell r="V22">
            <v>74</v>
          </cell>
        </row>
        <row r="23">
          <cell r="B23" t="str">
            <v>E022-01-1049/2018</v>
          </cell>
          <cell r="C23" t="str">
            <v>Albert Mwenga MUTHIANI</v>
          </cell>
          <cell r="D23">
            <v>16</v>
          </cell>
          <cell r="E23">
            <v>11</v>
          </cell>
        </row>
        <row r="23">
          <cell r="G23">
            <v>3.83333333333333</v>
          </cell>
          <cell r="H23">
            <v>9</v>
          </cell>
          <cell r="I23">
            <v>7</v>
          </cell>
          <cell r="J23">
            <v>4</v>
          </cell>
          <cell r="K23">
            <v>12.5</v>
          </cell>
          <cell r="L23">
            <v>14</v>
          </cell>
        </row>
        <row r="23">
          <cell r="N23">
            <v>13.25</v>
          </cell>
          <cell r="O23">
            <v>21.1</v>
          </cell>
          <cell r="P23">
            <v>19</v>
          </cell>
          <cell r="Q23">
            <v>10</v>
          </cell>
        </row>
        <row r="23">
          <cell r="S23">
            <v>12</v>
          </cell>
        </row>
        <row r="23">
          <cell r="U23">
            <v>41</v>
          </cell>
          <cell r="V23">
            <v>62</v>
          </cell>
        </row>
        <row r="24">
          <cell r="B24" t="str">
            <v>E022-01-1051/2018</v>
          </cell>
          <cell r="C24" t="str">
            <v>Angela Wakarura MWANGI</v>
          </cell>
          <cell r="D24">
            <v>10</v>
          </cell>
          <cell r="E24">
            <v>11</v>
          </cell>
        </row>
        <row r="24">
          <cell r="G24">
            <v>3.08333333333333</v>
          </cell>
          <cell r="H24">
            <v>9</v>
          </cell>
          <cell r="I24">
            <v>9</v>
          </cell>
          <cell r="J24">
            <v>4.5</v>
          </cell>
          <cell r="K24">
            <v>13.5</v>
          </cell>
          <cell r="L24">
            <v>13</v>
          </cell>
        </row>
        <row r="24">
          <cell r="N24">
            <v>13.25</v>
          </cell>
          <cell r="O24">
            <v>20.8</v>
          </cell>
          <cell r="P24">
            <v>18</v>
          </cell>
          <cell r="Q24">
            <v>13</v>
          </cell>
        </row>
        <row r="24">
          <cell r="S24">
            <v>10</v>
          </cell>
        </row>
        <row r="24">
          <cell r="U24">
            <v>41</v>
          </cell>
          <cell r="V24">
            <v>62</v>
          </cell>
        </row>
        <row r="25">
          <cell r="B25" t="str">
            <v>E022-01-1052/2018</v>
          </cell>
          <cell r="C25" t="str">
            <v>Brilliant CHEPKIRUI</v>
          </cell>
          <cell r="D25">
            <v>22</v>
          </cell>
          <cell r="E25">
            <v>22</v>
          </cell>
        </row>
        <row r="25">
          <cell r="G25">
            <v>6.41666666666667</v>
          </cell>
          <cell r="H25">
            <v>9</v>
          </cell>
          <cell r="I25">
            <v>7</v>
          </cell>
          <cell r="J25">
            <v>4</v>
          </cell>
          <cell r="K25">
            <v>12.5</v>
          </cell>
          <cell r="L25">
            <v>14</v>
          </cell>
        </row>
        <row r="25">
          <cell r="N25">
            <v>13.25</v>
          </cell>
          <cell r="O25">
            <v>23.7</v>
          </cell>
          <cell r="P25">
            <v>23</v>
          </cell>
        </row>
        <row r="25">
          <cell r="S25">
            <v>14</v>
          </cell>
          <cell r="T25">
            <v>12</v>
          </cell>
          <cell r="U25">
            <v>49</v>
          </cell>
          <cell r="V25">
            <v>73</v>
          </cell>
        </row>
        <row r="26">
          <cell r="B26" t="str">
            <v>E022-01-1053/2018</v>
          </cell>
          <cell r="C26" t="str">
            <v>Dan Munene MUCHIRI</v>
          </cell>
          <cell r="D26">
            <v>19</v>
          </cell>
          <cell r="E26">
            <v>18</v>
          </cell>
        </row>
        <row r="26">
          <cell r="G26">
            <v>5.375</v>
          </cell>
          <cell r="H26">
            <v>8</v>
          </cell>
          <cell r="I26">
            <v>8</v>
          </cell>
          <cell r="J26">
            <v>4</v>
          </cell>
          <cell r="K26">
            <v>11.5</v>
          </cell>
          <cell r="L26">
            <v>13.5</v>
          </cell>
        </row>
        <row r="26">
          <cell r="N26">
            <v>12.5</v>
          </cell>
          <cell r="O26">
            <v>21.9</v>
          </cell>
          <cell r="P26">
            <v>11</v>
          </cell>
          <cell r="Q26">
            <v>10</v>
          </cell>
        </row>
        <row r="26">
          <cell r="S26">
            <v>16</v>
          </cell>
        </row>
        <row r="26">
          <cell r="U26">
            <v>37</v>
          </cell>
          <cell r="V26">
            <v>59</v>
          </cell>
        </row>
        <row r="27">
          <cell r="B27" t="str">
            <v>E022-01-1054/2018</v>
          </cell>
          <cell r="C27" t="str">
            <v>Fredrick Munene  MUTEGI</v>
          </cell>
          <cell r="D27">
            <v>4</v>
          </cell>
          <cell r="E27">
            <v>6</v>
          </cell>
        </row>
        <row r="27">
          <cell r="G27">
            <v>1.5</v>
          </cell>
          <cell r="H27">
            <v>9</v>
          </cell>
          <cell r="I27">
            <v>7</v>
          </cell>
          <cell r="J27">
            <v>4</v>
          </cell>
          <cell r="K27">
            <v>12.5</v>
          </cell>
          <cell r="L27">
            <v>14</v>
          </cell>
        </row>
        <row r="27">
          <cell r="N27">
            <v>13.25</v>
          </cell>
          <cell r="O27">
            <v>18.8</v>
          </cell>
          <cell r="P27">
            <v>13</v>
          </cell>
          <cell r="Q27">
            <v>8</v>
          </cell>
        </row>
        <row r="27">
          <cell r="S27">
            <v>12</v>
          </cell>
        </row>
        <row r="27">
          <cell r="U27">
            <v>33</v>
          </cell>
          <cell r="V27">
            <v>52</v>
          </cell>
        </row>
        <row r="28">
          <cell r="B28" t="str">
            <v>E022-01-1055/2018</v>
          </cell>
          <cell r="C28" t="str">
            <v>Josphat Macharia MAINA</v>
          </cell>
          <cell r="D28">
            <v>16</v>
          </cell>
          <cell r="E28">
            <v>15</v>
          </cell>
        </row>
        <row r="28">
          <cell r="G28">
            <v>4.5</v>
          </cell>
          <cell r="H28">
            <v>9</v>
          </cell>
          <cell r="I28">
            <v>7</v>
          </cell>
          <cell r="J28">
            <v>4</v>
          </cell>
          <cell r="K28">
            <v>12.5</v>
          </cell>
          <cell r="L28">
            <v>14</v>
          </cell>
        </row>
        <row r="28">
          <cell r="N28">
            <v>13.25</v>
          </cell>
          <cell r="O28">
            <v>21.8</v>
          </cell>
          <cell r="P28">
            <v>17</v>
          </cell>
          <cell r="Q28">
            <v>19</v>
          </cell>
        </row>
        <row r="28">
          <cell r="S28">
            <v>15</v>
          </cell>
        </row>
        <row r="28">
          <cell r="U28">
            <v>51</v>
          </cell>
          <cell r="V28">
            <v>73</v>
          </cell>
        </row>
        <row r="29">
          <cell r="B29" t="str">
            <v>E022-01-1056/2018</v>
          </cell>
          <cell r="C29" t="str">
            <v>Calvine Mwanzi SHIBIRITI</v>
          </cell>
          <cell r="D29">
            <v>16</v>
          </cell>
          <cell r="E29">
            <v>15</v>
          </cell>
        </row>
        <row r="29">
          <cell r="G29">
            <v>4.5</v>
          </cell>
          <cell r="H29">
            <v>8.5</v>
          </cell>
          <cell r="I29">
            <v>6.5</v>
          </cell>
          <cell r="J29">
            <v>3.75</v>
          </cell>
          <cell r="K29">
            <v>12.5</v>
          </cell>
          <cell r="L29">
            <v>11</v>
          </cell>
        </row>
        <row r="29">
          <cell r="N29">
            <v>11.75</v>
          </cell>
          <cell r="O29">
            <v>20</v>
          </cell>
          <cell r="P29">
            <v>7</v>
          </cell>
          <cell r="Q29">
            <v>11</v>
          </cell>
        </row>
        <row r="29">
          <cell r="S29">
            <v>13</v>
          </cell>
        </row>
        <row r="29">
          <cell r="U29">
            <v>31</v>
          </cell>
          <cell r="V29">
            <v>51</v>
          </cell>
        </row>
        <row r="30">
          <cell r="B30" t="str">
            <v>E022-01-1057/2018</v>
          </cell>
          <cell r="C30" t="str">
            <v>Anita HEATHER</v>
          </cell>
          <cell r="D30">
            <v>25</v>
          </cell>
          <cell r="E30">
            <v>22</v>
          </cell>
        </row>
        <row r="30">
          <cell r="G30">
            <v>6.79166666666667</v>
          </cell>
          <cell r="H30">
            <v>9.5</v>
          </cell>
          <cell r="I30">
            <v>7</v>
          </cell>
          <cell r="J30">
            <v>4.125</v>
          </cell>
          <cell r="K30">
            <v>13</v>
          </cell>
          <cell r="L30">
            <v>12</v>
          </cell>
        </row>
        <row r="30">
          <cell r="N30">
            <v>12.5</v>
          </cell>
          <cell r="O30">
            <v>23.4</v>
          </cell>
          <cell r="P30">
            <v>20</v>
          </cell>
          <cell r="Q30">
            <v>3</v>
          </cell>
        </row>
        <row r="30">
          <cell r="S30">
            <v>14</v>
          </cell>
        </row>
        <row r="30">
          <cell r="U30">
            <v>37</v>
          </cell>
          <cell r="V30">
            <v>60</v>
          </cell>
        </row>
        <row r="31">
          <cell r="B31" t="str">
            <v>E022-01-1059/2018</v>
          </cell>
          <cell r="C31" t="str">
            <v>Gladwell Nyambura CHEGE</v>
          </cell>
          <cell r="D31">
            <v>28</v>
          </cell>
          <cell r="E31">
            <v>22</v>
          </cell>
        </row>
        <row r="31">
          <cell r="G31">
            <v>7.16666666666667</v>
          </cell>
          <cell r="H31">
            <v>9</v>
          </cell>
          <cell r="I31">
            <v>6.5</v>
          </cell>
          <cell r="J31">
            <v>3.875</v>
          </cell>
          <cell r="K31">
            <v>13</v>
          </cell>
          <cell r="L31">
            <v>12</v>
          </cell>
        </row>
        <row r="31">
          <cell r="N31">
            <v>12.5</v>
          </cell>
          <cell r="O31">
            <v>23.5</v>
          </cell>
          <cell r="P31">
            <v>15</v>
          </cell>
          <cell r="Q31">
            <v>5</v>
          </cell>
        </row>
        <row r="31">
          <cell r="S31">
            <v>16</v>
          </cell>
        </row>
        <row r="31">
          <cell r="U31">
            <v>36</v>
          </cell>
          <cell r="V31">
            <v>60</v>
          </cell>
        </row>
        <row r="32">
          <cell r="B32" t="str">
            <v>E022-01-1060/2018</v>
          </cell>
          <cell r="C32" t="str">
            <v>Brian Gacheru MURIUKI</v>
          </cell>
          <cell r="D32">
            <v>22</v>
          </cell>
          <cell r="E32">
            <v>21</v>
          </cell>
        </row>
        <row r="32">
          <cell r="G32">
            <v>6.25</v>
          </cell>
          <cell r="H32">
            <v>9</v>
          </cell>
          <cell r="I32">
            <v>6</v>
          </cell>
          <cell r="J32">
            <v>3.75</v>
          </cell>
          <cell r="K32">
            <v>11</v>
          </cell>
          <cell r="L32">
            <v>12.5</v>
          </cell>
        </row>
        <row r="32">
          <cell r="N32">
            <v>11.75</v>
          </cell>
          <cell r="O32">
            <v>21.8</v>
          </cell>
          <cell r="P32">
            <v>24</v>
          </cell>
          <cell r="Q32">
            <v>18</v>
          </cell>
        </row>
        <row r="32">
          <cell r="S32">
            <v>15</v>
          </cell>
        </row>
        <row r="32">
          <cell r="U32">
            <v>57</v>
          </cell>
          <cell r="V32">
            <v>79</v>
          </cell>
        </row>
        <row r="33">
          <cell r="B33" t="str">
            <v>E022-01-1061/2018</v>
          </cell>
          <cell r="C33" t="str">
            <v>Mohammad Ali MBARAK</v>
          </cell>
          <cell r="D33">
            <v>22</v>
          </cell>
          <cell r="E33">
            <v>21</v>
          </cell>
        </row>
        <row r="33">
          <cell r="G33">
            <v>6.25</v>
          </cell>
          <cell r="H33">
            <v>9.5</v>
          </cell>
          <cell r="I33">
            <v>9.5</v>
          </cell>
          <cell r="J33">
            <v>4.75</v>
          </cell>
          <cell r="K33">
            <v>12.5</v>
          </cell>
          <cell r="L33">
            <v>13.5</v>
          </cell>
        </row>
        <row r="33">
          <cell r="N33">
            <v>13</v>
          </cell>
          <cell r="O33">
            <v>24</v>
          </cell>
          <cell r="P33">
            <v>18</v>
          </cell>
          <cell r="Q33">
            <v>15</v>
          </cell>
        </row>
        <row r="33">
          <cell r="T33">
            <v>12</v>
          </cell>
          <cell r="U33">
            <v>45</v>
          </cell>
          <cell r="V33">
            <v>69</v>
          </cell>
        </row>
        <row r="34">
          <cell r="B34" t="str">
            <v>E022-01-1063/2018</v>
          </cell>
          <cell r="C34" t="str">
            <v>Frankline Mutuma MBURUGU</v>
          </cell>
          <cell r="D34">
            <v>13</v>
          </cell>
          <cell r="E34">
            <v>16</v>
          </cell>
        </row>
        <row r="34">
          <cell r="G34">
            <v>4.29166666666667</v>
          </cell>
          <cell r="H34">
            <v>9</v>
          </cell>
          <cell r="I34">
            <v>6</v>
          </cell>
          <cell r="J34">
            <v>3.75</v>
          </cell>
          <cell r="K34">
            <v>11</v>
          </cell>
          <cell r="L34">
            <v>12.5</v>
          </cell>
        </row>
        <row r="34">
          <cell r="N34">
            <v>11.75</v>
          </cell>
          <cell r="O34">
            <v>19.8</v>
          </cell>
          <cell r="P34">
            <v>13</v>
          </cell>
          <cell r="Q34">
            <v>4</v>
          </cell>
        </row>
        <row r="34">
          <cell r="S34">
            <v>15</v>
          </cell>
        </row>
        <row r="34">
          <cell r="U34">
            <v>32</v>
          </cell>
          <cell r="V34">
            <v>52</v>
          </cell>
        </row>
        <row r="35">
          <cell r="B35" t="str">
            <v>E022-01-1064/2018</v>
          </cell>
          <cell r="C35" t="str">
            <v>Amos Munene MUTHEE</v>
          </cell>
          <cell r="D35">
            <v>11</v>
          </cell>
          <cell r="E35">
            <v>13</v>
          </cell>
        </row>
        <row r="35">
          <cell r="G35">
            <v>3.54166666666667</v>
          </cell>
          <cell r="H35">
            <v>9</v>
          </cell>
          <cell r="I35">
            <v>6.5</v>
          </cell>
          <cell r="J35">
            <v>3.875</v>
          </cell>
          <cell r="K35">
            <v>7</v>
          </cell>
          <cell r="L35">
            <v>13</v>
          </cell>
        </row>
        <row r="35">
          <cell r="N35">
            <v>10</v>
          </cell>
          <cell r="O35">
            <v>17.4</v>
          </cell>
          <cell r="P35">
            <v>16</v>
          </cell>
          <cell r="Q35">
            <v>10</v>
          </cell>
        </row>
        <row r="35">
          <cell r="S35">
            <v>15</v>
          </cell>
        </row>
        <row r="35">
          <cell r="U35">
            <v>41</v>
          </cell>
          <cell r="V35">
            <v>58</v>
          </cell>
        </row>
        <row r="36">
          <cell r="B36" t="str">
            <v>E022-01-1065/2018</v>
          </cell>
          <cell r="C36" t="str">
            <v>Paul Muchogo MACHARIA</v>
          </cell>
          <cell r="D36">
            <v>28</v>
          </cell>
          <cell r="E36">
            <v>20</v>
          </cell>
        </row>
        <row r="36">
          <cell r="G36">
            <v>6.83333333333333</v>
          </cell>
          <cell r="H36">
            <v>9</v>
          </cell>
          <cell r="I36">
            <v>7</v>
          </cell>
          <cell r="J36">
            <v>4</v>
          </cell>
          <cell r="K36">
            <v>12.5</v>
          </cell>
          <cell r="L36">
            <v>14</v>
          </cell>
        </row>
        <row r="36">
          <cell r="N36">
            <v>13.25</v>
          </cell>
          <cell r="O36">
            <v>24.1</v>
          </cell>
          <cell r="P36">
            <v>16</v>
          </cell>
          <cell r="Q36">
            <v>16</v>
          </cell>
        </row>
        <row r="36">
          <cell r="S36">
            <v>17</v>
          </cell>
        </row>
        <row r="36">
          <cell r="U36">
            <v>49</v>
          </cell>
          <cell r="V36">
            <v>73</v>
          </cell>
        </row>
        <row r="37">
          <cell r="B37" t="str">
            <v>E022-01-1066/2018</v>
          </cell>
          <cell r="C37" t="str">
            <v>Lorna Muthoni MUTURI</v>
          </cell>
          <cell r="D37">
            <v>19</v>
          </cell>
          <cell r="E37">
            <v>18</v>
          </cell>
        </row>
        <row r="37">
          <cell r="G37">
            <v>5.375</v>
          </cell>
          <cell r="H37">
            <v>9</v>
          </cell>
          <cell r="I37">
            <v>6</v>
          </cell>
          <cell r="J37">
            <v>3.75</v>
          </cell>
          <cell r="K37">
            <v>11</v>
          </cell>
          <cell r="L37">
            <v>14</v>
          </cell>
        </row>
        <row r="37">
          <cell r="N37">
            <v>12.5</v>
          </cell>
          <cell r="O37">
            <v>21.6</v>
          </cell>
          <cell r="P37">
            <v>18</v>
          </cell>
          <cell r="Q37">
            <v>11</v>
          </cell>
        </row>
        <row r="37">
          <cell r="S37">
            <v>15</v>
          </cell>
        </row>
        <row r="37">
          <cell r="U37">
            <v>44</v>
          </cell>
          <cell r="V37">
            <v>66</v>
          </cell>
        </row>
        <row r="38">
          <cell r="B38" t="str">
            <v>E022-01-1067/2018</v>
          </cell>
          <cell r="C38" t="str">
            <v>Aswan Abishai ONGAYO</v>
          </cell>
          <cell r="D38">
            <v>10</v>
          </cell>
          <cell r="E38">
            <v>11</v>
          </cell>
        </row>
        <row r="38">
          <cell r="G38">
            <v>3.08333333333333</v>
          </cell>
          <cell r="H38">
            <v>9.5</v>
          </cell>
          <cell r="I38">
            <v>6</v>
          </cell>
          <cell r="J38">
            <v>3.875</v>
          </cell>
          <cell r="K38">
            <v>7</v>
          </cell>
          <cell r="L38">
            <v>13.5</v>
          </cell>
        </row>
        <row r="38">
          <cell r="N38">
            <v>10.25</v>
          </cell>
          <cell r="O38">
            <v>17.2</v>
          </cell>
          <cell r="P38">
            <v>18</v>
          </cell>
          <cell r="Q38">
            <v>14</v>
          </cell>
        </row>
        <row r="38">
          <cell r="S38">
            <v>15</v>
          </cell>
        </row>
        <row r="38">
          <cell r="U38">
            <v>47</v>
          </cell>
          <cell r="V38">
            <v>64</v>
          </cell>
        </row>
        <row r="39">
          <cell r="B39" t="str">
            <v>E022-01-1069/2018</v>
          </cell>
          <cell r="C39" t="str">
            <v>Ephantus Muturi MUKURI</v>
          </cell>
          <cell r="D39">
            <v>12</v>
          </cell>
          <cell r="E39">
            <v>9</v>
          </cell>
        </row>
        <row r="39">
          <cell r="G39">
            <v>3</v>
          </cell>
          <cell r="H39">
            <v>9</v>
          </cell>
          <cell r="I39">
            <v>6.5</v>
          </cell>
          <cell r="J39">
            <v>3.875</v>
          </cell>
          <cell r="K39">
            <v>13</v>
          </cell>
          <cell r="L39">
            <v>12.5</v>
          </cell>
        </row>
        <row r="39">
          <cell r="N39">
            <v>12.75</v>
          </cell>
          <cell r="O39">
            <v>19.6</v>
          </cell>
          <cell r="P39">
            <v>14</v>
          </cell>
          <cell r="Q39">
            <v>12</v>
          </cell>
        </row>
        <row r="39">
          <cell r="S39">
            <v>13</v>
          </cell>
        </row>
        <row r="39">
          <cell r="U39">
            <v>39</v>
          </cell>
          <cell r="V39">
            <v>59</v>
          </cell>
        </row>
        <row r="40">
          <cell r="B40" t="str">
            <v>E022-01-1070/2018</v>
          </cell>
          <cell r="C40" t="str">
            <v>Festus BRIAN</v>
          </cell>
          <cell r="D40">
            <v>13</v>
          </cell>
          <cell r="E40">
            <v>9</v>
          </cell>
        </row>
        <row r="40">
          <cell r="G40">
            <v>3.125</v>
          </cell>
          <cell r="H40">
            <v>9</v>
          </cell>
          <cell r="I40">
            <v>9</v>
          </cell>
          <cell r="J40">
            <v>4.5</v>
          </cell>
          <cell r="K40">
            <v>13.5</v>
          </cell>
          <cell r="L40">
            <v>13</v>
          </cell>
        </row>
        <row r="40">
          <cell r="N40">
            <v>13.25</v>
          </cell>
          <cell r="O40">
            <v>20.9</v>
          </cell>
          <cell r="P40">
            <v>15</v>
          </cell>
          <cell r="Q40">
            <v>6</v>
          </cell>
        </row>
        <row r="40">
          <cell r="S40">
            <v>16</v>
          </cell>
        </row>
        <row r="40">
          <cell r="U40">
            <v>37</v>
          </cell>
          <cell r="V40">
            <v>58</v>
          </cell>
        </row>
        <row r="41">
          <cell r="B41" t="str">
            <v>E022-01-1071/2018</v>
          </cell>
          <cell r="C41" t="str">
            <v>Benson Githutha GATHITU</v>
          </cell>
          <cell r="D41">
            <v>19</v>
          </cell>
          <cell r="E41">
            <v>8</v>
          </cell>
        </row>
        <row r="41">
          <cell r="G41">
            <v>3.70833333333333</v>
          </cell>
          <cell r="H41">
            <v>9.5</v>
          </cell>
          <cell r="I41">
            <v>9.5</v>
          </cell>
          <cell r="J41">
            <v>4.75</v>
          </cell>
          <cell r="K41">
            <v>12.5</v>
          </cell>
          <cell r="L41">
            <v>13.5</v>
          </cell>
        </row>
        <row r="41">
          <cell r="N41">
            <v>13</v>
          </cell>
          <cell r="O41">
            <v>21.5</v>
          </cell>
          <cell r="P41">
            <v>14</v>
          </cell>
          <cell r="Q41">
            <v>15</v>
          </cell>
        </row>
        <row r="41">
          <cell r="S41">
            <v>15</v>
          </cell>
        </row>
        <row r="41">
          <cell r="U41">
            <v>44</v>
          </cell>
          <cell r="V41">
            <v>66</v>
          </cell>
        </row>
        <row r="42">
          <cell r="B42" t="str">
            <v>E022-01-1072/2018</v>
          </cell>
          <cell r="C42" t="str">
            <v>Joseph Mbayi MESSI</v>
          </cell>
          <cell r="D42">
            <v>18</v>
          </cell>
          <cell r="E42">
            <v>8</v>
          </cell>
        </row>
        <row r="42">
          <cell r="G42">
            <v>3.58333333333333</v>
          </cell>
          <cell r="H42">
            <v>8</v>
          </cell>
          <cell r="I42">
            <v>8</v>
          </cell>
          <cell r="J42">
            <v>4</v>
          </cell>
          <cell r="K42">
            <v>11.5</v>
          </cell>
          <cell r="L42">
            <v>13.5</v>
          </cell>
        </row>
        <row r="42">
          <cell r="N42">
            <v>12.5</v>
          </cell>
          <cell r="O42">
            <v>20.1</v>
          </cell>
          <cell r="P42">
            <v>11</v>
          </cell>
          <cell r="Q42">
            <v>7</v>
          </cell>
        </row>
        <row r="42">
          <cell r="S42">
            <v>11</v>
          </cell>
        </row>
        <row r="42">
          <cell r="U42">
            <v>29</v>
          </cell>
          <cell r="V42">
            <v>49</v>
          </cell>
        </row>
        <row r="43">
          <cell r="B43" t="str">
            <v>E022-01-1073/2018</v>
          </cell>
          <cell r="C43" t="str">
            <v>Mercyline Buyaki OCHAKO</v>
          </cell>
          <cell r="D43">
            <v>20</v>
          </cell>
          <cell r="E43">
            <v>11</v>
          </cell>
        </row>
        <row r="43">
          <cell r="G43">
            <v>4.33333333333333</v>
          </cell>
          <cell r="H43">
            <v>9.5</v>
          </cell>
          <cell r="I43">
            <v>6</v>
          </cell>
          <cell r="J43">
            <v>3.875</v>
          </cell>
          <cell r="K43">
            <v>13</v>
          </cell>
          <cell r="L43">
            <v>12</v>
          </cell>
        </row>
        <row r="43">
          <cell r="N43">
            <v>12.5</v>
          </cell>
          <cell r="O43">
            <v>20.7</v>
          </cell>
          <cell r="P43">
            <v>1</v>
          </cell>
          <cell r="Q43">
            <v>12</v>
          </cell>
        </row>
        <row r="43">
          <cell r="S43">
            <v>2</v>
          </cell>
        </row>
        <row r="43">
          <cell r="U43">
            <v>15</v>
          </cell>
          <cell r="V43">
            <v>36</v>
          </cell>
        </row>
        <row r="44">
          <cell r="B44" t="str">
            <v>E022-01-1074/2018</v>
          </cell>
          <cell r="C44" t="str">
            <v>Allan Ogude SHANZA</v>
          </cell>
          <cell r="D44">
            <v>15</v>
          </cell>
          <cell r="E44">
            <v>13</v>
          </cell>
        </row>
        <row r="44">
          <cell r="G44">
            <v>4.04166666666667</v>
          </cell>
          <cell r="H44">
            <v>9</v>
          </cell>
          <cell r="I44">
            <v>6.5</v>
          </cell>
          <cell r="J44">
            <v>3.875</v>
          </cell>
          <cell r="K44">
            <v>11</v>
          </cell>
          <cell r="L44">
            <v>12.5</v>
          </cell>
        </row>
        <row r="44">
          <cell r="N44">
            <v>11.75</v>
          </cell>
          <cell r="O44">
            <v>19.7</v>
          </cell>
          <cell r="P44">
            <v>17</v>
          </cell>
          <cell r="Q44">
            <v>10</v>
          </cell>
        </row>
        <row r="44">
          <cell r="S44">
            <v>14</v>
          </cell>
        </row>
        <row r="44">
          <cell r="U44">
            <v>41</v>
          </cell>
          <cell r="V44">
            <v>61</v>
          </cell>
        </row>
        <row r="45">
          <cell r="B45" t="str">
            <v>E022-01-1075/2018</v>
          </cell>
          <cell r="C45" t="str">
            <v>Brian KIPTOO</v>
          </cell>
          <cell r="D45">
            <v>21</v>
          </cell>
          <cell r="E45">
            <v>20</v>
          </cell>
        </row>
        <row r="45">
          <cell r="G45">
            <v>5.95833333333333</v>
          </cell>
          <cell r="H45">
            <v>8</v>
          </cell>
          <cell r="I45">
            <v>8</v>
          </cell>
          <cell r="J45">
            <v>4</v>
          </cell>
          <cell r="K45">
            <v>11.5</v>
          </cell>
          <cell r="L45">
            <v>13.5</v>
          </cell>
        </row>
        <row r="45">
          <cell r="N45">
            <v>12.5</v>
          </cell>
          <cell r="O45">
            <v>22.5</v>
          </cell>
          <cell r="P45">
            <v>16</v>
          </cell>
          <cell r="Q45">
            <v>14</v>
          </cell>
        </row>
        <row r="45">
          <cell r="S45">
            <v>19</v>
          </cell>
        </row>
        <row r="45">
          <cell r="U45">
            <v>49</v>
          </cell>
          <cell r="V45">
            <v>72</v>
          </cell>
        </row>
        <row r="46">
          <cell r="B46" t="str">
            <v>E022-01-1076/2018</v>
          </cell>
          <cell r="C46" t="str">
            <v>Franklyn KIPKURUI</v>
          </cell>
          <cell r="D46">
            <v>19</v>
          </cell>
          <cell r="E46">
            <v>17</v>
          </cell>
        </row>
        <row r="46">
          <cell r="G46">
            <v>5.20833333333333</v>
          </cell>
          <cell r="H46">
            <v>9</v>
          </cell>
          <cell r="I46">
            <v>9</v>
          </cell>
          <cell r="J46">
            <v>4.5</v>
          </cell>
          <cell r="K46">
            <v>13.5</v>
          </cell>
          <cell r="L46">
            <v>13</v>
          </cell>
        </row>
        <row r="46">
          <cell r="N46">
            <v>13.25</v>
          </cell>
          <cell r="O46">
            <v>23</v>
          </cell>
          <cell r="P46">
            <v>28</v>
          </cell>
          <cell r="Q46">
            <v>18</v>
          </cell>
        </row>
        <row r="46">
          <cell r="S46">
            <v>18</v>
          </cell>
        </row>
        <row r="46">
          <cell r="U46">
            <v>64</v>
          </cell>
          <cell r="V46">
            <v>87</v>
          </cell>
        </row>
        <row r="47">
          <cell r="B47" t="str">
            <v>E022-01-1078/2018</v>
          </cell>
          <cell r="C47" t="str">
            <v>Claire Wambui NJUGUNA</v>
          </cell>
          <cell r="D47">
            <v>14</v>
          </cell>
          <cell r="E47">
            <v>13</v>
          </cell>
        </row>
        <row r="47">
          <cell r="G47">
            <v>3.91666666666667</v>
          </cell>
          <cell r="H47">
            <v>9</v>
          </cell>
          <cell r="I47">
            <v>9</v>
          </cell>
          <cell r="J47">
            <v>4.5</v>
          </cell>
          <cell r="K47">
            <v>13.5</v>
          </cell>
          <cell r="L47">
            <v>13.5</v>
          </cell>
        </row>
        <row r="47">
          <cell r="N47">
            <v>13.5</v>
          </cell>
          <cell r="O47">
            <v>21.9</v>
          </cell>
          <cell r="P47">
            <v>24</v>
          </cell>
          <cell r="Q47">
            <v>14</v>
          </cell>
        </row>
        <row r="47">
          <cell r="S47">
            <v>14</v>
          </cell>
        </row>
        <row r="47">
          <cell r="U47">
            <v>52</v>
          </cell>
          <cell r="V47">
            <v>74</v>
          </cell>
        </row>
        <row r="48">
          <cell r="B48" t="str">
            <v>E022-01-1079/2018</v>
          </cell>
          <cell r="C48" t="str">
            <v>Ian Ndungu MUKIRI</v>
          </cell>
          <cell r="D48">
            <v>18</v>
          </cell>
          <cell r="E48">
            <v>14</v>
          </cell>
        </row>
        <row r="48">
          <cell r="G48">
            <v>4.58333333333333</v>
          </cell>
          <cell r="H48">
            <v>9.5</v>
          </cell>
          <cell r="I48">
            <v>9.5</v>
          </cell>
          <cell r="J48">
            <v>4.75</v>
          </cell>
          <cell r="K48">
            <v>12.5</v>
          </cell>
          <cell r="L48">
            <v>13.5</v>
          </cell>
        </row>
        <row r="48">
          <cell r="N48">
            <v>13</v>
          </cell>
          <cell r="O48">
            <v>22.3</v>
          </cell>
          <cell r="P48">
            <v>11</v>
          </cell>
          <cell r="Q48">
            <v>10</v>
          </cell>
        </row>
        <row r="48">
          <cell r="S48">
            <v>13</v>
          </cell>
        </row>
        <row r="48">
          <cell r="U48">
            <v>34</v>
          </cell>
          <cell r="V48">
            <v>56</v>
          </cell>
        </row>
        <row r="49">
          <cell r="B49" t="str">
            <v>E022-01-1080/2018</v>
          </cell>
          <cell r="C49" t="str">
            <v>Mark KIPYEGON</v>
          </cell>
          <cell r="D49">
            <v>19</v>
          </cell>
          <cell r="E49">
            <v>16</v>
          </cell>
        </row>
        <row r="49">
          <cell r="G49">
            <v>5.04166666666667</v>
          </cell>
          <cell r="H49">
            <v>8</v>
          </cell>
          <cell r="I49">
            <v>8</v>
          </cell>
          <cell r="J49">
            <v>4</v>
          </cell>
          <cell r="K49">
            <v>11.5</v>
          </cell>
          <cell r="L49">
            <v>13.5</v>
          </cell>
        </row>
        <row r="49">
          <cell r="N49">
            <v>12.5</v>
          </cell>
          <cell r="O49">
            <v>21.5</v>
          </cell>
          <cell r="P49">
            <v>11</v>
          </cell>
          <cell r="Q49">
            <v>14</v>
          </cell>
        </row>
        <row r="49">
          <cell r="S49">
            <v>14</v>
          </cell>
        </row>
        <row r="49">
          <cell r="U49">
            <v>39</v>
          </cell>
          <cell r="V49">
            <v>61</v>
          </cell>
        </row>
        <row r="50">
          <cell r="B50" t="str">
            <v>E022-01-1081/2018</v>
          </cell>
          <cell r="C50" t="str">
            <v>Ntinyari Esther KIOGORA</v>
          </cell>
          <cell r="D50">
            <v>27</v>
          </cell>
          <cell r="E50">
            <v>21</v>
          </cell>
        </row>
        <row r="50">
          <cell r="G50">
            <v>6.875</v>
          </cell>
          <cell r="H50">
            <v>9</v>
          </cell>
          <cell r="I50">
            <v>8</v>
          </cell>
          <cell r="J50">
            <v>4.25</v>
          </cell>
          <cell r="K50">
            <v>14</v>
          </cell>
          <cell r="L50">
            <v>11</v>
          </cell>
        </row>
        <row r="50">
          <cell r="N50">
            <v>12.5</v>
          </cell>
          <cell r="O50">
            <v>23.6</v>
          </cell>
          <cell r="P50">
            <v>15</v>
          </cell>
          <cell r="Q50">
            <v>18</v>
          </cell>
        </row>
        <row r="50">
          <cell r="S50">
            <v>19</v>
          </cell>
        </row>
        <row r="50">
          <cell r="U50">
            <v>52</v>
          </cell>
          <cell r="V50">
            <v>76</v>
          </cell>
        </row>
        <row r="51">
          <cell r="B51" t="str">
            <v>E022-01-1082/2018</v>
          </cell>
          <cell r="C51" t="str">
            <v>Kevin Pere MARIMBET</v>
          </cell>
          <cell r="D51">
            <v>15</v>
          </cell>
          <cell r="E51">
            <v>14</v>
          </cell>
        </row>
        <row r="51">
          <cell r="G51">
            <v>4.20833333333333</v>
          </cell>
          <cell r="H51">
            <v>9</v>
          </cell>
          <cell r="I51">
            <v>8</v>
          </cell>
          <cell r="J51">
            <v>4.25</v>
          </cell>
          <cell r="K51">
            <v>11</v>
          </cell>
          <cell r="L51">
            <v>14</v>
          </cell>
        </row>
        <row r="51">
          <cell r="N51">
            <v>12.5</v>
          </cell>
          <cell r="O51">
            <v>21</v>
          </cell>
          <cell r="P51">
            <v>21</v>
          </cell>
          <cell r="Q51">
            <v>14</v>
          </cell>
        </row>
        <row r="51">
          <cell r="T51">
            <v>11</v>
          </cell>
          <cell r="U51">
            <v>46</v>
          </cell>
          <cell r="V51">
            <v>67</v>
          </cell>
        </row>
        <row r="52">
          <cell r="B52" t="str">
            <v>E022-01-1083/2018</v>
          </cell>
          <cell r="C52" t="str">
            <v>Felix Ouma ACHIENG</v>
          </cell>
          <cell r="D52">
            <v>17</v>
          </cell>
          <cell r="E52">
            <v>12</v>
          </cell>
        </row>
        <row r="52">
          <cell r="G52">
            <v>4.125</v>
          </cell>
          <cell r="H52">
            <v>9</v>
          </cell>
          <cell r="I52">
            <v>9</v>
          </cell>
          <cell r="J52">
            <v>4.5</v>
          </cell>
          <cell r="K52">
            <v>13.5</v>
          </cell>
          <cell r="L52">
            <v>13</v>
          </cell>
        </row>
        <row r="52">
          <cell r="N52">
            <v>13.25</v>
          </cell>
          <cell r="O52">
            <v>21.9</v>
          </cell>
        </row>
        <row r="52">
          <cell r="V52">
            <v>22</v>
          </cell>
        </row>
        <row r="53">
          <cell r="B53" t="str">
            <v>E022-01-1084/2018</v>
          </cell>
          <cell r="C53" t="str">
            <v>Kipkosgei Titus KIPLAGAT</v>
          </cell>
          <cell r="D53">
            <v>19</v>
          </cell>
          <cell r="E53">
            <v>17</v>
          </cell>
        </row>
        <row r="53">
          <cell r="G53">
            <v>5.20833333333333</v>
          </cell>
          <cell r="H53">
            <v>9.5</v>
          </cell>
          <cell r="I53">
            <v>8</v>
          </cell>
          <cell r="J53">
            <v>4.375</v>
          </cell>
          <cell r="K53">
            <v>13</v>
          </cell>
          <cell r="L53">
            <v>12</v>
          </cell>
        </row>
        <row r="53">
          <cell r="N53">
            <v>12.5</v>
          </cell>
          <cell r="O53">
            <v>22.1</v>
          </cell>
          <cell r="P53">
            <v>18</v>
          </cell>
          <cell r="Q53">
            <v>13</v>
          </cell>
        </row>
        <row r="53">
          <cell r="S53">
            <v>15</v>
          </cell>
        </row>
        <row r="53">
          <cell r="U53">
            <v>46</v>
          </cell>
          <cell r="V53">
            <v>68</v>
          </cell>
        </row>
        <row r="54">
          <cell r="B54" t="str">
            <v>E022-01-1085/2018</v>
          </cell>
          <cell r="C54" t="str">
            <v>Joseph Kiarie MBUGUA</v>
          </cell>
          <cell r="D54">
            <v>11</v>
          </cell>
          <cell r="E54">
            <v>11</v>
          </cell>
        </row>
        <row r="54">
          <cell r="G54">
            <v>3.20833333333333</v>
          </cell>
          <cell r="H54">
            <v>9</v>
          </cell>
          <cell r="I54">
            <v>8</v>
          </cell>
          <cell r="J54">
            <v>4.25</v>
          </cell>
          <cell r="K54">
            <v>11</v>
          </cell>
          <cell r="L54">
            <v>12.5</v>
          </cell>
        </row>
        <row r="54">
          <cell r="N54">
            <v>11.75</v>
          </cell>
          <cell r="O54">
            <v>19.2</v>
          </cell>
          <cell r="P54">
            <v>15</v>
          </cell>
          <cell r="Q54">
            <v>15</v>
          </cell>
        </row>
        <row r="54">
          <cell r="S54">
            <v>20</v>
          </cell>
        </row>
        <row r="54">
          <cell r="U54">
            <v>50</v>
          </cell>
          <cell r="V54">
            <v>69</v>
          </cell>
        </row>
        <row r="55">
          <cell r="B55" t="str">
            <v>E022-01-1086/2018</v>
          </cell>
          <cell r="C55" t="str">
            <v>Brian Nelson MWAGHADI</v>
          </cell>
          <cell r="D55">
            <v>21</v>
          </cell>
          <cell r="E55">
            <v>20</v>
          </cell>
        </row>
        <row r="55">
          <cell r="G55">
            <v>5.95833333333333</v>
          </cell>
          <cell r="H55">
            <v>8.5</v>
          </cell>
          <cell r="I55">
            <v>8.5</v>
          </cell>
          <cell r="J55">
            <v>4.25</v>
          </cell>
          <cell r="K55">
            <v>12</v>
          </cell>
          <cell r="L55">
            <v>12.5</v>
          </cell>
        </row>
        <row r="55">
          <cell r="N55">
            <v>12.25</v>
          </cell>
          <cell r="O55">
            <v>22.5</v>
          </cell>
          <cell r="P55">
            <v>24</v>
          </cell>
          <cell r="Q55">
            <v>10</v>
          </cell>
        </row>
        <row r="55">
          <cell r="S55">
            <v>16</v>
          </cell>
        </row>
        <row r="55">
          <cell r="U55">
            <v>50</v>
          </cell>
          <cell r="V55">
            <v>73</v>
          </cell>
        </row>
        <row r="56">
          <cell r="B56" t="str">
            <v>E022-01-1089/2018</v>
          </cell>
          <cell r="C56" t="str">
            <v>George LEEHANEY</v>
          </cell>
          <cell r="D56">
            <v>12</v>
          </cell>
          <cell r="E56">
            <v>13</v>
          </cell>
        </row>
        <row r="56">
          <cell r="G56">
            <v>3.66666666666667</v>
          </cell>
          <cell r="H56">
            <v>9</v>
          </cell>
          <cell r="I56">
            <v>8</v>
          </cell>
          <cell r="J56">
            <v>4.25</v>
          </cell>
          <cell r="K56">
            <v>11</v>
          </cell>
          <cell r="L56">
            <v>12.5</v>
          </cell>
        </row>
        <row r="56">
          <cell r="N56">
            <v>11.75</v>
          </cell>
          <cell r="O56">
            <v>19.7</v>
          </cell>
          <cell r="P56">
            <v>10</v>
          </cell>
          <cell r="Q56">
            <v>7</v>
          </cell>
        </row>
        <row r="56">
          <cell r="T56">
            <v>4</v>
          </cell>
          <cell r="U56">
            <v>21</v>
          </cell>
          <cell r="V56">
            <v>41</v>
          </cell>
        </row>
        <row r="57">
          <cell r="B57" t="str">
            <v>E022-01-1092/2018</v>
          </cell>
          <cell r="C57" t="str">
            <v>Andrew J Apwoka RAWAKA</v>
          </cell>
          <cell r="D57">
            <v>12</v>
          </cell>
          <cell r="E57">
            <v>17</v>
          </cell>
        </row>
        <row r="57">
          <cell r="G57">
            <v>4.33333333333333</v>
          </cell>
          <cell r="H57">
            <v>9</v>
          </cell>
          <cell r="I57">
            <v>9</v>
          </cell>
          <cell r="J57">
            <v>4.5</v>
          </cell>
          <cell r="K57">
            <v>13</v>
          </cell>
          <cell r="L57">
            <v>13.5</v>
          </cell>
        </row>
        <row r="57">
          <cell r="N57">
            <v>13.25</v>
          </cell>
          <cell r="O57">
            <v>22.1</v>
          </cell>
          <cell r="P57">
            <v>13</v>
          </cell>
          <cell r="Q57">
            <v>10</v>
          </cell>
        </row>
        <row r="57">
          <cell r="S57">
            <v>15</v>
          </cell>
        </row>
        <row r="57">
          <cell r="U57">
            <v>38</v>
          </cell>
          <cell r="V57">
            <v>60</v>
          </cell>
        </row>
        <row r="58">
          <cell r="B58" t="str">
            <v>E022-01-1094/2018</v>
          </cell>
          <cell r="C58" t="str">
            <v>Collins Kipchirchir KEMBOI</v>
          </cell>
          <cell r="D58">
            <v>27</v>
          </cell>
          <cell r="E58">
            <v>23</v>
          </cell>
        </row>
        <row r="58">
          <cell r="G58">
            <v>7.20833333333333</v>
          </cell>
          <cell r="H58">
            <v>9.5</v>
          </cell>
          <cell r="I58">
            <v>8</v>
          </cell>
          <cell r="J58">
            <v>4.375</v>
          </cell>
          <cell r="K58">
            <v>13</v>
          </cell>
          <cell r="L58">
            <v>12</v>
          </cell>
        </row>
        <row r="58">
          <cell r="N58">
            <v>12.5</v>
          </cell>
          <cell r="O58">
            <v>24.1</v>
          </cell>
          <cell r="P58">
            <v>15</v>
          </cell>
          <cell r="Q58">
            <v>13</v>
          </cell>
        </row>
        <row r="58">
          <cell r="S58">
            <v>15</v>
          </cell>
        </row>
        <row r="58">
          <cell r="U58">
            <v>43</v>
          </cell>
          <cell r="V58">
            <v>67</v>
          </cell>
        </row>
        <row r="59">
          <cell r="B59" t="str">
            <v>E022-01-1095/2018</v>
          </cell>
          <cell r="C59" t="str">
            <v>Brian KIBET</v>
          </cell>
          <cell r="D59">
            <v>23</v>
          </cell>
          <cell r="E59">
            <v>11</v>
          </cell>
        </row>
        <row r="59">
          <cell r="G59">
            <v>4.70833333333333</v>
          </cell>
          <cell r="H59">
            <v>9.5</v>
          </cell>
          <cell r="I59">
            <v>8</v>
          </cell>
          <cell r="J59">
            <v>4.375</v>
          </cell>
          <cell r="K59">
            <v>13</v>
          </cell>
          <cell r="L59">
            <v>12</v>
          </cell>
        </row>
        <row r="59">
          <cell r="N59">
            <v>12.5</v>
          </cell>
          <cell r="O59">
            <v>21.6</v>
          </cell>
          <cell r="P59">
            <v>17</v>
          </cell>
          <cell r="Q59">
            <v>15</v>
          </cell>
        </row>
        <row r="59">
          <cell r="S59">
            <v>17</v>
          </cell>
        </row>
        <row r="59">
          <cell r="U59">
            <v>49</v>
          </cell>
          <cell r="V59">
            <v>71</v>
          </cell>
        </row>
        <row r="60">
          <cell r="B60" t="str">
            <v>E022-01-1096/2018</v>
          </cell>
          <cell r="C60" t="str">
            <v>Jacob Magina OTHIENO</v>
          </cell>
          <cell r="D60">
            <v>22</v>
          </cell>
          <cell r="E60">
            <v>12</v>
          </cell>
        </row>
        <row r="60">
          <cell r="G60">
            <v>4.75</v>
          </cell>
          <cell r="H60">
            <v>9.5</v>
          </cell>
          <cell r="I60">
            <v>9.5</v>
          </cell>
          <cell r="J60">
            <v>4.75</v>
          </cell>
          <cell r="K60">
            <v>12.5</v>
          </cell>
          <cell r="L60">
            <v>13.5</v>
          </cell>
        </row>
        <row r="60">
          <cell r="N60">
            <v>13</v>
          </cell>
          <cell r="O60">
            <v>22.5</v>
          </cell>
          <cell r="P60">
            <v>11</v>
          </cell>
          <cell r="Q60">
            <v>10</v>
          </cell>
        </row>
        <row r="60">
          <cell r="S60">
            <v>16</v>
          </cell>
        </row>
        <row r="60">
          <cell r="U60">
            <v>37</v>
          </cell>
          <cell r="V60">
            <v>60</v>
          </cell>
        </row>
        <row r="61">
          <cell r="B61" t="str">
            <v>E022-01-1098/2018</v>
          </cell>
          <cell r="C61" t="str">
            <v>John Njoroge MUGWE</v>
          </cell>
          <cell r="D61">
            <v>30</v>
          </cell>
          <cell r="E61">
            <v>20</v>
          </cell>
        </row>
        <row r="61">
          <cell r="G61">
            <v>7.08333333333333</v>
          </cell>
          <cell r="H61">
            <v>9</v>
          </cell>
          <cell r="I61">
            <v>7</v>
          </cell>
          <cell r="J61">
            <v>4</v>
          </cell>
          <cell r="K61">
            <v>12.5</v>
          </cell>
          <cell r="L61">
            <v>14</v>
          </cell>
        </row>
        <row r="61">
          <cell r="N61">
            <v>13.25</v>
          </cell>
          <cell r="O61">
            <v>24.3</v>
          </cell>
          <cell r="P61">
            <v>19</v>
          </cell>
          <cell r="Q61">
            <v>14</v>
          </cell>
        </row>
        <row r="61">
          <cell r="S61">
            <v>15</v>
          </cell>
        </row>
        <row r="61">
          <cell r="U61">
            <v>48</v>
          </cell>
          <cell r="V61">
            <v>72</v>
          </cell>
        </row>
        <row r="62">
          <cell r="B62" t="str">
            <v>E022-01-1099/2018</v>
          </cell>
          <cell r="C62" t="str">
            <v>Everlyn Wanjiku WAIRIMU</v>
          </cell>
          <cell r="D62">
            <v>20</v>
          </cell>
          <cell r="E62">
            <v>21</v>
          </cell>
        </row>
        <row r="62">
          <cell r="G62">
            <v>6</v>
          </cell>
          <cell r="H62">
            <v>8</v>
          </cell>
          <cell r="I62">
            <v>8</v>
          </cell>
          <cell r="J62">
            <v>4</v>
          </cell>
          <cell r="K62">
            <v>11.5</v>
          </cell>
          <cell r="L62">
            <v>13.5</v>
          </cell>
        </row>
        <row r="62">
          <cell r="N62">
            <v>12.5</v>
          </cell>
          <cell r="O62">
            <v>22.5</v>
          </cell>
          <cell r="P62">
            <v>17</v>
          </cell>
          <cell r="Q62">
            <v>18</v>
          </cell>
        </row>
        <row r="62">
          <cell r="S62">
            <v>15</v>
          </cell>
        </row>
        <row r="62">
          <cell r="U62">
            <v>50</v>
          </cell>
          <cell r="V62">
            <v>73</v>
          </cell>
        </row>
        <row r="63">
          <cell r="B63" t="str">
            <v>E022-01-1100/2018</v>
          </cell>
          <cell r="C63" t="str">
            <v>Barasa Levy WANJALA</v>
          </cell>
          <cell r="D63">
            <v>11</v>
          </cell>
          <cell r="E63">
            <v>13</v>
          </cell>
        </row>
        <row r="63">
          <cell r="G63">
            <v>3.54166666666667</v>
          </cell>
          <cell r="H63">
            <v>8</v>
          </cell>
          <cell r="I63">
            <v>8</v>
          </cell>
          <cell r="J63">
            <v>4</v>
          </cell>
          <cell r="K63">
            <v>11.5</v>
          </cell>
          <cell r="L63">
            <v>13.5</v>
          </cell>
        </row>
        <row r="63">
          <cell r="N63">
            <v>12.5</v>
          </cell>
          <cell r="O63">
            <v>20</v>
          </cell>
          <cell r="P63">
            <v>10</v>
          </cell>
          <cell r="Q63">
            <v>10</v>
          </cell>
        </row>
        <row r="63">
          <cell r="T63">
            <v>1</v>
          </cell>
          <cell r="U63">
            <v>21</v>
          </cell>
          <cell r="V63">
            <v>41</v>
          </cell>
        </row>
        <row r="64">
          <cell r="B64" t="str">
            <v>E022-01-1101/2018</v>
          </cell>
          <cell r="C64" t="str">
            <v>Keely Njoroge THINDIU</v>
          </cell>
          <cell r="D64">
            <v>20</v>
          </cell>
          <cell r="E64">
            <v>17</v>
          </cell>
        </row>
        <row r="64">
          <cell r="G64">
            <v>5.33333333333333</v>
          </cell>
          <cell r="H64">
            <v>9</v>
          </cell>
          <cell r="I64">
            <v>8</v>
          </cell>
          <cell r="J64">
            <v>4.25</v>
          </cell>
          <cell r="K64">
            <v>11</v>
          </cell>
          <cell r="L64">
            <v>14</v>
          </cell>
        </row>
        <row r="64">
          <cell r="N64">
            <v>12.5</v>
          </cell>
          <cell r="O64">
            <v>22.1</v>
          </cell>
          <cell r="P64">
            <v>23</v>
          </cell>
          <cell r="Q64">
            <v>18</v>
          </cell>
        </row>
        <row r="64">
          <cell r="S64">
            <v>13</v>
          </cell>
        </row>
        <row r="64">
          <cell r="U64">
            <v>54</v>
          </cell>
          <cell r="V64">
            <v>76</v>
          </cell>
        </row>
        <row r="65">
          <cell r="B65" t="str">
            <v>E022-01-1102/2018</v>
          </cell>
          <cell r="C65" t="str">
            <v>Carson Wanjohi KANYI</v>
          </cell>
          <cell r="D65">
            <v>24</v>
          </cell>
          <cell r="E65">
            <v>22</v>
          </cell>
        </row>
        <row r="65">
          <cell r="G65">
            <v>6.66666666666667</v>
          </cell>
          <cell r="H65">
            <v>9.5</v>
          </cell>
          <cell r="I65">
            <v>8</v>
          </cell>
          <cell r="J65">
            <v>4.375</v>
          </cell>
          <cell r="K65">
            <v>13</v>
          </cell>
          <cell r="L65">
            <v>13</v>
          </cell>
        </row>
        <row r="65">
          <cell r="N65">
            <v>13</v>
          </cell>
          <cell r="O65">
            <v>24</v>
          </cell>
          <cell r="P65">
            <v>19</v>
          </cell>
          <cell r="Q65">
            <v>6</v>
          </cell>
        </row>
        <row r="65">
          <cell r="S65">
            <v>16</v>
          </cell>
        </row>
        <row r="65">
          <cell r="U65">
            <v>41</v>
          </cell>
          <cell r="V65">
            <v>65</v>
          </cell>
        </row>
        <row r="66">
          <cell r="B66" t="str">
            <v>E022-01-1169/2018</v>
          </cell>
          <cell r="C66" t="str">
            <v>Joseph Mwangi NGANGA</v>
          </cell>
          <cell r="D66">
            <v>9</v>
          </cell>
          <cell r="E66">
            <v>8</v>
          </cell>
        </row>
        <row r="66">
          <cell r="G66">
            <v>2.45833333333333</v>
          </cell>
          <cell r="H66">
            <v>9</v>
          </cell>
          <cell r="I66">
            <v>7</v>
          </cell>
          <cell r="J66">
            <v>4</v>
          </cell>
          <cell r="K66">
            <v>12.5</v>
          </cell>
          <cell r="L66">
            <v>14</v>
          </cell>
        </row>
        <row r="66">
          <cell r="N66">
            <v>13.25</v>
          </cell>
          <cell r="O66">
            <v>19.7</v>
          </cell>
          <cell r="P66">
            <v>12</v>
          </cell>
          <cell r="Q66">
            <v>9</v>
          </cell>
        </row>
        <row r="66">
          <cell r="S66">
            <v>10</v>
          </cell>
        </row>
        <row r="66">
          <cell r="U66">
            <v>31</v>
          </cell>
          <cell r="V66">
            <v>51</v>
          </cell>
        </row>
        <row r="67">
          <cell r="B67" t="str">
            <v>E022-01-1283/2018</v>
          </cell>
          <cell r="C67" t="str">
            <v>Paul KIPKIRUI</v>
          </cell>
          <cell r="D67">
            <v>11</v>
          </cell>
          <cell r="E67">
            <v>9</v>
          </cell>
        </row>
        <row r="67">
          <cell r="G67">
            <v>2.875</v>
          </cell>
          <cell r="H67">
            <v>9.5</v>
          </cell>
          <cell r="I67">
            <v>8</v>
          </cell>
          <cell r="J67">
            <v>4.375</v>
          </cell>
          <cell r="K67">
            <v>7</v>
          </cell>
          <cell r="L67">
            <v>13.5</v>
          </cell>
        </row>
        <row r="67">
          <cell r="N67">
            <v>10.25</v>
          </cell>
          <cell r="O67">
            <v>17.5</v>
          </cell>
          <cell r="P67">
            <v>13</v>
          </cell>
          <cell r="Q67">
            <v>15</v>
          </cell>
        </row>
        <row r="67">
          <cell r="S67">
            <v>13</v>
          </cell>
        </row>
        <row r="67">
          <cell r="U67">
            <v>41</v>
          </cell>
          <cell r="V67">
            <v>59</v>
          </cell>
        </row>
        <row r="68">
          <cell r="B68" t="str">
            <v>E022-01-1412/2018</v>
          </cell>
          <cell r="C68" t="str">
            <v>Silvester Omwaga MOMANYI</v>
          </cell>
          <cell r="D68">
            <v>21</v>
          </cell>
          <cell r="E68">
            <v>20</v>
          </cell>
        </row>
        <row r="68">
          <cell r="G68">
            <v>5.95833333333333</v>
          </cell>
          <cell r="H68">
            <v>9.5</v>
          </cell>
          <cell r="I68">
            <v>8</v>
          </cell>
          <cell r="J68">
            <v>4.375</v>
          </cell>
          <cell r="K68">
            <v>13</v>
          </cell>
          <cell r="L68">
            <v>13</v>
          </cell>
        </row>
        <row r="68">
          <cell r="N68">
            <v>13</v>
          </cell>
          <cell r="O68">
            <v>23.3</v>
          </cell>
          <cell r="P68">
            <v>20</v>
          </cell>
          <cell r="Q68">
            <v>15</v>
          </cell>
        </row>
        <row r="68">
          <cell r="S68">
            <v>14</v>
          </cell>
        </row>
        <row r="68">
          <cell r="U68">
            <v>49</v>
          </cell>
          <cell r="V68">
            <v>72</v>
          </cell>
        </row>
        <row r="69">
          <cell r="B69" t="str">
            <v>E022-01-1473/2018</v>
          </cell>
          <cell r="C69" t="str">
            <v>Vincent Mwende MWORIA</v>
          </cell>
          <cell r="D69">
            <v>25</v>
          </cell>
          <cell r="E69">
            <v>20</v>
          </cell>
        </row>
        <row r="69">
          <cell r="G69">
            <v>6.45833333333333</v>
          </cell>
          <cell r="H69">
            <v>8.5</v>
          </cell>
          <cell r="I69">
            <v>8.5</v>
          </cell>
          <cell r="J69">
            <v>4.25</v>
          </cell>
          <cell r="K69">
            <v>12</v>
          </cell>
          <cell r="L69">
            <v>12.5</v>
          </cell>
        </row>
        <row r="69">
          <cell r="N69">
            <v>12.25</v>
          </cell>
          <cell r="O69">
            <v>23</v>
          </cell>
          <cell r="P69">
            <v>16</v>
          </cell>
          <cell r="Q69">
            <v>15</v>
          </cell>
        </row>
        <row r="69">
          <cell r="S69">
            <v>15</v>
          </cell>
        </row>
        <row r="69">
          <cell r="U69">
            <v>46</v>
          </cell>
          <cell r="V69">
            <v>69</v>
          </cell>
        </row>
        <row r="70">
          <cell r="B70" t="str">
            <v>E022-01-1475/2018</v>
          </cell>
          <cell r="C70" t="str">
            <v>BrianMugambi KIARA</v>
          </cell>
          <cell r="D70">
            <v>15</v>
          </cell>
          <cell r="E70">
            <v>13</v>
          </cell>
        </row>
        <row r="70">
          <cell r="G70">
            <v>4.04166666666667</v>
          </cell>
          <cell r="H70">
            <v>9</v>
          </cell>
          <cell r="I70">
            <v>8</v>
          </cell>
          <cell r="J70">
            <v>4.25</v>
          </cell>
          <cell r="K70">
            <v>11</v>
          </cell>
          <cell r="L70">
            <v>12.5</v>
          </cell>
        </row>
        <row r="70">
          <cell r="N70">
            <v>11.75</v>
          </cell>
          <cell r="O70">
            <v>20</v>
          </cell>
          <cell r="P70">
            <v>15</v>
          </cell>
          <cell r="Q70">
            <v>10</v>
          </cell>
        </row>
        <row r="70">
          <cell r="S70">
            <v>15</v>
          </cell>
        </row>
        <row r="70">
          <cell r="U70">
            <v>40</v>
          </cell>
          <cell r="V70">
            <v>60</v>
          </cell>
        </row>
        <row r="71">
          <cell r="B71" t="str">
            <v>E022-01-1486/2018</v>
          </cell>
          <cell r="C71" t="str">
            <v>Victor Ian MUNENE</v>
          </cell>
          <cell r="D71">
            <v>16</v>
          </cell>
          <cell r="E71">
            <v>15</v>
          </cell>
        </row>
        <row r="71">
          <cell r="G71">
            <v>4.5</v>
          </cell>
          <cell r="H71">
            <v>9.5</v>
          </cell>
          <cell r="I71">
            <v>9.5</v>
          </cell>
          <cell r="J71">
            <v>4.75</v>
          </cell>
          <cell r="K71">
            <v>12.5</v>
          </cell>
          <cell r="L71">
            <v>13.5</v>
          </cell>
        </row>
        <row r="71">
          <cell r="N71">
            <v>13</v>
          </cell>
          <cell r="O71">
            <v>22.3</v>
          </cell>
          <cell r="P71">
            <v>14</v>
          </cell>
          <cell r="Q71">
            <v>14</v>
          </cell>
        </row>
        <row r="71">
          <cell r="S71">
            <v>18</v>
          </cell>
        </row>
        <row r="71">
          <cell r="U71">
            <v>46</v>
          </cell>
          <cell r="V71">
            <v>68</v>
          </cell>
        </row>
        <row r="72">
          <cell r="B72" t="str">
            <v>E022-01-1539/2018</v>
          </cell>
          <cell r="C72" t="str">
            <v>Luke Victor MWANGI</v>
          </cell>
          <cell r="D72">
            <v>10</v>
          </cell>
          <cell r="E72">
            <v>9</v>
          </cell>
        </row>
        <row r="72">
          <cell r="G72">
            <v>2.75</v>
          </cell>
          <cell r="H72">
            <v>9.5</v>
          </cell>
          <cell r="I72">
            <v>9</v>
          </cell>
          <cell r="J72">
            <v>4.625</v>
          </cell>
          <cell r="K72">
            <v>7</v>
          </cell>
          <cell r="L72">
            <v>13.5</v>
          </cell>
        </row>
        <row r="72">
          <cell r="N72">
            <v>10.25</v>
          </cell>
          <cell r="O72">
            <v>17.6</v>
          </cell>
          <cell r="P72">
            <v>7</v>
          </cell>
          <cell r="Q72">
            <v>2</v>
          </cell>
        </row>
        <row r="72">
          <cell r="S72">
            <v>11</v>
          </cell>
        </row>
        <row r="72">
          <cell r="U72">
            <v>20</v>
          </cell>
          <cell r="V72">
            <v>38</v>
          </cell>
        </row>
        <row r="73">
          <cell r="B73" t="str">
            <v>E022-01-1566/2018</v>
          </cell>
          <cell r="C73" t="str">
            <v>Vivian Wanjiru MUIRURI</v>
          </cell>
          <cell r="D73">
            <v>6</v>
          </cell>
          <cell r="E73">
            <v>7</v>
          </cell>
        </row>
        <row r="73">
          <cell r="G73">
            <v>1.91666666666667</v>
          </cell>
          <cell r="H73">
            <v>9.5</v>
          </cell>
          <cell r="I73">
            <v>9.5</v>
          </cell>
          <cell r="J73">
            <v>4.75</v>
          </cell>
          <cell r="K73">
            <v>13</v>
          </cell>
          <cell r="L73">
            <v>13</v>
          </cell>
        </row>
        <row r="73">
          <cell r="N73">
            <v>13</v>
          </cell>
          <cell r="O73">
            <v>19.7</v>
          </cell>
          <cell r="P73">
            <v>15</v>
          </cell>
          <cell r="Q73">
            <v>13</v>
          </cell>
        </row>
        <row r="73">
          <cell r="S73">
            <v>13</v>
          </cell>
        </row>
        <row r="73">
          <cell r="U73">
            <v>41</v>
          </cell>
          <cell r="V73">
            <v>61</v>
          </cell>
        </row>
        <row r="74">
          <cell r="B74" t="str">
            <v>E022-01-1757/2018</v>
          </cell>
          <cell r="C74" t="str">
            <v>Dorothy Kwamboka ORINA</v>
          </cell>
          <cell r="D74">
            <v>27</v>
          </cell>
          <cell r="E74">
            <v>21</v>
          </cell>
        </row>
        <row r="74">
          <cell r="G74">
            <v>6.875</v>
          </cell>
          <cell r="H74">
            <v>9</v>
          </cell>
          <cell r="I74">
            <v>9</v>
          </cell>
          <cell r="J74">
            <v>4.5</v>
          </cell>
          <cell r="K74">
            <v>11</v>
          </cell>
          <cell r="L74">
            <v>14</v>
          </cell>
        </row>
        <row r="74">
          <cell r="N74">
            <v>12.5</v>
          </cell>
          <cell r="O74">
            <v>23.9</v>
          </cell>
          <cell r="P74">
            <v>22</v>
          </cell>
          <cell r="Q74">
            <v>19</v>
          </cell>
        </row>
        <row r="74">
          <cell r="S74">
            <v>16</v>
          </cell>
        </row>
        <row r="74">
          <cell r="U74">
            <v>57</v>
          </cell>
          <cell r="V74">
            <v>81</v>
          </cell>
        </row>
        <row r="75">
          <cell r="B75" t="str">
            <v>E022-01-1801/2018</v>
          </cell>
          <cell r="C75" t="str">
            <v>Dennis Muraini NG'ANG'A</v>
          </cell>
          <cell r="D75">
            <v>22</v>
          </cell>
          <cell r="E75">
            <v>20</v>
          </cell>
        </row>
        <row r="75">
          <cell r="G75">
            <v>6.08333333333333</v>
          </cell>
          <cell r="H75">
            <v>8</v>
          </cell>
          <cell r="I75">
            <v>8</v>
          </cell>
          <cell r="J75">
            <v>4</v>
          </cell>
          <cell r="K75">
            <v>11.5</v>
          </cell>
          <cell r="L75">
            <v>13.5</v>
          </cell>
        </row>
        <row r="75">
          <cell r="N75">
            <v>12.5</v>
          </cell>
          <cell r="O75">
            <v>22.6</v>
          </cell>
          <cell r="P75">
            <v>14</v>
          </cell>
          <cell r="Q75">
            <v>10</v>
          </cell>
        </row>
        <row r="75">
          <cell r="S75">
            <v>15</v>
          </cell>
        </row>
        <row r="75">
          <cell r="U75">
            <v>39</v>
          </cell>
          <cell r="V75">
            <v>62</v>
          </cell>
        </row>
        <row r="76">
          <cell r="B76" t="str">
            <v>E022-01-1813/2018</v>
          </cell>
          <cell r="C76" t="str">
            <v>Mary Wanjiku WANJERI</v>
          </cell>
          <cell r="D76">
            <v>10</v>
          </cell>
          <cell r="E76">
            <v>8</v>
          </cell>
        </row>
        <row r="76">
          <cell r="G76">
            <v>2.58333333333333</v>
          </cell>
          <cell r="H76">
            <v>9.5</v>
          </cell>
          <cell r="I76">
            <v>7</v>
          </cell>
          <cell r="J76">
            <v>4.125</v>
          </cell>
          <cell r="K76">
            <v>7</v>
          </cell>
          <cell r="L76">
            <v>13.5</v>
          </cell>
        </row>
        <row r="76">
          <cell r="N76">
            <v>10.25</v>
          </cell>
          <cell r="O76">
            <v>17</v>
          </cell>
          <cell r="P76">
            <v>3</v>
          </cell>
          <cell r="Q76">
            <v>11</v>
          </cell>
        </row>
        <row r="76">
          <cell r="S76">
            <v>16</v>
          </cell>
        </row>
        <row r="76">
          <cell r="U76">
            <v>30</v>
          </cell>
          <cell r="V76">
            <v>47</v>
          </cell>
        </row>
        <row r="77">
          <cell r="B77" t="str">
            <v>E022-01-1816/2018</v>
          </cell>
          <cell r="C77" t="str">
            <v>Evans Mutuku KIOKO</v>
          </cell>
          <cell r="D77">
            <v>17</v>
          </cell>
          <cell r="E77">
            <v>9</v>
          </cell>
        </row>
        <row r="77">
          <cell r="G77">
            <v>3.625</v>
          </cell>
          <cell r="H77">
            <v>9</v>
          </cell>
          <cell r="I77">
            <v>7</v>
          </cell>
          <cell r="J77">
            <v>4</v>
          </cell>
          <cell r="K77">
            <v>12.5</v>
          </cell>
          <cell r="L77">
            <v>14</v>
          </cell>
        </row>
        <row r="77">
          <cell r="N77">
            <v>13.25</v>
          </cell>
          <cell r="O77">
            <v>20.9</v>
          </cell>
          <cell r="P77">
            <v>21</v>
          </cell>
          <cell r="Q77">
            <v>15</v>
          </cell>
        </row>
        <row r="77">
          <cell r="S77">
            <v>19</v>
          </cell>
        </row>
        <row r="77">
          <cell r="U77">
            <v>55</v>
          </cell>
          <cell r="V77">
            <v>76</v>
          </cell>
        </row>
        <row r="78">
          <cell r="B78" t="str">
            <v>E022-01-1828/2018</v>
          </cell>
          <cell r="C78" t="str">
            <v>Joseph Musya MULWA</v>
          </cell>
          <cell r="D78">
            <v>28</v>
          </cell>
          <cell r="E78">
            <v>21</v>
          </cell>
        </row>
        <row r="78">
          <cell r="G78">
            <v>7</v>
          </cell>
          <cell r="H78">
            <v>9</v>
          </cell>
          <cell r="I78">
            <v>7</v>
          </cell>
          <cell r="J78">
            <v>4</v>
          </cell>
          <cell r="K78">
            <v>12.5</v>
          </cell>
          <cell r="L78">
            <v>14</v>
          </cell>
        </row>
        <row r="78">
          <cell r="N78">
            <v>13.25</v>
          </cell>
          <cell r="O78">
            <v>24.3</v>
          </cell>
          <cell r="P78">
            <v>23</v>
          </cell>
          <cell r="Q78">
            <v>20</v>
          </cell>
        </row>
        <row r="78">
          <cell r="S78">
            <v>14</v>
          </cell>
        </row>
        <row r="78">
          <cell r="U78">
            <v>57</v>
          </cell>
          <cell r="V78">
            <v>81</v>
          </cell>
        </row>
        <row r="79">
          <cell r="B79" t="str">
            <v>E022-01-1831/2018</v>
          </cell>
          <cell r="C79" t="str">
            <v>Desmond CHERUIYOT</v>
          </cell>
          <cell r="D79">
            <v>22</v>
          </cell>
          <cell r="E79">
            <v>21</v>
          </cell>
        </row>
        <row r="79">
          <cell r="G79">
            <v>6.25</v>
          </cell>
          <cell r="H79">
            <v>8.5</v>
          </cell>
          <cell r="I79">
            <v>8.5</v>
          </cell>
          <cell r="J79">
            <v>4.25</v>
          </cell>
          <cell r="K79">
            <v>12</v>
          </cell>
          <cell r="L79">
            <v>12.5</v>
          </cell>
        </row>
        <row r="79">
          <cell r="N79">
            <v>12.25</v>
          </cell>
          <cell r="O79">
            <v>22.8</v>
          </cell>
          <cell r="P79">
            <v>17</v>
          </cell>
          <cell r="Q79">
            <v>11</v>
          </cell>
        </row>
        <row r="79">
          <cell r="S79">
            <v>19</v>
          </cell>
        </row>
        <row r="79">
          <cell r="U79">
            <v>47</v>
          </cell>
          <cell r="V79">
            <v>70</v>
          </cell>
        </row>
        <row r="80">
          <cell r="B80" t="str">
            <v>E022-01-1832/2018</v>
          </cell>
          <cell r="C80" t="str">
            <v>Lornaclaire MUKIRI</v>
          </cell>
          <cell r="D80">
            <v>21</v>
          </cell>
          <cell r="E80">
            <v>20</v>
          </cell>
        </row>
        <row r="80">
          <cell r="G80">
            <v>5.95833333333333</v>
          </cell>
          <cell r="H80">
            <v>9</v>
          </cell>
          <cell r="I80">
            <v>8</v>
          </cell>
          <cell r="J80">
            <v>4.25</v>
          </cell>
          <cell r="K80">
            <v>11</v>
          </cell>
          <cell r="L80">
            <v>12.5</v>
          </cell>
        </row>
        <row r="80">
          <cell r="N80">
            <v>11.75</v>
          </cell>
          <cell r="O80">
            <v>22</v>
          </cell>
          <cell r="P80">
            <v>13</v>
          </cell>
          <cell r="Q80">
            <v>11</v>
          </cell>
        </row>
        <row r="80">
          <cell r="S80">
            <v>15</v>
          </cell>
        </row>
        <row r="80">
          <cell r="U80">
            <v>39</v>
          </cell>
          <cell r="V80">
            <v>61</v>
          </cell>
        </row>
        <row r="81">
          <cell r="B81" t="str">
            <v>E022-01-1838/2018</v>
          </cell>
          <cell r="C81" t="str">
            <v>Timons Kingau MATHENGE</v>
          </cell>
          <cell r="D81">
            <v>19</v>
          </cell>
          <cell r="E81">
            <v>15</v>
          </cell>
        </row>
        <row r="81">
          <cell r="G81">
            <v>4.875</v>
          </cell>
          <cell r="H81">
            <v>8.5</v>
          </cell>
          <cell r="I81">
            <v>8.5</v>
          </cell>
          <cell r="J81">
            <v>4.25</v>
          </cell>
          <cell r="K81">
            <v>12</v>
          </cell>
          <cell r="L81">
            <v>12.5</v>
          </cell>
        </row>
        <row r="81">
          <cell r="N81">
            <v>12.25</v>
          </cell>
          <cell r="O81">
            <v>21.4</v>
          </cell>
          <cell r="P81">
            <v>15</v>
          </cell>
          <cell r="Q81">
            <v>15</v>
          </cell>
        </row>
        <row r="81">
          <cell r="T81">
            <v>9</v>
          </cell>
          <cell r="U81">
            <v>39</v>
          </cell>
          <cell r="V81">
            <v>60</v>
          </cell>
        </row>
        <row r="82">
          <cell r="B82" t="str">
            <v>E022-01-1753/2017</v>
          </cell>
          <cell r="C82" t="str">
            <v>Janet CHEPKIRUI</v>
          </cell>
          <cell r="D82">
            <v>13</v>
          </cell>
          <cell r="E82">
            <v>14</v>
          </cell>
        </row>
        <row r="82">
          <cell r="G82">
            <v>3.95833333333333</v>
          </cell>
          <cell r="H82">
            <v>9</v>
          </cell>
          <cell r="I82">
            <v>9</v>
          </cell>
          <cell r="J82">
            <v>4.5</v>
          </cell>
          <cell r="K82">
            <v>11</v>
          </cell>
          <cell r="L82">
            <v>14</v>
          </cell>
        </row>
        <row r="82">
          <cell r="N82">
            <v>12.5</v>
          </cell>
          <cell r="O82">
            <v>21</v>
          </cell>
          <cell r="P82">
            <v>19</v>
          </cell>
          <cell r="Q82">
            <v>11</v>
          </cell>
        </row>
        <row r="82">
          <cell r="S82">
            <v>15</v>
          </cell>
        </row>
        <row r="82">
          <cell r="U82">
            <v>45</v>
          </cell>
          <cell r="V82">
            <v>66</v>
          </cell>
        </row>
        <row r="83">
          <cell r="B83" t="str">
            <v>E022-01-0736/2017</v>
          </cell>
          <cell r="C83" t="str">
            <v>Esther WAMBANI</v>
          </cell>
          <cell r="D83">
            <v>14</v>
          </cell>
          <cell r="E83">
            <v>12</v>
          </cell>
        </row>
        <row r="83">
          <cell r="G83">
            <v>3.75</v>
          </cell>
          <cell r="H83">
            <v>8.5</v>
          </cell>
          <cell r="I83">
            <v>8</v>
          </cell>
          <cell r="J83">
            <v>4.125</v>
          </cell>
          <cell r="K83">
            <v>7</v>
          </cell>
          <cell r="L83">
            <v>12.5</v>
          </cell>
        </row>
        <row r="83">
          <cell r="N83">
            <v>9.75</v>
          </cell>
          <cell r="O83">
            <v>17.6</v>
          </cell>
          <cell r="P83">
            <v>10</v>
          </cell>
          <cell r="Q83">
            <v>10</v>
          </cell>
        </row>
        <row r="83">
          <cell r="S83">
            <v>14</v>
          </cell>
        </row>
        <row r="83">
          <cell r="U83">
            <v>34</v>
          </cell>
          <cell r="V83">
            <v>52</v>
          </cell>
        </row>
        <row r="84">
          <cell r="B84" t="str">
            <v>E022-01-0748/2017</v>
          </cell>
          <cell r="C84" t="str">
            <v>Micah SIMIYU</v>
          </cell>
          <cell r="D84">
            <v>19</v>
          </cell>
          <cell r="E84">
            <v>11</v>
          </cell>
        </row>
        <row r="84">
          <cell r="G84">
            <v>4.20833333333333</v>
          </cell>
          <cell r="H84">
            <v>8</v>
          </cell>
          <cell r="I84">
            <v>8</v>
          </cell>
          <cell r="J84">
            <v>4</v>
          </cell>
          <cell r="K84">
            <v>11.5</v>
          </cell>
          <cell r="L84">
            <v>13.5</v>
          </cell>
        </row>
        <row r="84">
          <cell r="N84">
            <v>12.5</v>
          </cell>
          <cell r="O84">
            <v>20.7</v>
          </cell>
          <cell r="P84">
            <v>18</v>
          </cell>
          <cell r="Q84">
            <v>18</v>
          </cell>
        </row>
        <row r="84">
          <cell r="S84">
            <v>17</v>
          </cell>
        </row>
        <row r="84">
          <cell r="U84">
            <v>53</v>
          </cell>
          <cell r="V84">
            <v>74</v>
          </cell>
        </row>
        <row r="85">
          <cell r="B85" t="str">
            <v>E022-01-1510/2017</v>
          </cell>
          <cell r="C85" t="str">
            <v>Stephen Wanyoike MAINA</v>
          </cell>
          <cell r="D85">
            <v>6</v>
          </cell>
          <cell r="E85">
            <v>11</v>
          </cell>
        </row>
        <row r="85">
          <cell r="G85">
            <v>2.58333333333333</v>
          </cell>
          <cell r="H85">
            <v>9</v>
          </cell>
          <cell r="I85">
            <v>9.5</v>
          </cell>
          <cell r="J85">
            <v>4.625</v>
          </cell>
          <cell r="K85">
            <v>13</v>
          </cell>
          <cell r="L85">
            <v>14</v>
          </cell>
        </row>
        <row r="85">
          <cell r="N85">
            <v>13.5</v>
          </cell>
          <cell r="O85">
            <v>20.7</v>
          </cell>
        </row>
        <row r="85">
          <cell r="V85">
            <v>21</v>
          </cell>
        </row>
        <row r="86">
          <cell r="B86" t="str">
            <v>E022-01-1336/2017</v>
          </cell>
          <cell r="C86" t="str">
            <v>Brian Ngaruiya KABUE</v>
          </cell>
        </row>
        <row r="86">
          <cell r="G86">
            <v>0</v>
          </cell>
        </row>
        <row r="86">
          <cell r="J86">
            <v>0</v>
          </cell>
        </row>
        <row r="86">
          <cell r="N86">
            <v>0</v>
          </cell>
        </row>
        <row r="87">
          <cell r="B87" t="str">
            <v>E022-01-0927/2016</v>
          </cell>
          <cell r="C87" t="str">
            <v>Victor Kiprono KIRUI</v>
          </cell>
          <cell r="D87">
            <v>15</v>
          </cell>
          <cell r="E87">
            <v>14</v>
          </cell>
        </row>
        <row r="87">
          <cell r="G87">
            <v>4.20833333333333</v>
          </cell>
          <cell r="H87">
            <v>9.5</v>
          </cell>
          <cell r="I87">
            <v>9.5</v>
          </cell>
          <cell r="J87">
            <v>4.75</v>
          </cell>
          <cell r="K87">
            <v>12.5</v>
          </cell>
          <cell r="L87">
            <v>13.5</v>
          </cell>
        </row>
        <row r="87">
          <cell r="N87">
            <v>13</v>
          </cell>
          <cell r="O87">
            <v>22</v>
          </cell>
          <cell r="P87">
            <v>9</v>
          </cell>
          <cell r="Q87">
            <v>9</v>
          </cell>
        </row>
        <row r="87">
          <cell r="S87">
            <v>15</v>
          </cell>
        </row>
        <row r="87">
          <cell r="U87">
            <v>33</v>
          </cell>
          <cell r="V87">
            <v>55</v>
          </cell>
        </row>
        <row r="88">
          <cell r="B88" t="str">
            <v>E022-01-1852/2016</v>
          </cell>
          <cell r="C88" t="str">
            <v>Lesilie Mbugua MBUGUA</v>
          </cell>
        </row>
        <row r="88">
          <cell r="G88">
            <v>0</v>
          </cell>
        </row>
        <row r="88">
          <cell r="J88">
            <v>0</v>
          </cell>
        </row>
        <row r="88">
          <cell r="N88">
            <v>0</v>
          </cell>
        </row>
        <row r="89">
          <cell r="B89" t="str">
            <v>E022-01-0713/2017</v>
          </cell>
          <cell r="C89" t="str">
            <v>Lemmy Rimi KAHIGA</v>
          </cell>
        </row>
        <row r="89">
          <cell r="G89">
            <v>0</v>
          </cell>
        </row>
        <row r="89">
          <cell r="J89">
            <v>0</v>
          </cell>
        </row>
        <row r="89">
          <cell r="N89">
            <v>0</v>
          </cell>
        </row>
        <row r="90">
          <cell r="B90" t="str">
            <v>E022-01-0894/2016</v>
          </cell>
        </row>
        <row r="90">
          <cell r="G90">
            <v>0</v>
          </cell>
        </row>
        <row r="90">
          <cell r="J90">
            <v>0</v>
          </cell>
        </row>
        <row r="90">
          <cell r="N90">
            <v>0</v>
          </cell>
        </row>
        <row r="90">
          <cell r="P90">
            <v>9</v>
          </cell>
          <cell r="Q90">
            <v>19</v>
          </cell>
        </row>
        <row r="90">
          <cell r="T90">
            <v>13</v>
          </cell>
          <cell r="U90">
            <v>41</v>
          </cell>
          <cell r="V90">
            <v>41</v>
          </cell>
        </row>
        <row r="91">
          <cell r="G91">
            <v>0</v>
          </cell>
        </row>
        <row r="91">
          <cell r="J91">
            <v>0</v>
          </cell>
        </row>
        <row r="91">
          <cell r="N91">
            <v>0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OE"/>
      <sheetName val="SYS"/>
    </sheetNames>
    <sheetDataSet>
      <sheetData sheetId="0">
        <row r="15">
          <cell r="B15" t="str">
            <v>E022-01-0113/2018</v>
          </cell>
          <cell r="C15" t="str">
            <v>Victor Githinji MANDO</v>
          </cell>
          <cell r="D15">
            <v>18.5</v>
          </cell>
          <cell r="E15">
            <v>25</v>
          </cell>
        </row>
        <row r="15">
          <cell r="G15">
            <v>6.20833333333333</v>
          </cell>
          <cell r="H15">
            <v>6</v>
          </cell>
          <cell r="I15">
            <v>8</v>
          </cell>
          <cell r="J15">
            <v>3.5</v>
          </cell>
          <cell r="K15">
            <v>12</v>
          </cell>
          <cell r="L15">
            <v>11</v>
          </cell>
        </row>
        <row r="15">
          <cell r="N15">
            <v>11.5</v>
          </cell>
          <cell r="O15">
            <v>21.2</v>
          </cell>
          <cell r="P15">
            <v>10</v>
          </cell>
        </row>
        <row r="15">
          <cell r="R15">
            <v>11</v>
          </cell>
        </row>
        <row r="15">
          <cell r="T15">
            <v>14</v>
          </cell>
          <cell r="U15">
            <v>35</v>
          </cell>
          <cell r="V15">
            <v>56</v>
          </cell>
        </row>
        <row r="16">
          <cell r="B16" t="str">
            <v>E022-01-0278/2018</v>
          </cell>
          <cell r="C16" t="str">
            <v>Oliver Kipkemei MENGICH</v>
          </cell>
          <cell r="D16">
            <v>23</v>
          </cell>
          <cell r="E16">
            <v>27.5</v>
          </cell>
        </row>
        <row r="16">
          <cell r="G16">
            <v>7.27083333333333</v>
          </cell>
          <cell r="H16">
            <v>6</v>
          </cell>
          <cell r="I16">
            <v>6.5</v>
          </cell>
          <cell r="J16">
            <v>3.125</v>
          </cell>
          <cell r="K16">
            <v>12</v>
          </cell>
          <cell r="L16">
            <v>11</v>
          </cell>
        </row>
        <row r="16">
          <cell r="N16">
            <v>11.5</v>
          </cell>
          <cell r="O16">
            <v>21.9</v>
          </cell>
          <cell r="P16">
            <v>18</v>
          </cell>
        </row>
        <row r="16">
          <cell r="R16">
            <v>15.5</v>
          </cell>
        </row>
        <row r="16">
          <cell r="T16">
            <v>15</v>
          </cell>
          <cell r="U16">
            <v>48.5</v>
          </cell>
          <cell r="V16">
            <v>70</v>
          </cell>
        </row>
        <row r="17">
          <cell r="B17" t="str">
            <v>E022-01-0281/2018</v>
          </cell>
          <cell r="C17" t="str">
            <v>Joseph Maina MATHENGE</v>
          </cell>
          <cell r="D17">
            <v>15</v>
          </cell>
          <cell r="E17">
            <v>29</v>
          </cell>
        </row>
        <row r="17">
          <cell r="G17">
            <v>6.125</v>
          </cell>
          <cell r="H17">
            <v>8</v>
          </cell>
          <cell r="I17">
            <v>6</v>
          </cell>
          <cell r="J17">
            <v>3.5</v>
          </cell>
          <cell r="K17">
            <v>11</v>
          </cell>
          <cell r="L17">
            <v>11</v>
          </cell>
        </row>
        <row r="17">
          <cell r="N17">
            <v>11</v>
          </cell>
          <cell r="O17">
            <v>20.6</v>
          </cell>
          <cell r="P17">
            <v>14.5</v>
          </cell>
        </row>
        <row r="17">
          <cell r="R17">
            <v>6.5</v>
          </cell>
          <cell r="S17">
            <v>18</v>
          </cell>
        </row>
        <row r="17">
          <cell r="U17">
            <v>39</v>
          </cell>
          <cell r="V17">
            <v>60</v>
          </cell>
        </row>
        <row r="18">
          <cell r="B18" t="str">
            <v>E022-01-0479/2018</v>
          </cell>
          <cell r="C18" t="str">
            <v>Morgan Kipkorir BETT</v>
          </cell>
          <cell r="D18">
            <v>20.5</v>
          </cell>
          <cell r="E18">
            <v>31</v>
          </cell>
        </row>
        <row r="18">
          <cell r="G18">
            <v>7.29166666666667</v>
          </cell>
          <cell r="H18">
            <v>6</v>
          </cell>
          <cell r="I18">
            <v>6.5</v>
          </cell>
          <cell r="J18">
            <v>3.125</v>
          </cell>
          <cell r="K18">
            <v>12.5</v>
          </cell>
          <cell r="L18">
            <v>12.5</v>
          </cell>
        </row>
        <row r="18">
          <cell r="N18">
            <v>12.5</v>
          </cell>
          <cell r="O18">
            <v>22.9</v>
          </cell>
          <cell r="P18">
            <v>16.5</v>
          </cell>
        </row>
        <row r="18">
          <cell r="R18">
            <v>15</v>
          </cell>
          <cell r="S18">
            <v>17</v>
          </cell>
        </row>
        <row r="18">
          <cell r="U18">
            <v>48.5</v>
          </cell>
          <cell r="V18">
            <v>71</v>
          </cell>
        </row>
        <row r="19">
          <cell r="B19" t="str">
            <v>E022-01-0491/2018</v>
          </cell>
          <cell r="C19" t="str">
            <v>Nickson Wirula WAFULA</v>
          </cell>
          <cell r="D19">
            <v>20</v>
          </cell>
          <cell r="E19">
            <v>26</v>
          </cell>
        </row>
        <row r="19">
          <cell r="G19">
            <v>6.58333333333333</v>
          </cell>
          <cell r="H19">
            <v>7</v>
          </cell>
          <cell r="I19">
            <v>8</v>
          </cell>
          <cell r="J19">
            <v>3.75</v>
          </cell>
          <cell r="K19">
            <v>12.5</v>
          </cell>
          <cell r="L19">
            <v>12.5</v>
          </cell>
        </row>
        <row r="19">
          <cell r="N19">
            <v>12.5</v>
          </cell>
          <cell r="O19">
            <v>22.8</v>
          </cell>
          <cell r="P19">
            <v>15.5</v>
          </cell>
        </row>
        <row r="19">
          <cell r="R19">
            <v>15.5</v>
          </cell>
          <cell r="S19">
            <v>11</v>
          </cell>
        </row>
        <row r="19">
          <cell r="U19">
            <v>42</v>
          </cell>
          <cell r="V19">
            <v>65</v>
          </cell>
        </row>
        <row r="20">
          <cell r="B20" t="str">
            <v>E022-01-0496/2018</v>
          </cell>
          <cell r="C20" t="str">
            <v>Allan Mucheru WAITHIRA</v>
          </cell>
          <cell r="D20">
            <v>20</v>
          </cell>
          <cell r="E20">
            <v>30</v>
          </cell>
        </row>
        <row r="20">
          <cell r="G20">
            <v>7.08333333333333</v>
          </cell>
          <cell r="H20">
            <v>6</v>
          </cell>
          <cell r="I20">
            <v>6.5</v>
          </cell>
          <cell r="J20">
            <v>3.125</v>
          </cell>
          <cell r="K20">
            <v>12.5</v>
          </cell>
          <cell r="L20">
            <v>12.5</v>
          </cell>
        </row>
        <row r="20">
          <cell r="N20">
            <v>12.5</v>
          </cell>
          <cell r="O20">
            <v>22.7</v>
          </cell>
          <cell r="P20">
            <v>13.5</v>
          </cell>
        </row>
        <row r="20">
          <cell r="R20">
            <v>16</v>
          </cell>
        </row>
        <row r="20">
          <cell r="T20">
            <v>16</v>
          </cell>
          <cell r="U20">
            <v>45.5</v>
          </cell>
          <cell r="V20">
            <v>68</v>
          </cell>
        </row>
        <row r="21">
          <cell r="B21" t="str">
            <v>E022-01-1045/2018</v>
          </cell>
          <cell r="C21" t="str">
            <v>Elijah Masaka MWALUGHO</v>
          </cell>
          <cell r="D21">
            <v>23</v>
          </cell>
          <cell r="E21">
            <v>23.5</v>
          </cell>
        </row>
        <row r="21">
          <cell r="G21">
            <v>6.77083333333333</v>
          </cell>
          <cell r="H21">
            <v>6</v>
          </cell>
          <cell r="I21">
            <v>4</v>
          </cell>
          <cell r="J21">
            <v>2.5</v>
          </cell>
          <cell r="K21">
            <v>11.5</v>
          </cell>
          <cell r="L21">
            <v>11.5</v>
          </cell>
        </row>
        <row r="21">
          <cell r="N21">
            <v>11.5</v>
          </cell>
          <cell r="O21">
            <v>20.8</v>
          </cell>
          <cell r="P21">
            <v>20</v>
          </cell>
        </row>
        <row r="21">
          <cell r="R21">
            <v>12</v>
          </cell>
          <cell r="S21">
            <v>16</v>
          </cell>
        </row>
        <row r="21">
          <cell r="U21">
            <v>48</v>
          </cell>
          <cell r="V21">
            <v>69</v>
          </cell>
        </row>
        <row r="22">
          <cell r="B22" t="str">
            <v>E022-01-1048/2018</v>
          </cell>
          <cell r="C22" t="str">
            <v>Ian Kiprop  SESAT</v>
          </cell>
          <cell r="D22">
            <v>20</v>
          </cell>
          <cell r="E22">
            <v>32.5</v>
          </cell>
        </row>
        <row r="22">
          <cell r="G22">
            <v>7.39583333333333</v>
          </cell>
          <cell r="H22">
            <v>8</v>
          </cell>
          <cell r="I22">
            <v>7</v>
          </cell>
          <cell r="J22">
            <v>3.75</v>
          </cell>
          <cell r="K22">
            <v>10</v>
          </cell>
          <cell r="L22">
            <v>10</v>
          </cell>
        </row>
        <row r="22">
          <cell r="N22">
            <v>10</v>
          </cell>
          <cell r="O22">
            <v>21.1</v>
          </cell>
          <cell r="P22">
            <v>21.5</v>
          </cell>
        </row>
        <row r="22">
          <cell r="R22">
            <v>15.5</v>
          </cell>
          <cell r="S22">
            <v>12</v>
          </cell>
        </row>
        <row r="22">
          <cell r="U22">
            <v>49</v>
          </cell>
          <cell r="V22">
            <v>70</v>
          </cell>
        </row>
        <row r="23">
          <cell r="B23" t="str">
            <v>E022-01-1049/2018</v>
          </cell>
          <cell r="C23" t="str">
            <v>Albert Mwenga MUTHIANI</v>
          </cell>
          <cell r="D23">
            <v>22</v>
          </cell>
          <cell r="E23">
            <v>36</v>
          </cell>
        </row>
        <row r="23">
          <cell r="G23">
            <v>8.16666666666667</v>
          </cell>
          <cell r="H23">
            <v>5</v>
          </cell>
          <cell r="I23">
            <v>6</v>
          </cell>
          <cell r="J23">
            <v>2.75</v>
          </cell>
          <cell r="K23">
            <v>11.5</v>
          </cell>
          <cell r="L23">
            <v>11.5</v>
          </cell>
        </row>
        <row r="23">
          <cell r="N23">
            <v>11.5</v>
          </cell>
          <cell r="O23">
            <v>22.4</v>
          </cell>
          <cell r="P23">
            <v>21</v>
          </cell>
        </row>
        <row r="23">
          <cell r="R23">
            <v>18</v>
          </cell>
          <cell r="S23">
            <v>16</v>
          </cell>
        </row>
        <row r="23">
          <cell r="U23">
            <v>55</v>
          </cell>
          <cell r="V23">
            <v>77</v>
          </cell>
        </row>
        <row r="24">
          <cell r="B24" t="str">
            <v>E022-01-1051/2018</v>
          </cell>
          <cell r="C24" t="str">
            <v>Angela Wakarura MWANGI</v>
          </cell>
          <cell r="D24">
            <v>21.5</v>
          </cell>
          <cell r="E24">
            <v>24</v>
          </cell>
        </row>
        <row r="24">
          <cell r="G24">
            <v>6.58333333333333</v>
          </cell>
          <cell r="H24">
            <v>7</v>
          </cell>
          <cell r="I24">
            <v>4</v>
          </cell>
          <cell r="J24">
            <v>2.75</v>
          </cell>
          <cell r="K24">
            <v>11.5</v>
          </cell>
          <cell r="L24">
            <v>11.5</v>
          </cell>
        </row>
        <row r="24">
          <cell r="N24">
            <v>11.5</v>
          </cell>
          <cell r="O24">
            <v>20.8</v>
          </cell>
          <cell r="P24">
            <v>12</v>
          </cell>
        </row>
        <row r="24">
          <cell r="R24">
            <v>17</v>
          </cell>
          <cell r="S24">
            <v>16</v>
          </cell>
        </row>
        <row r="24">
          <cell r="U24">
            <v>45</v>
          </cell>
          <cell r="V24">
            <v>66</v>
          </cell>
        </row>
        <row r="25">
          <cell r="B25" t="str">
            <v>E022-01-1052/2018</v>
          </cell>
          <cell r="C25" t="str">
            <v>Brilliant CHEPKIRUI</v>
          </cell>
          <cell r="D25">
            <v>17.5</v>
          </cell>
          <cell r="E25">
            <v>16</v>
          </cell>
        </row>
        <row r="25">
          <cell r="G25">
            <v>4.91666666666667</v>
          </cell>
          <cell r="H25">
            <v>7</v>
          </cell>
          <cell r="I25">
            <v>8</v>
          </cell>
          <cell r="J25">
            <v>3.75</v>
          </cell>
          <cell r="K25">
            <v>12.5</v>
          </cell>
          <cell r="L25">
            <v>12.5</v>
          </cell>
        </row>
        <row r="25">
          <cell r="N25">
            <v>12.5</v>
          </cell>
          <cell r="O25">
            <v>21.2</v>
          </cell>
          <cell r="P25">
            <v>19.5</v>
          </cell>
          <cell r="Q25">
            <v>16</v>
          </cell>
        </row>
        <row r="25">
          <cell r="S25">
            <v>17</v>
          </cell>
        </row>
        <row r="25">
          <cell r="U25">
            <v>52.5</v>
          </cell>
          <cell r="V25">
            <v>74</v>
          </cell>
        </row>
        <row r="26">
          <cell r="B26" t="str">
            <v>E022-01-1053/2018</v>
          </cell>
          <cell r="C26" t="str">
            <v>Dan Munene MUCHIRI</v>
          </cell>
          <cell r="D26">
            <v>23</v>
          </cell>
          <cell r="E26">
            <v>30.5</v>
          </cell>
        </row>
        <row r="26">
          <cell r="G26">
            <v>7.64583333333333</v>
          </cell>
          <cell r="H26">
            <v>5</v>
          </cell>
          <cell r="I26">
            <v>8.5</v>
          </cell>
          <cell r="J26">
            <v>3.375</v>
          </cell>
          <cell r="K26">
            <v>12</v>
          </cell>
          <cell r="L26">
            <v>12</v>
          </cell>
        </row>
        <row r="26">
          <cell r="N26">
            <v>12</v>
          </cell>
          <cell r="O26">
            <v>23</v>
          </cell>
          <cell r="P26">
            <v>26</v>
          </cell>
        </row>
        <row r="26">
          <cell r="R26">
            <v>17</v>
          </cell>
        </row>
        <row r="26">
          <cell r="T26">
            <v>18</v>
          </cell>
          <cell r="U26">
            <v>61</v>
          </cell>
          <cell r="V26">
            <v>84</v>
          </cell>
        </row>
        <row r="27">
          <cell r="B27" t="str">
            <v>E022-01-1054/2018</v>
          </cell>
          <cell r="C27" t="str">
            <v>Fredrick Munene  MUTEGI</v>
          </cell>
          <cell r="D27">
            <v>0</v>
          </cell>
          <cell r="E27">
            <v>16</v>
          </cell>
        </row>
        <row r="27">
          <cell r="G27">
            <v>2</v>
          </cell>
          <cell r="H27">
            <v>5</v>
          </cell>
          <cell r="I27">
            <v>8.5</v>
          </cell>
          <cell r="J27">
            <v>3.375</v>
          </cell>
          <cell r="K27">
            <v>12</v>
          </cell>
          <cell r="L27">
            <v>12</v>
          </cell>
        </row>
        <row r="27">
          <cell r="N27">
            <v>12</v>
          </cell>
          <cell r="O27">
            <v>17.4</v>
          </cell>
          <cell r="P27">
            <v>15</v>
          </cell>
        </row>
        <row r="27">
          <cell r="R27">
            <v>16</v>
          </cell>
        </row>
        <row r="27">
          <cell r="T27">
            <v>16</v>
          </cell>
          <cell r="U27">
            <v>47</v>
          </cell>
          <cell r="V27">
            <v>64</v>
          </cell>
        </row>
        <row r="28">
          <cell r="B28" t="str">
            <v>E022-01-1055/2018</v>
          </cell>
          <cell r="C28" t="str">
            <v>Josphat Macharia MAINA</v>
          </cell>
          <cell r="D28">
            <v>17.5</v>
          </cell>
          <cell r="E28">
            <v>28</v>
          </cell>
        </row>
        <row r="28">
          <cell r="G28">
            <v>6.41666666666667</v>
          </cell>
          <cell r="H28">
            <v>7</v>
          </cell>
          <cell r="I28">
            <v>8</v>
          </cell>
          <cell r="J28">
            <v>3.75</v>
          </cell>
          <cell r="K28">
            <v>12</v>
          </cell>
          <cell r="L28">
            <v>11</v>
          </cell>
        </row>
        <row r="28">
          <cell r="N28">
            <v>11.5</v>
          </cell>
          <cell r="O28">
            <v>21.7</v>
          </cell>
          <cell r="P28">
            <v>10.5</v>
          </cell>
        </row>
        <row r="28">
          <cell r="R28">
            <v>10</v>
          </cell>
        </row>
        <row r="28">
          <cell r="T28">
            <v>6</v>
          </cell>
          <cell r="U28">
            <v>26.5</v>
          </cell>
          <cell r="V28">
            <v>48</v>
          </cell>
        </row>
        <row r="29">
          <cell r="B29" t="str">
            <v>E022-01-1056/2018</v>
          </cell>
          <cell r="C29" t="str">
            <v>Calvine Mwanzi SHIBIRITI</v>
          </cell>
          <cell r="D29">
            <v>19</v>
          </cell>
          <cell r="E29">
            <v>25</v>
          </cell>
        </row>
        <row r="29">
          <cell r="G29">
            <v>6.29166666666667</v>
          </cell>
          <cell r="H29">
            <v>9</v>
          </cell>
          <cell r="I29">
            <v>7</v>
          </cell>
          <cell r="J29">
            <v>4</v>
          </cell>
          <cell r="K29">
            <v>9</v>
          </cell>
          <cell r="L29">
            <v>9</v>
          </cell>
        </row>
        <row r="29">
          <cell r="N29">
            <v>9</v>
          </cell>
          <cell r="O29">
            <v>19.3</v>
          </cell>
          <cell r="P29">
            <v>10.5</v>
          </cell>
        </row>
        <row r="29">
          <cell r="R29">
            <v>13</v>
          </cell>
          <cell r="S29">
            <v>7</v>
          </cell>
        </row>
        <row r="29">
          <cell r="U29">
            <v>30.5</v>
          </cell>
          <cell r="V29">
            <v>50</v>
          </cell>
        </row>
        <row r="30">
          <cell r="B30" t="str">
            <v>E022-01-1057/2018</v>
          </cell>
          <cell r="C30" t="str">
            <v>Anita HEATHER</v>
          </cell>
          <cell r="D30">
            <v>19.5</v>
          </cell>
          <cell r="E30">
            <v>28</v>
          </cell>
        </row>
        <row r="30">
          <cell r="G30">
            <v>6.75</v>
          </cell>
          <cell r="H30">
            <v>8</v>
          </cell>
          <cell r="I30">
            <v>7</v>
          </cell>
          <cell r="J30">
            <v>3.75</v>
          </cell>
          <cell r="K30">
            <v>14</v>
          </cell>
          <cell r="L30">
            <v>14</v>
          </cell>
        </row>
        <row r="30">
          <cell r="N30">
            <v>14</v>
          </cell>
          <cell r="O30">
            <v>24.5</v>
          </cell>
          <cell r="P30">
            <v>21</v>
          </cell>
        </row>
        <row r="30">
          <cell r="R30">
            <v>16.5</v>
          </cell>
        </row>
        <row r="30">
          <cell r="T30">
            <v>14</v>
          </cell>
          <cell r="U30">
            <v>51.5</v>
          </cell>
          <cell r="V30">
            <v>76</v>
          </cell>
        </row>
        <row r="31">
          <cell r="B31" t="str">
            <v>E022-01-1059/2018</v>
          </cell>
          <cell r="C31" t="str">
            <v>Gladwell Nyambura CHEGE</v>
          </cell>
          <cell r="D31">
            <v>25.5</v>
          </cell>
          <cell r="E31">
            <v>33</v>
          </cell>
        </row>
        <row r="31">
          <cell r="G31">
            <v>8.375</v>
          </cell>
          <cell r="H31">
            <v>7</v>
          </cell>
          <cell r="I31">
            <v>7</v>
          </cell>
          <cell r="J31">
            <v>3.5</v>
          </cell>
          <cell r="K31">
            <v>14</v>
          </cell>
          <cell r="L31">
            <v>14</v>
          </cell>
        </row>
        <row r="31">
          <cell r="N31">
            <v>14</v>
          </cell>
          <cell r="O31">
            <v>25.9</v>
          </cell>
          <cell r="P31">
            <v>22</v>
          </cell>
        </row>
        <row r="31">
          <cell r="R31">
            <v>15.5</v>
          </cell>
        </row>
        <row r="31">
          <cell r="T31">
            <v>8</v>
          </cell>
          <cell r="U31">
            <v>45.5</v>
          </cell>
          <cell r="V31">
            <v>71</v>
          </cell>
        </row>
        <row r="32">
          <cell r="B32" t="str">
            <v>E022-01-1060/2018</v>
          </cell>
          <cell r="C32" t="str">
            <v>Brian Gacheru MURIUKI</v>
          </cell>
          <cell r="D32">
            <v>25</v>
          </cell>
          <cell r="E32">
            <v>32</v>
          </cell>
        </row>
        <row r="32">
          <cell r="G32">
            <v>8.16666666666667</v>
          </cell>
          <cell r="H32">
            <v>5</v>
          </cell>
          <cell r="I32">
            <v>7</v>
          </cell>
          <cell r="J32">
            <v>3</v>
          </cell>
          <cell r="K32">
            <v>9</v>
          </cell>
          <cell r="L32">
            <v>9</v>
          </cell>
        </row>
        <row r="32">
          <cell r="N32">
            <v>9</v>
          </cell>
          <cell r="O32">
            <v>20.2</v>
          </cell>
          <cell r="P32">
            <v>11.5</v>
          </cell>
        </row>
        <row r="32">
          <cell r="R32">
            <v>14</v>
          </cell>
        </row>
        <row r="32">
          <cell r="T32">
            <v>15</v>
          </cell>
          <cell r="U32">
            <v>40.5</v>
          </cell>
          <cell r="V32">
            <v>61</v>
          </cell>
        </row>
        <row r="33">
          <cell r="B33" t="str">
            <v>E022-01-1061/2018</v>
          </cell>
          <cell r="C33" t="str">
            <v>Mohammad Ali MBARAK</v>
          </cell>
          <cell r="D33">
            <v>18</v>
          </cell>
          <cell r="E33">
            <v>31.5</v>
          </cell>
        </row>
        <row r="33">
          <cell r="G33">
            <v>6.9375</v>
          </cell>
          <cell r="H33">
            <v>7</v>
          </cell>
          <cell r="I33">
            <v>8</v>
          </cell>
          <cell r="J33">
            <v>3.75</v>
          </cell>
          <cell r="K33">
            <v>12</v>
          </cell>
          <cell r="L33">
            <v>11</v>
          </cell>
        </row>
        <row r="33">
          <cell r="N33">
            <v>11.5</v>
          </cell>
          <cell r="O33">
            <v>22.2</v>
          </cell>
          <cell r="P33">
            <v>18</v>
          </cell>
        </row>
        <row r="33">
          <cell r="R33">
            <v>19</v>
          </cell>
          <cell r="S33">
            <v>17</v>
          </cell>
        </row>
        <row r="33">
          <cell r="U33">
            <v>54</v>
          </cell>
          <cell r="V33">
            <v>76</v>
          </cell>
        </row>
        <row r="34">
          <cell r="B34" t="str">
            <v>E022-01-1063/2018</v>
          </cell>
          <cell r="C34" t="str">
            <v>Frankline Mutuma MBURUGU</v>
          </cell>
          <cell r="D34">
            <v>13</v>
          </cell>
          <cell r="E34">
            <v>34</v>
          </cell>
        </row>
        <row r="34">
          <cell r="G34">
            <v>6.41666666666667</v>
          </cell>
          <cell r="H34">
            <v>9</v>
          </cell>
          <cell r="I34">
            <v>6.5</v>
          </cell>
          <cell r="J34">
            <v>3.875</v>
          </cell>
          <cell r="K34">
            <v>13</v>
          </cell>
          <cell r="L34">
            <v>12.5</v>
          </cell>
        </row>
        <row r="34">
          <cell r="N34">
            <v>12.75</v>
          </cell>
          <cell r="O34">
            <v>23</v>
          </cell>
          <cell r="P34">
            <v>17</v>
          </cell>
        </row>
        <row r="34">
          <cell r="R34">
            <v>14</v>
          </cell>
        </row>
        <row r="34">
          <cell r="T34">
            <v>13</v>
          </cell>
          <cell r="U34">
            <v>44</v>
          </cell>
          <cell r="V34">
            <v>67</v>
          </cell>
        </row>
        <row r="35">
          <cell r="B35" t="str">
            <v>E022-01-1064/2018</v>
          </cell>
          <cell r="C35" t="str">
            <v>Amos Munene MUTHEE</v>
          </cell>
          <cell r="D35">
            <v>24</v>
          </cell>
          <cell r="E35">
            <v>33</v>
          </cell>
        </row>
        <row r="35">
          <cell r="G35">
            <v>8.125</v>
          </cell>
          <cell r="H35">
            <v>9</v>
          </cell>
          <cell r="I35">
            <v>7</v>
          </cell>
          <cell r="J35">
            <v>4</v>
          </cell>
          <cell r="K35">
            <v>10</v>
          </cell>
          <cell r="L35">
            <v>10</v>
          </cell>
        </row>
        <row r="35">
          <cell r="N35">
            <v>10</v>
          </cell>
          <cell r="O35">
            <v>22.1</v>
          </cell>
          <cell r="P35">
            <v>11</v>
          </cell>
        </row>
        <row r="35">
          <cell r="R35">
            <v>13</v>
          </cell>
        </row>
        <row r="35">
          <cell r="T35">
            <v>13</v>
          </cell>
          <cell r="U35">
            <v>37</v>
          </cell>
          <cell r="V35">
            <v>59</v>
          </cell>
        </row>
        <row r="36">
          <cell r="B36" t="str">
            <v>E022-01-1065/2018</v>
          </cell>
          <cell r="C36" t="str">
            <v>Paul Muchogo MACHARIA</v>
          </cell>
          <cell r="D36">
            <v>17.5</v>
          </cell>
          <cell r="E36">
            <v>26</v>
          </cell>
        </row>
        <row r="36">
          <cell r="G36">
            <v>6.16666666666667</v>
          </cell>
          <cell r="H36">
            <v>7</v>
          </cell>
          <cell r="I36">
            <v>7</v>
          </cell>
          <cell r="J36">
            <v>3.5</v>
          </cell>
          <cell r="K36">
            <v>10</v>
          </cell>
          <cell r="L36">
            <v>10</v>
          </cell>
        </row>
        <row r="36">
          <cell r="N36">
            <v>10</v>
          </cell>
          <cell r="O36">
            <v>19.7</v>
          </cell>
          <cell r="P36">
            <v>19.5</v>
          </cell>
        </row>
        <row r="36">
          <cell r="R36">
            <v>15.5</v>
          </cell>
        </row>
        <row r="36">
          <cell r="T36">
            <v>9</v>
          </cell>
          <cell r="U36">
            <v>44</v>
          </cell>
          <cell r="V36">
            <v>64</v>
          </cell>
        </row>
        <row r="37">
          <cell r="B37" t="str">
            <v>E022-01-1066/2018</v>
          </cell>
          <cell r="C37" t="str">
            <v>Lorna Muthoni MUTURI</v>
          </cell>
          <cell r="D37">
            <v>22</v>
          </cell>
          <cell r="E37">
            <v>37.5</v>
          </cell>
        </row>
        <row r="37">
          <cell r="G37">
            <v>8.35416666666667</v>
          </cell>
          <cell r="H37">
            <v>7</v>
          </cell>
          <cell r="I37">
            <v>8</v>
          </cell>
          <cell r="J37">
            <v>3.75</v>
          </cell>
          <cell r="K37">
            <v>13</v>
          </cell>
          <cell r="L37">
            <v>13</v>
          </cell>
        </row>
        <row r="37">
          <cell r="N37">
            <v>13</v>
          </cell>
          <cell r="O37">
            <v>25.1</v>
          </cell>
          <cell r="P37">
            <v>24</v>
          </cell>
        </row>
        <row r="37">
          <cell r="R37">
            <v>15</v>
          </cell>
          <cell r="S37">
            <v>15</v>
          </cell>
        </row>
        <row r="37">
          <cell r="U37">
            <v>54</v>
          </cell>
          <cell r="V37">
            <v>79</v>
          </cell>
        </row>
        <row r="38">
          <cell r="B38" t="str">
            <v>E022-01-1067/2018</v>
          </cell>
          <cell r="C38" t="str">
            <v>Aswan Abishai ONGAYO</v>
          </cell>
          <cell r="D38">
            <v>16</v>
          </cell>
          <cell r="E38">
            <v>21.5</v>
          </cell>
        </row>
        <row r="38">
          <cell r="G38">
            <v>5.35416666666667</v>
          </cell>
          <cell r="H38">
            <v>7</v>
          </cell>
          <cell r="I38">
            <v>6</v>
          </cell>
          <cell r="J38">
            <v>3.25</v>
          </cell>
          <cell r="K38">
            <v>13</v>
          </cell>
          <cell r="L38">
            <v>13</v>
          </cell>
        </row>
        <row r="38">
          <cell r="N38">
            <v>13</v>
          </cell>
          <cell r="O38">
            <v>21.6</v>
          </cell>
          <cell r="P38">
            <v>16</v>
          </cell>
        </row>
        <row r="38">
          <cell r="R38">
            <v>13</v>
          </cell>
        </row>
        <row r="38">
          <cell r="T38">
            <v>9.5</v>
          </cell>
          <cell r="U38">
            <v>38.5</v>
          </cell>
          <cell r="V38">
            <v>60</v>
          </cell>
        </row>
        <row r="39">
          <cell r="B39" t="str">
            <v>E022-01-1069/2018</v>
          </cell>
          <cell r="C39" t="str">
            <v>Ephantus Muturi MUKURI</v>
          </cell>
          <cell r="D39">
            <v>16</v>
          </cell>
          <cell r="E39">
            <v>23</v>
          </cell>
        </row>
        <row r="39">
          <cell r="G39">
            <v>5.54166666666667</v>
          </cell>
          <cell r="H39">
            <v>6</v>
          </cell>
          <cell r="I39">
            <v>4</v>
          </cell>
          <cell r="J39">
            <v>2.5</v>
          </cell>
          <cell r="K39">
            <v>11.5</v>
          </cell>
          <cell r="L39">
            <v>11.5</v>
          </cell>
        </row>
        <row r="39">
          <cell r="N39">
            <v>11.5</v>
          </cell>
          <cell r="O39">
            <v>19.5</v>
          </cell>
          <cell r="P39">
            <v>13</v>
          </cell>
        </row>
        <row r="39">
          <cell r="R39">
            <v>17</v>
          </cell>
        </row>
        <row r="39">
          <cell r="T39">
            <v>8</v>
          </cell>
          <cell r="U39">
            <v>38</v>
          </cell>
          <cell r="V39">
            <v>58</v>
          </cell>
        </row>
        <row r="40">
          <cell r="B40" t="str">
            <v>E022-01-1070/2018</v>
          </cell>
          <cell r="C40" t="str">
            <v>Festus BRIAN</v>
          </cell>
          <cell r="D40">
            <v>17</v>
          </cell>
          <cell r="E40">
            <v>30</v>
          </cell>
        </row>
        <row r="40">
          <cell r="G40">
            <v>6.58333333333333</v>
          </cell>
          <cell r="H40">
            <v>5</v>
          </cell>
          <cell r="I40">
            <v>7</v>
          </cell>
          <cell r="J40">
            <v>3</v>
          </cell>
          <cell r="K40">
            <v>12</v>
          </cell>
          <cell r="L40">
            <v>11</v>
          </cell>
        </row>
        <row r="40">
          <cell r="N40">
            <v>11.5</v>
          </cell>
          <cell r="O40">
            <v>21.1</v>
          </cell>
          <cell r="P40">
            <v>11.5</v>
          </cell>
          <cell r="Q40">
            <v>10.5</v>
          </cell>
        </row>
        <row r="40">
          <cell r="T40">
            <v>20</v>
          </cell>
          <cell r="U40">
            <v>42</v>
          </cell>
          <cell r="V40">
            <v>63</v>
          </cell>
        </row>
        <row r="41">
          <cell r="B41" t="str">
            <v>E022-01-1071/2018</v>
          </cell>
          <cell r="C41" t="str">
            <v>Benson Githutha GATHITU</v>
          </cell>
          <cell r="D41">
            <v>19</v>
          </cell>
          <cell r="E41">
            <v>33</v>
          </cell>
        </row>
        <row r="41">
          <cell r="G41">
            <v>7.29166666666667</v>
          </cell>
          <cell r="H41">
            <v>7</v>
          </cell>
          <cell r="I41">
            <v>8.5</v>
          </cell>
          <cell r="J41">
            <v>3.875</v>
          </cell>
          <cell r="K41">
            <v>12</v>
          </cell>
          <cell r="L41">
            <v>12</v>
          </cell>
        </row>
        <row r="41">
          <cell r="N41">
            <v>12</v>
          </cell>
          <cell r="O41">
            <v>23.2</v>
          </cell>
          <cell r="P41">
            <v>18.5</v>
          </cell>
        </row>
        <row r="41">
          <cell r="R41">
            <v>16</v>
          </cell>
          <cell r="S41">
            <v>12</v>
          </cell>
        </row>
        <row r="41">
          <cell r="U41">
            <v>46.5</v>
          </cell>
          <cell r="V41">
            <v>70</v>
          </cell>
        </row>
        <row r="42">
          <cell r="B42" t="str">
            <v>E022-01-1072/2018</v>
          </cell>
          <cell r="C42" t="str">
            <v>Joseph Mbayi MESSI</v>
          </cell>
          <cell r="D42">
            <v>13</v>
          </cell>
          <cell r="E42">
            <v>21</v>
          </cell>
        </row>
        <row r="42">
          <cell r="G42">
            <v>4.79166666666667</v>
          </cell>
          <cell r="H42">
            <v>6</v>
          </cell>
          <cell r="I42">
            <v>6.5</v>
          </cell>
          <cell r="J42">
            <v>3.125</v>
          </cell>
          <cell r="K42">
            <v>12</v>
          </cell>
          <cell r="L42">
            <v>11</v>
          </cell>
        </row>
        <row r="42">
          <cell r="N42">
            <v>11.5</v>
          </cell>
          <cell r="O42">
            <v>19.4</v>
          </cell>
          <cell r="P42">
            <v>18</v>
          </cell>
        </row>
        <row r="42">
          <cell r="R42">
            <v>11</v>
          </cell>
          <cell r="S42">
            <v>9</v>
          </cell>
        </row>
        <row r="42">
          <cell r="U42">
            <v>38</v>
          </cell>
          <cell r="V42">
            <v>57</v>
          </cell>
        </row>
        <row r="43">
          <cell r="B43" t="str">
            <v>E022-01-1073/2018</v>
          </cell>
          <cell r="C43" t="str">
            <v>Mercyline Buyaki OCHAKO</v>
          </cell>
          <cell r="D43">
            <v>24.5</v>
          </cell>
          <cell r="E43">
            <v>28</v>
          </cell>
        </row>
        <row r="43">
          <cell r="G43">
            <v>7.58333333333333</v>
          </cell>
          <cell r="H43">
            <v>7</v>
          </cell>
          <cell r="I43">
            <v>7</v>
          </cell>
          <cell r="J43">
            <v>3.5</v>
          </cell>
          <cell r="K43">
            <v>14</v>
          </cell>
          <cell r="L43">
            <v>14</v>
          </cell>
        </row>
        <row r="43">
          <cell r="N43">
            <v>14</v>
          </cell>
          <cell r="O43">
            <v>25.1</v>
          </cell>
          <cell r="P43">
            <v>21.5</v>
          </cell>
        </row>
        <row r="43">
          <cell r="R43">
            <v>17</v>
          </cell>
        </row>
        <row r="43">
          <cell r="T43">
            <v>10</v>
          </cell>
          <cell r="U43">
            <v>48.5</v>
          </cell>
          <cell r="V43">
            <v>74</v>
          </cell>
        </row>
        <row r="44">
          <cell r="B44" t="str">
            <v>E022-01-1074/2018</v>
          </cell>
          <cell r="C44" t="str">
            <v>Allan Ogude SHANZA</v>
          </cell>
          <cell r="D44">
            <v>18.5</v>
          </cell>
          <cell r="E44">
            <v>27</v>
          </cell>
        </row>
        <row r="44">
          <cell r="G44">
            <v>6.45833333333333</v>
          </cell>
          <cell r="H44">
            <v>8</v>
          </cell>
          <cell r="I44">
            <v>6.5</v>
          </cell>
          <cell r="J44">
            <v>3.625</v>
          </cell>
          <cell r="K44">
            <v>13</v>
          </cell>
          <cell r="L44">
            <v>12.5</v>
          </cell>
        </row>
        <row r="44">
          <cell r="N44">
            <v>12.75</v>
          </cell>
          <cell r="O44">
            <v>22.8</v>
          </cell>
          <cell r="P44">
            <v>23.5</v>
          </cell>
        </row>
        <row r="44">
          <cell r="R44">
            <v>16</v>
          </cell>
          <cell r="S44">
            <v>12</v>
          </cell>
        </row>
        <row r="44">
          <cell r="U44">
            <v>51.5</v>
          </cell>
          <cell r="V44">
            <v>74</v>
          </cell>
        </row>
        <row r="45">
          <cell r="B45" t="str">
            <v>E022-01-1075/2018</v>
          </cell>
          <cell r="C45" t="str">
            <v>Brian KIPTOO</v>
          </cell>
          <cell r="D45">
            <v>24.5</v>
          </cell>
          <cell r="E45">
            <v>20</v>
          </cell>
        </row>
        <row r="45">
          <cell r="G45">
            <v>6.58333333333333</v>
          </cell>
          <cell r="H45">
            <v>8</v>
          </cell>
          <cell r="I45">
            <v>8.5</v>
          </cell>
          <cell r="J45">
            <v>4.125</v>
          </cell>
          <cell r="K45">
            <v>12</v>
          </cell>
          <cell r="L45">
            <v>12</v>
          </cell>
        </row>
        <row r="45">
          <cell r="N45">
            <v>12</v>
          </cell>
          <cell r="O45">
            <v>22.7</v>
          </cell>
          <cell r="P45">
            <v>13</v>
          </cell>
        </row>
        <row r="45">
          <cell r="R45">
            <v>14</v>
          </cell>
        </row>
        <row r="45">
          <cell r="T45">
            <v>8</v>
          </cell>
          <cell r="U45">
            <v>35</v>
          </cell>
          <cell r="V45">
            <v>58</v>
          </cell>
        </row>
        <row r="46">
          <cell r="B46" t="str">
            <v>E022-01-1076/2018</v>
          </cell>
          <cell r="C46" t="str">
            <v>Franklyn KIPKURUI</v>
          </cell>
          <cell r="D46">
            <v>21</v>
          </cell>
          <cell r="E46">
            <v>35</v>
          </cell>
        </row>
        <row r="46">
          <cell r="G46">
            <v>7.875</v>
          </cell>
          <cell r="H46">
            <v>9</v>
          </cell>
          <cell r="I46">
            <v>8</v>
          </cell>
          <cell r="J46">
            <v>4.25</v>
          </cell>
          <cell r="K46">
            <v>12.5</v>
          </cell>
          <cell r="L46">
            <v>12.5</v>
          </cell>
        </row>
        <row r="46">
          <cell r="N46">
            <v>12.5</v>
          </cell>
          <cell r="O46">
            <v>24.6</v>
          </cell>
          <cell r="P46">
            <v>26</v>
          </cell>
          <cell r="Q46">
            <v>17</v>
          </cell>
        </row>
        <row r="46">
          <cell r="T46">
            <v>16</v>
          </cell>
          <cell r="U46">
            <v>59</v>
          </cell>
          <cell r="V46">
            <v>84</v>
          </cell>
        </row>
        <row r="47">
          <cell r="B47" t="str">
            <v>E022-01-1078/2018</v>
          </cell>
          <cell r="C47" t="str">
            <v>Claire Wambui NJUGUNA</v>
          </cell>
          <cell r="D47">
            <v>21</v>
          </cell>
          <cell r="E47">
            <v>34</v>
          </cell>
        </row>
        <row r="47">
          <cell r="G47">
            <v>7.75</v>
          </cell>
          <cell r="H47">
            <v>9</v>
          </cell>
          <cell r="I47">
            <v>6</v>
          </cell>
          <cell r="J47">
            <v>3.75</v>
          </cell>
          <cell r="K47">
            <v>11</v>
          </cell>
          <cell r="L47">
            <v>11</v>
          </cell>
        </row>
        <row r="47">
          <cell r="N47">
            <v>11</v>
          </cell>
          <cell r="O47">
            <v>22.5</v>
          </cell>
          <cell r="P47">
            <v>19.5</v>
          </cell>
        </row>
        <row r="47">
          <cell r="R47">
            <v>12</v>
          </cell>
          <cell r="S47">
            <v>12</v>
          </cell>
        </row>
        <row r="47">
          <cell r="U47">
            <v>43.5</v>
          </cell>
          <cell r="V47">
            <v>66</v>
          </cell>
        </row>
        <row r="48">
          <cell r="B48" t="str">
            <v>E022-01-1079/2018</v>
          </cell>
          <cell r="C48" t="str">
            <v>Ian Ndungu MUKIRI</v>
          </cell>
          <cell r="D48">
            <v>15</v>
          </cell>
          <cell r="E48">
            <v>27</v>
          </cell>
        </row>
        <row r="48">
          <cell r="G48">
            <v>5.875</v>
          </cell>
          <cell r="H48">
            <v>6</v>
          </cell>
          <cell r="I48">
            <v>6</v>
          </cell>
          <cell r="J48">
            <v>3</v>
          </cell>
          <cell r="K48">
            <v>11</v>
          </cell>
          <cell r="L48">
            <v>12</v>
          </cell>
        </row>
        <row r="48">
          <cell r="N48">
            <v>11.5</v>
          </cell>
          <cell r="O48">
            <v>20.4</v>
          </cell>
          <cell r="P48">
            <v>14.5</v>
          </cell>
        </row>
        <row r="48">
          <cell r="R48">
            <v>8.5</v>
          </cell>
        </row>
        <row r="48">
          <cell r="T48">
            <v>7</v>
          </cell>
          <cell r="U48">
            <v>30</v>
          </cell>
          <cell r="V48">
            <v>50</v>
          </cell>
        </row>
        <row r="49">
          <cell r="B49" t="str">
            <v>E022-01-1080/2018</v>
          </cell>
          <cell r="C49" t="str">
            <v>Mark KIPYEGON</v>
          </cell>
          <cell r="D49">
            <v>14</v>
          </cell>
          <cell r="E49">
            <v>25</v>
          </cell>
        </row>
        <row r="49">
          <cell r="G49">
            <v>5.45833333333333</v>
          </cell>
          <cell r="H49">
            <v>7</v>
          </cell>
          <cell r="I49">
            <v>8.5</v>
          </cell>
          <cell r="J49">
            <v>3.875</v>
          </cell>
          <cell r="K49">
            <v>12</v>
          </cell>
          <cell r="L49">
            <v>12</v>
          </cell>
        </row>
        <row r="49">
          <cell r="N49">
            <v>12</v>
          </cell>
          <cell r="O49">
            <v>21.3</v>
          </cell>
          <cell r="P49">
            <v>18</v>
          </cell>
        </row>
        <row r="49">
          <cell r="R49">
            <v>12</v>
          </cell>
        </row>
        <row r="49">
          <cell r="T49">
            <v>14</v>
          </cell>
          <cell r="U49">
            <v>44</v>
          </cell>
          <cell r="V49">
            <v>65</v>
          </cell>
        </row>
        <row r="50">
          <cell r="B50" t="str">
            <v>E022-01-1081/2018</v>
          </cell>
          <cell r="C50" t="str">
            <v>Ntinyari Esther KIOGORA</v>
          </cell>
          <cell r="D50">
            <v>20</v>
          </cell>
          <cell r="E50">
            <v>30</v>
          </cell>
        </row>
        <row r="50">
          <cell r="G50">
            <v>7.08333333333333</v>
          </cell>
          <cell r="H50">
            <v>5</v>
          </cell>
          <cell r="I50">
            <v>8</v>
          </cell>
          <cell r="J50">
            <v>3.25</v>
          </cell>
          <cell r="K50">
            <v>12.5</v>
          </cell>
          <cell r="L50">
            <v>12.5</v>
          </cell>
        </row>
        <row r="50">
          <cell r="N50">
            <v>12.5</v>
          </cell>
          <cell r="O50">
            <v>22.8</v>
          </cell>
          <cell r="P50">
            <v>20.5</v>
          </cell>
        </row>
        <row r="50">
          <cell r="R50">
            <v>17</v>
          </cell>
        </row>
        <row r="50">
          <cell r="T50">
            <v>12</v>
          </cell>
          <cell r="U50">
            <v>49.5</v>
          </cell>
          <cell r="V50">
            <v>72</v>
          </cell>
        </row>
        <row r="51">
          <cell r="B51" t="str">
            <v>E022-01-1082/2018</v>
          </cell>
          <cell r="C51" t="str">
            <v>Kevin Pere MARIMBET</v>
          </cell>
          <cell r="D51">
            <v>27</v>
          </cell>
          <cell r="E51">
            <v>26</v>
          </cell>
        </row>
        <row r="51">
          <cell r="G51">
            <v>7.75</v>
          </cell>
          <cell r="H51">
            <v>9</v>
          </cell>
          <cell r="I51">
            <v>6</v>
          </cell>
          <cell r="J51">
            <v>3.75</v>
          </cell>
          <cell r="K51">
            <v>11</v>
          </cell>
          <cell r="L51">
            <v>11</v>
          </cell>
        </row>
        <row r="51">
          <cell r="N51">
            <v>11</v>
          </cell>
          <cell r="O51">
            <v>22.5</v>
          </cell>
          <cell r="P51">
            <v>17</v>
          </cell>
        </row>
        <row r="51">
          <cell r="R51">
            <v>18</v>
          </cell>
        </row>
        <row r="51">
          <cell r="T51">
            <v>17</v>
          </cell>
          <cell r="U51">
            <v>52</v>
          </cell>
          <cell r="V51">
            <v>75</v>
          </cell>
        </row>
        <row r="52">
          <cell r="B52" t="str">
            <v>E022-01-1083/2018</v>
          </cell>
          <cell r="C52" t="str">
            <v>Felix Ouma ACHIENG</v>
          </cell>
          <cell r="D52">
            <v>16</v>
          </cell>
          <cell r="E52">
            <v>37</v>
          </cell>
        </row>
        <row r="52">
          <cell r="G52">
            <v>7.29166666666667</v>
          </cell>
          <cell r="H52">
            <v>7</v>
          </cell>
          <cell r="I52">
            <v>6.5</v>
          </cell>
          <cell r="J52">
            <v>3.375</v>
          </cell>
          <cell r="K52">
            <v>12</v>
          </cell>
          <cell r="L52">
            <v>11</v>
          </cell>
        </row>
        <row r="52">
          <cell r="N52">
            <v>11.5</v>
          </cell>
          <cell r="O52">
            <v>22.2</v>
          </cell>
          <cell r="P52">
            <v>17.5</v>
          </cell>
        </row>
        <row r="52">
          <cell r="R52">
            <v>17</v>
          </cell>
        </row>
        <row r="52">
          <cell r="T52">
            <v>11</v>
          </cell>
          <cell r="U52">
            <v>45.5</v>
          </cell>
          <cell r="V52">
            <v>68</v>
          </cell>
        </row>
        <row r="53">
          <cell r="B53" t="str">
            <v>E022-01-1084/2018</v>
          </cell>
          <cell r="C53" t="str">
            <v>Kipkosgei Titus KIPLAGAT</v>
          </cell>
          <cell r="D53">
            <v>20.5</v>
          </cell>
          <cell r="E53">
            <v>27</v>
          </cell>
        </row>
        <row r="53">
          <cell r="G53">
            <v>6.79166666666667</v>
          </cell>
          <cell r="H53">
            <v>7</v>
          </cell>
          <cell r="I53">
            <v>7</v>
          </cell>
          <cell r="J53">
            <v>3.5</v>
          </cell>
          <cell r="K53">
            <v>14</v>
          </cell>
          <cell r="L53">
            <v>14</v>
          </cell>
        </row>
        <row r="53">
          <cell r="N53">
            <v>14</v>
          </cell>
          <cell r="O53">
            <v>24.3</v>
          </cell>
          <cell r="P53">
            <v>19.5</v>
          </cell>
        </row>
        <row r="53">
          <cell r="R53">
            <v>14</v>
          </cell>
        </row>
        <row r="53">
          <cell r="T53">
            <v>11.5</v>
          </cell>
          <cell r="U53">
            <v>45</v>
          </cell>
          <cell r="V53">
            <v>69</v>
          </cell>
        </row>
        <row r="54">
          <cell r="B54" t="str">
            <v>E022-01-1085/2018</v>
          </cell>
          <cell r="C54" t="str">
            <v>Joseph Kiarie MBUGUA</v>
          </cell>
          <cell r="D54">
            <v>18</v>
          </cell>
          <cell r="E54">
            <v>33</v>
          </cell>
        </row>
        <row r="54">
          <cell r="G54">
            <v>7.125</v>
          </cell>
          <cell r="H54">
            <v>7</v>
          </cell>
          <cell r="I54">
            <v>8</v>
          </cell>
          <cell r="J54">
            <v>3.75</v>
          </cell>
          <cell r="K54">
            <v>12</v>
          </cell>
          <cell r="L54">
            <v>11</v>
          </cell>
        </row>
        <row r="54">
          <cell r="N54">
            <v>11.5</v>
          </cell>
          <cell r="O54">
            <v>22.4</v>
          </cell>
          <cell r="P54">
            <v>14</v>
          </cell>
        </row>
        <row r="54">
          <cell r="R54">
            <v>12.5</v>
          </cell>
        </row>
        <row r="54">
          <cell r="T54">
            <v>13</v>
          </cell>
          <cell r="U54">
            <v>39.5</v>
          </cell>
          <cell r="V54">
            <v>62</v>
          </cell>
        </row>
        <row r="55">
          <cell r="B55" t="str">
            <v>E022-01-1086/2018</v>
          </cell>
          <cell r="C55" t="str">
            <v>Brian Nelson MWAGHADI</v>
          </cell>
          <cell r="D55">
            <v>25</v>
          </cell>
          <cell r="E55">
            <v>38</v>
          </cell>
        </row>
        <row r="55">
          <cell r="G55">
            <v>8.91666666666667</v>
          </cell>
          <cell r="H55">
            <v>8</v>
          </cell>
          <cell r="I55">
            <v>6</v>
          </cell>
          <cell r="J55">
            <v>3.5</v>
          </cell>
          <cell r="K55">
            <v>11.5</v>
          </cell>
          <cell r="L55">
            <v>11.5</v>
          </cell>
        </row>
        <row r="55">
          <cell r="N55">
            <v>11.5</v>
          </cell>
          <cell r="O55">
            <v>23.9</v>
          </cell>
          <cell r="P55">
            <v>20.5</v>
          </cell>
        </row>
        <row r="55">
          <cell r="R55">
            <v>17</v>
          </cell>
        </row>
        <row r="55">
          <cell r="T55">
            <v>14</v>
          </cell>
          <cell r="U55">
            <v>51.5</v>
          </cell>
          <cell r="V55">
            <v>75</v>
          </cell>
        </row>
        <row r="56">
          <cell r="B56" t="str">
            <v>E022-01-1089/2018</v>
          </cell>
          <cell r="C56" t="str">
            <v>George LEEHANEY</v>
          </cell>
          <cell r="D56">
            <v>16.5</v>
          </cell>
          <cell r="E56">
            <v>29</v>
          </cell>
        </row>
        <row r="56">
          <cell r="G56">
            <v>6.375</v>
          </cell>
          <cell r="H56">
            <v>7</v>
          </cell>
          <cell r="I56">
            <v>6.5</v>
          </cell>
          <cell r="J56">
            <v>3.375</v>
          </cell>
          <cell r="K56">
            <v>13</v>
          </cell>
          <cell r="L56">
            <v>12.5</v>
          </cell>
        </row>
        <row r="56">
          <cell r="N56">
            <v>12.75</v>
          </cell>
          <cell r="O56">
            <v>22.5</v>
          </cell>
          <cell r="P56">
            <v>13</v>
          </cell>
        </row>
        <row r="56">
          <cell r="R56">
            <v>13</v>
          </cell>
        </row>
        <row r="56">
          <cell r="T56">
            <v>12</v>
          </cell>
          <cell r="U56">
            <v>38</v>
          </cell>
          <cell r="V56">
            <v>61</v>
          </cell>
        </row>
        <row r="57">
          <cell r="B57" t="str">
            <v>E022-01-1092/2018</v>
          </cell>
          <cell r="C57" t="str">
            <v>Andrew J Apwoka RAWAKA</v>
          </cell>
          <cell r="D57">
            <v>12</v>
          </cell>
          <cell r="E57">
            <v>25.5</v>
          </cell>
        </row>
        <row r="57">
          <cell r="G57">
            <v>5.1875</v>
          </cell>
          <cell r="H57">
            <v>6</v>
          </cell>
          <cell r="I57">
            <v>6.5</v>
          </cell>
          <cell r="J57">
            <v>3.125</v>
          </cell>
          <cell r="K57">
            <v>12</v>
          </cell>
          <cell r="L57">
            <v>11</v>
          </cell>
        </row>
        <row r="57">
          <cell r="N57">
            <v>11.5</v>
          </cell>
          <cell r="O57">
            <v>19.8</v>
          </cell>
          <cell r="P57">
            <v>20</v>
          </cell>
        </row>
        <row r="57">
          <cell r="R57">
            <v>19</v>
          </cell>
        </row>
        <row r="57">
          <cell r="T57">
            <v>10</v>
          </cell>
          <cell r="U57">
            <v>49</v>
          </cell>
          <cell r="V57">
            <v>69</v>
          </cell>
        </row>
        <row r="58">
          <cell r="B58" t="str">
            <v>E022-01-1094/2018</v>
          </cell>
          <cell r="C58" t="str">
            <v>Collins Kipchirchir KEMBOI</v>
          </cell>
          <cell r="D58">
            <v>22.5</v>
          </cell>
          <cell r="E58">
            <v>27</v>
          </cell>
        </row>
        <row r="58">
          <cell r="G58">
            <v>7.125</v>
          </cell>
          <cell r="H58">
            <v>6</v>
          </cell>
          <cell r="I58">
            <v>7</v>
          </cell>
          <cell r="J58">
            <v>3.25</v>
          </cell>
          <cell r="K58">
            <v>9</v>
          </cell>
          <cell r="L58">
            <v>9</v>
          </cell>
        </row>
        <row r="58">
          <cell r="N58">
            <v>9</v>
          </cell>
          <cell r="O58">
            <v>19.4</v>
          </cell>
          <cell r="P58">
            <v>12.5</v>
          </cell>
        </row>
        <row r="58">
          <cell r="R58">
            <v>15</v>
          </cell>
        </row>
        <row r="58">
          <cell r="T58">
            <v>8</v>
          </cell>
          <cell r="U58">
            <v>35.5</v>
          </cell>
          <cell r="V58">
            <v>55</v>
          </cell>
        </row>
        <row r="59">
          <cell r="B59" t="str">
            <v>E022-01-1095/2018</v>
          </cell>
          <cell r="C59" t="str">
            <v>Brian KIBET</v>
          </cell>
          <cell r="D59">
            <v>21</v>
          </cell>
          <cell r="E59">
            <v>30</v>
          </cell>
        </row>
        <row r="59">
          <cell r="G59">
            <v>7.25</v>
          </cell>
          <cell r="H59">
            <v>6</v>
          </cell>
          <cell r="I59">
            <v>8</v>
          </cell>
          <cell r="J59">
            <v>3.5</v>
          </cell>
          <cell r="K59">
            <v>12</v>
          </cell>
          <cell r="L59">
            <v>11</v>
          </cell>
        </row>
        <row r="59">
          <cell r="N59">
            <v>11.5</v>
          </cell>
          <cell r="O59">
            <v>22.3</v>
          </cell>
          <cell r="P59">
            <v>15</v>
          </cell>
        </row>
        <row r="59">
          <cell r="R59">
            <v>19</v>
          </cell>
          <cell r="S59">
            <v>14</v>
          </cell>
        </row>
        <row r="59">
          <cell r="U59">
            <v>48</v>
          </cell>
          <cell r="V59">
            <v>70</v>
          </cell>
        </row>
        <row r="60">
          <cell r="B60" t="str">
            <v>E022-01-1096/2018</v>
          </cell>
          <cell r="C60" t="str">
            <v>Jacob Magina OTHIENO</v>
          </cell>
          <cell r="D60">
            <v>12</v>
          </cell>
          <cell r="E60">
            <v>37</v>
          </cell>
        </row>
        <row r="60">
          <cell r="G60">
            <v>6.625</v>
          </cell>
          <cell r="H60">
            <v>7</v>
          </cell>
          <cell r="I60">
            <v>6</v>
          </cell>
          <cell r="J60">
            <v>3.25</v>
          </cell>
          <cell r="K60">
            <v>13</v>
          </cell>
          <cell r="L60">
            <v>13</v>
          </cell>
        </row>
        <row r="60">
          <cell r="N60">
            <v>13</v>
          </cell>
          <cell r="O60">
            <v>22.9</v>
          </cell>
          <cell r="P60">
            <v>19.5</v>
          </cell>
        </row>
        <row r="60">
          <cell r="R60">
            <v>14</v>
          </cell>
        </row>
        <row r="60">
          <cell r="T60">
            <v>18</v>
          </cell>
          <cell r="U60">
            <v>51.5</v>
          </cell>
          <cell r="V60">
            <v>74</v>
          </cell>
        </row>
        <row r="61">
          <cell r="B61" t="str">
            <v>E022-01-1098/2018</v>
          </cell>
          <cell r="C61" t="str">
            <v>John Njoroge MUGWE</v>
          </cell>
          <cell r="D61">
            <v>22.5</v>
          </cell>
          <cell r="E61">
            <v>30.5</v>
          </cell>
        </row>
        <row r="61">
          <cell r="G61">
            <v>7.5625</v>
          </cell>
          <cell r="H61">
            <v>7</v>
          </cell>
          <cell r="I61">
            <v>8</v>
          </cell>
          <cell r="J61">
            <v>3.75</v>
          </cell>
          <cell r="K61">
            <v>11.5</v>
          </cell>
          <cell r="L61">
            <v>11.5</v>
          </cell>
        </row>
        <row r="61">
          <cell r="N61">
            <v>11.5</v>
          </cell>
          <cell r="O61">
            <v>22.8</v>
          </cell>
          <cell r="P61">
            <v>22</v>
          </cell>
        </row>
        <row r="61">
          <cell r="R61">
            <v>16.5</v>
          </cell>
          <cell r="S61">
            <v>12</v>
          </cell>
        </row>
        <row r="61">
          <cell r="U61">
            <v>50.5</v>
          </cell>
          <cell r="V61">
            <v>73</v>
          </cell>
        </row>
        <row r="62">
          <cell r="B62" t="str">
            <v>E022-01-1099/2018</v>
          </cell>
          <cell r="C62" t="str">
            <v>Everlyn Wanjiku WAIRIMU</v>
          </cell>
          <cell r="D62">
            <v>16.5</v>
          </cell>
          <cell r="E62">
            <v>30</v>
          </cell>
        </row>
        <row r="62">
          <cell r="G62">
            <v>6.5</v>
          </cell>
          <cell r="H62">
            <v>5</v>
          </cell>
          <cell r="I62">
            <v>7</v>
          </cell>
          <cell r="J62">
            <v>3</v>
          </cell>
          <cell r="K62">
            <v>9</v>
          </cell>
          <cell r="L62">
            <v>9</v>
          </cell>
        </row>
        <row r="62">
          <cell r="N62">
            <v>7</v>
          </cell>
          <cell r="O62">
            <v>16.5</v>
          </cell>
          <cell r="P62">
            <v>11</v>
          </cell>
        </row>
        <row r="62">
          <cell r="R62">
            <v>11</v>
          </cell>
        </row>
        <row r="62">
          <cell r="T62">
            <v>5</v>
          </cell>
          <cell r="U62">
            <v>27</v>
          </cell>
          <cell r="V62">
            <v>44</v>
          </cell>
        </row>
        <row r="63">
          <cell r="B63" t="str">
            <v>E022-01-1100/2018</v>
          </cell>
          <cell r="C63" t="str">
            <v>Barasa Levy WANJALA</v>
          </cell>
          <cell r="D63">
            <v>14</v>
          </cell>
          <cell r="E63">
            <v>31</v>
          </cell>
        </row>
        <row r="63">
          <cell r="G63">
            <v>6.20833333333333</v>
          </cell>
          <cell r="H63">
            <v>9</v>
          </cell>
          <cell r="I63">
            <v>8.5</v>
          </cell>
          <cell r="J63">
            <v>4.375</v>
          </cell>
          <cell r="K63">
            <v>12</v>
          </cell>
          <cell r="L63">
            <v>12</v>
          </cell>
        </row>
        <row r="63">
          <cell r="N63">
            <v>12</v>
          </cell>
          <cell r="O63">
            <v>22.6</v>
          </cell>
          <cell r="P63">
            <v>11</v>
          </cell>
        </row>
        <row r="63">
          <cell r="R63">
            <v>17</v>
          </cell>
        </row>
        <row r="63">
          <cell r="T63">
            <v>18</v>
          </cell>
          <cell r="U63">
            <v>46</v>
          </cell>
          <cell r="V63">
            <v>69</v>
          </cell>
        </row>
        <row r="64">
          <cell r="B64" t="str">
            <v>E022-01-1101/2018</v>
          </cell>
          <cell r="C64" t="str">
            <v>Keely Njoroge THINDIU</v>
          </cell>
          <cell r="D64">
            <v>22</v>
          </cell>
          <cell r="E64">
            <v>28</v>
          </cell>
        </row>
        <row r="64">
          <cell r="G64">
            <v>7.16666666666667</v>
          </cell>
          <cell r="H64">
            <v>7</v>
          </cell>
          <cell r="I64">
            <v>6.5</v>
          </cell>
          <cell r="J64">
            <v>3.375</v>
          </cell>
          <cell r="K64">
            <v>13</v>
          </cell>
          <cell r="L64">
            <v>12.5</v>
          </cell>
        </row>
        <row r="64">
          <cell r="N64">
            <v>12.75</v>
          </cell>
          <cell r="O64">
            <v>23.3</v>
          </cell>
          <cell r="P64">
            <v>16</v>
          </cell>
        </row>
        <row r="64">
          <cell r="R64">
            <v>17</v>
          </cell>
        </row>
        <row r="64">
          <cell r="T64">
            <v>10</v>
          </cell>
          <cell r="U64">
            <v>43</v>
          </cell>
          <cell r="V64">
            <v>66</v>
          </cell>
        </row>
        <row r="65">
          <cell r="B65" t="str">
            <v>E022-01-1102/2018</v>
          </cell>
          <cell r="C65" t="str">
            <v>Carson Wanjohi KANYI</v>
          </cell>
          <cell r="D65">
            <v>21.5</v>
          </cell>
          <cell r="E65">
            <v>36</v>
          </cell>
        </row>
        <row r="65">
          <cell r="G65">
            <v>8.08333333333333</v>
          </cell>
          <cell r="H65">
            <v>7</v>
          </cell>
          <cell r="I65">
            <v>4</v>
          </cell>
          <cell r="J65">
            <v>2.75</v>
          </cell>
          <cell r="K65">
            <v>11.5</v>
          </cell>
          <cell r="L65">
            <v>11.5</v>
          </cell>
        </row>
        <row r="65">
          <cell r="N65">
            <v>11.5</v>
          </cell>
          <cell r="O65">
            <v>22.3</v>
          </cell>
          <cell r="P65">
            <v>16.5</v>
          </cell>
        </row>
        <row r="65">
          <cell r="R65">
            <v>13</v>
          </cell>
        </row>
        <row r="65">
          <cell r="T65">
            <v>15</v>
          </cell>
          <cell r="U65">
            <v>44.5</v>
          </cell>
          <cell r="V65">
            <v>67</v>
          </cell>
        </row>
        <row r="66">
          <cell r="B66" t="str">
            <v>E022-01-1169/2018</v>
          </cell>
          <cell r="C66" t="str">
            <v>Joseph Mwangi NGANGA</v>
          </cell>
          <cell r="D66">
            <v>21.5</v>
          </cell>
          <cell r="E66">
            <v>31.5</v>
          </cell>
        </row>
        <row r="66">
          <cell r="G66">
            <v>7.52083333333333</v>
          </cell>
          <cell r="H66">
            <v>7</v>
          </cell>
          <cell r="I66">
            <v>7</v>
          </cell>
          <cell r="J66">
            <v>3.5</v>
          </cell>
          <cell r="K66">
            <v>9</v>
          </cell>
          <cell r="L66">
            <v>9</v>
          </cell>
        </row>
        <row r="66">
          <cell r="N66">
            <v>9</v>
          </cell>
          <cell r="O66">
            <v>20</v>
          </cell>
          <cell r="P66">
            <v>15</v>
          </cell>
          <cell r="Q66">
            <v>13</v>
          </cell>
        </row>
        <row r="66">
          <cell r="T66">
            <v>7</v>
          </cell>
          <cell r="U66">
            <v>35</v>
          </cell>
          <cell r="V66">
            <v>55</v>
          </cell>
        </row>
        <row r="67">
          <cell r="B67" t="str">
            <v>E022-01-1283/2018</v>
          </cell>
          <cell r="C67" t="str">
            <v>Paul KIPKIRUI</v>
          </cell>
          <cell r="D67">
            <v>18</v>
          </cell>
          <cell r="E67">
            <v>25</v>
          </cell>
        </row>
        <row r="67">
          <cell r="G67">
            <v>6.125</v>
          </cell>
          <cell r="H67">
            <v>7</v>
          </cell>
          <cell r="I67">
            <v>7</v>
          </cell>
          <cell r="J67">
            <v>3.5</v>
          </cell>
          <cell r="K67">
            <v>14</v>
          </cell>
          <cell r="L67">
            <v>14</v>
          </cell>
        </row>
        <row r="67">
          <cell r="N67">
            <v>14</v>
          </cell>
          <cell r="O67">
            <v>23.6</v>
          </cell>
          <cell r="P67">
            <v>19</v>
          </cell>
        </row>
        <row r="67">
          <cell r="R67">
            <v>15.5</v>
          </cell>
          <cell r="S67">
            <v>12</v>
          </cell>
        </row>
        <row r="67">
          <cell r="U67">
            <v>46.5</v>
          </cell>
          <cell r="V67">
            <v>70</v>
          </cell>
        </row>
        <row r="68">
          <cell r="B68" t="str">
            <v>E022-01-1412/2018</v>
          </cell>
          <cell r="C68" t="str">
            <v>Silvester Omwaga MOMANYI</v>
          </cell>
          <cell r="D68">
            <v>22</v>
          </cell>
          <cell r="E68">
            <v>25</v>
          </cell>
        </row>
        <row r="68">
          <cell r="G68">
            <v>6.79166666666667</v>
          </cell>
          <cell r="H68">
            <v>7</v>
          </cell>
          <cell r="I68">
            <v>6.5</v>
          </cell>
          <cell r="J68">
            <v>3.375</v>
          </cell>
          <cell r="K68">
            <v>12.5</v>
          </cell>
          <cell r="L68">
            <v>12.5</v>
          </cell>
        </row>
        <row r="68">
          <cell r="N68">
            <v>12.5</v>
          </cell>
          <cell r="O68">
            <v>22.7</v>
          </cell>
          <cell r="P68">
            <v>18</v>
          </cell>
        </row>
        <row r="68">
          <cell r="R68">
            <v>15.5</v>
          </cell>
        </row>
        <row r="68">
          <cell r="T68">
            <v>15</v>
          </cell>
          <cell r="U68">
            <v>48.5</v>
          </cell>
          <cell r="V68">
            <v>71</v>
          </cell>
        </row>
        <row r="69">
          <cell r="B69" t="str">
            <v>E022-01-1473/2018</v>
          </cell>
          <cell r="C69" t="str">
            <v>Vincent Mwende MWORIA</v>
          </cell>
          <cell r="D69">
            <v>21</v>
          </cell>
          <cell r="E69">
            <v>31</v>
          </cell>
        </row>
        <row r="69">
          <cell r="G69">
            <v>7.375</v>
          </cell>
          <cell r="H69">
            <v>8</v>
          </cell>
          <cell r="I69">
            <v>6</v>
          </cell>
          <cell r="J69">
            <v>3.5</v>
          </cell>
          <cell r="K69">
            <v>11.5</v>
          </cell>
          <cell r="L69">
            <v>11.5</v>
          </cell>
        </row>
        <row r="69">
          <cell r="N69">
            <v>11.5</v>
          </cell>
          <cell r="O69">
            <v>22.4</v>
          </cell>
          <cell r="P69">
            <v>17</v>
          </cell>
        </row>
        <row r="69">
          <cell r="R69">
            <v>19</v>
          </cell>
          <cell r="S69">
            <v>15</v>
          </cell>
        </row>
        <row r="69">
          <cell r="U69">
            <v>51</v>
          </cell>
          <cell r="V69">
            <v>73</v>
          </cell>
        </row>
        <row r="70">
          <cell r="B70" t="str">
            <v>E022-01-1475/2018</v>
          </cell>
          <cell r="C70" t="str">
            <v>BrianMugambi KIARA</v>
          </cell>
          <cell r="D70">
            <v>19</v>
          </cell>
          <cell r="E70">
            <v>28</v>
          </cell>
        </row>
        <row r="70">
          <cell r="G70">
            <v>6.66666666666667</v>
          </cell>
          <cell r="H70">
            <v>8</v>
          </cell>
          <cell r="I70">
            <v>6.5</v>
          </cell>
          <cell r="J70">
            <v>3.625</v>
          </cell>
          <cell r="K70">
            <v>13</v>
          </cell>
          <cell r="L70">
            <v>12.5</v>
          </cell>
        </row>
        <row r="70">
          <cell r="N70">
            <v>12.75</v>
          </cell>
          <cell r="O70">
            <v>23</v>
          </cell>
          <cell r="P70">
            <v>15</v>
          </cell>
          <cell r="Q70">
            <v>17</v>
          </cell>
        </row>
        <row r="70">
          <cell r="T70">
            <v>11</v>
          </cell>
          <cell r="U70">
            <v>43</v>
          </cell>
          <cell r="V70">
            <v>66</v>
          </cell>
        </row>
        <row r="71">
          <cell r="B71" t="str">
            <v>E022-01-1486/2018</v>
          </cell>
          <cell r="C71" t="str">
            <v>Victor Ian MUNENE</v>
          </cell>
          <cell r="D71">
            <v>14</v>
          </cell>
          <cell r="E71">
            <v>26</v>
          </cell>
        </row>
        <row r="71">
          <cell r="G71">
            <v>5.58333333333333</v>
          </cell>
          <cell r="H71">
            <v>6</v>
          </cell>
          <cell r="I71">
            <v>6</v>
          </cell>
          <cell r="J71">
            <v>3</v>
          </cell>
          <cell r="K71">
            <v>11</v>
          </cell>
          <cell r="L71">
            <v>12</v>
          </cell>
        </row>
        <row r="71">
          <cell r="N71">
            <v>11.5</v>
          </cell>
          <cell r="O71">
            <v>20.1</v>
          </cell>
          <cell r="P71">
            <v>15</v>
          </cell>
        </row>
        <row r="71">
          <cell r="R71">
            <v>7.5</v>
          </cell>
        </row>
        <row r="71">
          <cell r="T71">
            <v>5</v>
          </cell>
          <cell r="U71">
            <v>27.5</v>
          </cell>
          <cell r="V71">
            <v>48</v>
          </cell>
        </row>
        <row r="72">
          <cell r="B72" t="str">
            <v>E022-01-1539/2018</v>
          </cell>
          <cell r="C72" t="str">
            <v>Luke Victor MWANGI</v>
          </cell>
          <cell r="D72">
            <v>11</v>
          </cell>
          <cell r="E72">
            <v>30</v>
          </cell>
        </row>
        <row r="72">
          <cell r="G72">
            <v>5.58333333333333</v>
          </cell>
          <cell r="H72">
            <v>7</v>
          </cell>
          <cell r="I72">
            <v>6</v>
          </cell>
          <cell r="J72">
            <v>3.25</v>
          </cell>
          <cell r="K72">
            <v>13</v>
          </cell>
          <cell r="L72">
            <v>13</v>
          </cell>
        </row>
        <row r="72">
          <cell r="N72">
            <v>13</v>
          </cell>
          <cell r="O72">
            <v>21.8</v>
          </cell>
          <cell r="P72">
            <v>6</v>
          </cell>
        </row>
        <row r="72">
          <cell r="R72">
            <v>8</v>
          </cell>
          <cell r="S72">
            <v>5</v>
          </cell>
        </row>
        <row r="72">
          <cell r="U72">
            <v>19</v>
          </cell>
          <cell r="V72">
            <v>41</v>
          </cell>
        </row>
        <row r="73">
          <cell r="B73" t="str">
            <v>E022-01-1566/2018</v>
          </cell>
          <cell r="C73" t="str">
            <v>Vivian Wanjiru MUIRURI</v>
          </cell>
          <cell r="D73">
            <v>23</v>
          </cell>
          <cell r="E73">
            <v>34</v>
          </cell>
        </row>
        <row r="73">
          <cell r="G73">
            <v>8.08333333333333</v>
          </cell>
          <cell r="H73">
            <v>5</v>
          </cell>
          <cell r="I73">
            <v>6.5</v>
          </cell>
          <cell r="J73">
            <v>2.875</v>
          </cell>
          <cell r="K73">
            <v>12.5</v>
          </cell>
          <cell r="L73">
            <v>12.5</v>
          </cell>
        </row>
        <row r="73">
          <cell r="N73">
            <v>12.5</v>
          </cell>
          <cell r="O73">
            <v>23.5</v>
          </cell>
          <cell r="P73">
            <v>15.5</v>
          </cell>
        </row>
        <row r="73">
          <cell r="R73">
            <v>14</v>
          </cell>
          <cell r="S73">
            <v>11</v>
          </cell>
        </row>
        <row r="73">
          <cell r="U73">
            <v>40.5</v>
          </cell>
          <cell r="V73">
            <v>64</v>
          </cell>
        </row>
        <row r="74">
          <cell r="B74" t="str">
            <v>E022-01-1757/2018</v>
          </cell>
          <cell r="C74" t="str">
            <v>Dorothy Kwamboka ORINA</v>
          </cell>
          <cell r="D74">
            <v>28</v>
          </cell>
          <cell r="E74">
            <v>31</v>
          </cell>
        </row>
        <row r="74">
          <cell r="G74">
            <v>8.54166666666667</v>
          </cell>
          <cell r="H74">
            <v>9</v>
          </cell>
          <cell r="I74">
            <v>6</v>
          </cell>
          <cell r="J74">
            <v>3.75</v>
          </cell>
          <cell r="K74">
            <v>11</v>
          </cell>
          <cell r="L74">
            <v>11</v>
          </cell>
        </row>
        <row r="74">
          <cell r="N74">
            <v>11</v>
          </cell>
          <cell r="O74">
            <v>23.3</v>
          </cell>
          <cell r="P74">
            <v>24</v>
          </cell>
        </row>
        <row r="74">
          <cell r="R74">
            <v>18</v>
          </cell>
        </row>
        <row r="74">
          <cell r="T74">
            <v>18</v>
          </cell>
          <cell r="U74">
            <v>60</v>
          </cell>
          <cell r="V74">
            <v>83</v>
          </cell>
        </row>
        <row r="75">
          <cell r="B75" t="str">
            <v>E022-01-1801/2018</v>
          </cell>
          <cell r="C75" t="str">
            <v>Dennis Muraini NG'ANG'A</v>
          </cell>
          <cell r="D75">
            <v>13.5</v>
          </cell>
          <cell r="E75">
            <v>22</v>
          </cell>
        </row>
        <row r="75">
          <cell r="G75">
            <v>5</v>
          </cell>
          <cell r="H75">
            <v>6</v>
          </cell>
          <cell r="I75">
            <v>6</v>
          </cell>
          <cell r="J75">
            <v>3</v>
          </cell>
          <cell r="K75">
            <v>11</v>
          </cell>
          <cell r="L75">
            <v>12</v>
          </cell>
        </row>
        <row r="75">
          <cell r="N75">
            <v>11.5</v>
          </cell>
          <cell r="O75">
            <v>19.5</v>
          </cell>
          <cell r="P75">
            <v>15</v>
          </cell>
        </row>
        <row r="75">
          <cell r="R75">
            <v>9.5</v>
          </cell>
          <cell r="S75">
            <v>5</v>
          </cell>
        </row>
        <row r="75">
          <cell r="U75">
            <v>29.5</v>
          </cell>
          <cell r="V75">
            <v>49</v>
          </cell>
        </row>
        <row r="76">
          <cell r="B76" t="str">
            <v>E022-01-1813/2018</v>
          </cell>
          <cell r="C76" t="str">
            <v>Mary Wanjiku WANJERI</v>
          </cell>
          <cell r="D76">
            <v>18.5</v>
          </cell>
          <cell r="E76">
            <v>26</v>
          </cell>
        </row>
        <row r="76">
          <cell r="G76">
            <v>6.33333333333333</v>
          </cell>
          <cell r="H76">
            <v>8</v>
          </cell>
          <cell r="I76">
            <v>7</v>
          </cell>
          <cell r="J76">
            <v>3.75</v>
          </cell>
          <cell r="K76">
            <v>10</v>
          </cell>
          <cell r="L76">
            <v>10</v>
          </cell>
        </row>
        <row r="76">
          <cell r="N76">
            <v>10</v>
          </cell>
          <cell r="O76">
            <v>20.1</v>
          </cell>
          <cell r="P76">
            <v>13.5</v>
          </cell>
          <cell r="Q76">
            <v>12</v>
          </cell>
        </row>
        <row r="76">
          <cell r="S76">
            <v>11</v>
          </cell>
        </row>
        <row r="76">
          <cell r="U76">
            <v>36.5</v>
          </cell>
          <cell r="V76">
            <v>57</v>
          </cell>
        </row>
        <row r="77">
          <cell r="B77" t="str">
            <v>E022-01-1816/2018</v>
          </cell>
          <cell r="C77" t="str">
            <v>Evans Mutuku KIOKO</v>
          </cell>
          <cell r="D77">
            <v>15.5</v>
          </cell>
          <cell r="E77">
            <v>24</v>
          </cell>
        </row>
        <row r="77">
          <cell r="G77">
            <v>5.58333333333333</v>
          </cell>
          <cell r="H77">
            <v>8</v>
          </cell>
          <cell r="I77">
            <v>6</v>
          </cell>
          <cell r="J77">
            <v>3.5</v>
          </cell>
          <cell r="K77">
            <v>11</v>
          </cell>
          <cell r="L77">
            <v>12</v>
          </cell>
        </row>
        <row r="77">
          <cell r="N77">
            <v>11.5</v>
          </cell>
          <cell r="O77">
            <v>20.6</v>
          </cell>
          <cell r="P77">
            <v>14</v>
          </cell>
        </row>
        <row r="77">
          <cell r="R77">
            <v>19</v>
          </cell>
        </row>
        <row r="77">
          <cell r="T77">
            <v>14</v>
          </cell>
          <cell r="U77">
            <v>47</v>
          </cell>
          <cell r="V77">
            <v>68</v>
          </cell>
        </row>
        <row r="78">
          <cell r="B78" t="str">
            <v>E022-01-1828/2018</v>
          </cell>
          <cell r="C78" t="str">
            <v>Joseph Musya MULWA</v>
          </cell>
          <cell r="D78">
            <v>24</v>
          </cell>
          <cell r="E78">
            <v>29</v>
          </cell>
        </row>
        <row r="78">
          <cell r="G78">
            <v>7.625</v>
          </cell>
          <cell r="H78">
            <v>6</v>
          </cell>
          <cell r="I78">
            <v>7</v>
          </cell>
          <cell r="J78">
            <v>3.25</v>
          </cell>
          <cell r="K78">
            <v>10</v>
          </cell>
          <cell r="L78">
            <v>10</v>
          </cell>
        </row>
        <row r="78">
          <cell r="N78">
            <v>10</v>
          </cell>
          <cell r="O78">
            <v>20.9</v>
          </cell>
          <cell r="P78">
            <v>20</v>
          </cell>
        </row>
        <row r="78">
          <cell r="R78">
            <v>18</v>
          </cell>
        </row>
        <row r="78">
          <cell r="T78">
            <v>15</v>
          </cell>
          <cell r="U78">
            <v>53</v>
          </cell>
          <cell r="V78">
            <v>74</v>
          </cell>
        </row>
        <row r="79">
          <cell r="B79" t="str">
            <v>E022-01-1831/2018</v>
          </cell>
          <cell r="C79" t="str">
            <v>Desmond CHERUIYOT</v>
          </cell>
          <cell r="D79">
            <v>21.5</v>
          </cell>
          <cell r="E79">
            <v>37</v>
          </cell>
        </row>
        <row r="79">
          <cell r="G79">
            <v>8.20833333333333</v>
          </cell>
          <cell r="H79">
            <v>6</v>
          </cell>
          <cell r="I79">
            <v>6</v>
          </cell>
          <cell r="J79">
            <v>3</v>
          </cell>
          <cell r="K79">
            <v>11.5</v>
          </cell>
          <cell r="L79">
            <v>11.5</v>
          </cell>
        </row>
        <row r="79">
          <cell r="N79">
            <v>11.5</v>
          </cell>
          <cell r="O79">
            <v>22.7</v>
          </cell>
          <cell r="P79">
            <v>21.5</v>
          </cell>
        </row>
        <row r="79">
          <cell r="R79">
            <v>16</v>
          </cell>
          <cell r="S79">
            <v>16</v>
          </cell>
        </row>
        <row r="79">
          <cell r="U79">
            <v>53.5</v>
          </cell>
          <cell r="V79">
            <v>76</v>
          </cell>
        </row>
        <row r="80">
          <cell r="B80" t="str">
            <v>E022-01-1832/2018</v>
          </cell>
          <cell r="C80" t="str">
            <v>Lornaclaire MUKIRI</v>
          </cell>
          <cell r="D80">
            <v>15.5</v>
          </cell>
          <cell r="E80">
            <v>24.5</v>
          </cell>
        </row>
        <row r="80">
          <cell r="G80">
            <v>5.64583333333333</v>
          </cell>
          <cell r="H80">
            <v>8</v>
          </cell>
          <cell r="I80">
            <v>7</v>
          </cell>
          <cell r="J80">
            <v>3.75</v>
          </cell>
          <cell r="K80">
            <v>13</v>
          </cell>
          <cell r="L80">
            <v>13</v>
          </cell>
        </row>
        <row r="80">
          <cell r="N80">
            <v>13</v>
          </cell>
          <cell r="O80">
            <v>22.4</v>
          </cell>
          <cell r="P80">
            <v>15.5</v>
          </cell>
        </row>
        <row r="80">
          <cell r="R80">
            <v>14</v>
          </cell>
        </row>
        <row r="80">
          <cell r="T80">
            <v>8</v>
          </cell>
          <cell r="U80">
            <v>37.5</v>
          </cell>
          <cell r="V80">
            <v>60</v>
          </cell>
        </row>
        <row r="81">
          <cell r="B81" t="str">
            <v>E022-01-1838/2018</v>
          </cell>
          <cell r="C81" t="str">
            <v>Timons Kingau MATHENGE</v>
          </cell>
          <cell r="D81">
            <v>18</v>
          </cell>
          <cell r="E81">
            <v>28</v>
          </cell>
        </row>
        <row r="81">
          <cell r="G81">
            <v>6.5</v>
          </cell>
          <cell r="H81">
            <v>7</v>
          </cell>
          <cell r="I81">
            <v>4</v>
          </cell>
          <cell r="J81">
            <v>2.75</v>
          </cell>
          <cell r="K81">
            <v>11.5</v>
          </cell>
          <cell r="L81">
            <v>11.5</v>
          </cell>
        </row>
        <row r="81">
          <cell r="N81">
            <v>11.5</v>
          </cell>
          <cell r="O81">
            <v>20.8</v>
          </cell>
          <cell r="P81">
            <v>12</v>
          </cell>
        </row>
        <row r="81">
          <cell r="R81">
            <v>14</v>
          </cell>
        </row>
        <row r="81">
          <cell r="T81">
            <v>12</v>
          </cell>
          <cell r="U81">
            <v>38</v>
          </cell>
          <cell r="V81">
            <v>59</v>
          </cell>
        </row>
        <row r="82">
          <cell r="B82" t="str">
            <v>E022-01-1753/2017</v>
          </cell>
          <cell r="C82" t="str">
            <v>Janet CHEPKIRUI</v>
          </cell>
          <cell r="D82">
            <v>20</v>
          </cell>
          <cell r="E82">
            <v>30</v>
          </cell>
        </row>
        <row r="82">
          <cell r="G82">
            <v>7.08333333333333</v>
          </cell>
          <cell r="H82">
            <v>8</v>
          </cell>
          <cell r="I82">
            <v>6</v>
          </cell>
          <cell r="J82">
            <v>3.5</v>
          </cell>
          <cell r="K82">
            <v>11</v>
          </cell>
          <cell r="L82">
            <v>11</v>
          </cell>
        </row>
        <row r="82">
          <cell r="N82">
            <v>11</v>
          </cell>
          <cell r="O82">
            <v>21.6</v>
          </cell>
          <cell r="P82">
            <v>19.5</v>
          </cell>
        </row>
        <row r="82">
          <cell r="R82">
            <v>18</v>
          </cell>
          <cell r="S82">
            <v>9</v>
          </cell>
        </row>
        <row r="82">
          <cell r="U82">
            <v>46.5</v>
          </cell>
          <cell r="V82">
            <v>68</v>
          </cell>
        </row>
        <row r="83">
          <cell r="B83" t="str">
            <v>E022-01-0736/2017</v>
          </cell>
          <cell r="C83" t="str">
            <v>Esther WAMBANI</v>
          </cell>
          <cell r="D83">
            <v>13</v>
          </cell>
          <cell r="E83">
            <v>18</v>
          </cell>
        </row>
        <row r="83">
          <cell r="G83">
            <v>4.41666666666667</v>
          </cell>
          <cell r="H83">
            <v>2</v>
          </cell>
          <cell r="I83">
            <v>6.5</v>
          </cell>
          <cell r="J83">
            <v>2.125</v>
          </cell>
          <cell r="K83">
            <v>12.5</v>
          </cell>
          <cell r="L83">
            <v>12.5</v>
          </cell>
        </row>
        <row r="83">
          <cell r="N83">
            <v>12.5</v>
          </cell>
          <cell r="O83">
            <v>19</v>
          </cell>
          <cell r="P83">
            <v>10.5</v>
          </cell>
        </row>
        <row r="83">
          <cell r="R83">
            <v>13</v>
          </cell>
        </row>
        <row r="83">
          <cell r="T83">
            <v>11</v>
          </cell>
          <cell r="U83">
            <v>34.5</v>
          </cell>
          <cell r="V83">
            <v>54</v>
          </cell>
        </row>
        <row r="84">
          <cell r="B84" t="str">
            <v>E022-01-0748/2017</v>
          </cell>
          <cell r="C84" t="str">
            <v>Micah SIMIYU</v>
          </cell>
          <cell r="D84">
            <v>15</v>
          </cell>
          <cell r="E84">
            <v>29</v>
          </cell>
        </row>
        <row r="84">
          <cell r="G84">
            <v>6.125</v>
          </cell>
          <cell r="H84">
            <v>5</v>
          </cell>
          <cell r="I84">
            <v>6</v>
          </cell>
          <cell r="J84">
            <v>2.75</v>
          </cell>
          <cell r="K84">
            <v>11</v>
          </cell>
          <cell r="L84">
            <v>12</v>
          </cell>
        </row>
        <row r="84">
          <cell r="N84">
            <v>11.5</v>
          </cell>
          <cell r="O84">
            <v>20.4</v>
          </cell>
          <cell r="P84">
            <v>12.5</v>
          </cell>
        </row>
        <row r="84">
          <cell r="R84">
            <v>14</v>
          </cell>
        </row>
        <row r="84">
          <cell r="T84">
            <v>16</v>
          </cell>
          <cell r="U84">
            <v>42.5</v>
          </cell>
          <cell r="V84">
            <v>63</v>
          </cell>
        </row>
        <row r="85">
          <cell r="B85" t="str">
            <v>E022-01-1510/2017</v>
          </cell>
          <cell r="C85" t="str">
            <v>Stephen Wanyoike MAINA</v>
          </cell>
          <cell r="D85">
            <v>20.5</v>
          </cell>
          <cell r="E85">
            <v>32</v>
          </cell>
        </row>
        <row r="85">
          <cell r="G85">
            <v>7.41666666666667</v>
          </cell>
          <cell r="H85">
            <v>5</v>
          </cell>
          <cell r="I85">
            <v>6</v>
          </cell>
          <cell r="J85">
            <v>2.75</v>
          </cell>
          <cell r="K85">
            <v>13</v>
          </cell>
          <cell r="L85">
            <v>13</v>
          </cell>
        </row>
        <row r="85">
          <cell r="N85">
            <v>13</v>
          </cell>
          <cell r="O85">
            <v>23.2</v>
          </cell>
          <cell r="P85">
            <v>14.5</v>
          </cell>
        </row>
        <row r="85">
          <cell r="R85">
            <v>17.5</v>
          </cell>
        </row>
        <row r="85">
          <cell r="T85">
            <v>5</v>
          </cell>
          <cell r="U85">
            <v>37</v>
          </cell>
          <cell r="V85">
            <v>60</v>
          </cell>
        </row>
        <row r="86">
          <cell r="B86" t="str">
            <v>E022-01-1336/2017</v>
          </cell>
          <cell r="C86" t="str">
            <v>Brian Ngaruiya KABUE</v>
          </cell>
          <cell r="D86">
            <v>0</v>
          </cell>
          <cell r="E86">
            <v>0</v>
          </cell>
        </row>
        <row r="86">
          <cell r="G86">
            <v>0</v>
          </cell>
          <cell r="H86">
            <v>6</v>
          </cell>
          <cell r="I86">
            <v>0</v>
          </cell>
          <cell r="J86">
            <v>1.5</v>
          </cell>
          <cell r="K86">
            <v>0</v>
          </cell>
          <cell r="L86">
            <v>0</v>
          </cell>
        </row>
        <row r="86">
          <cell r="N86">
            <v>0</v>
          </cell>
          <cell r="O86">
            <v>1.5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</row>
        <row r="86">
          <cell r="V86">
            <v>2</v>
          </cell>
        </row>
        <row r="87">
          <cell r="B87" t="str">
            <v>E022-01-0927/2016</v>
          </cell>
          <cell r="C87" t="str">
            <v>Victor Kiprono KIRUI</v>
          </cell>
          <cell r="D87">
            <v>10.5</v>
          </cell>
          <cell r="E87">
            <v>30</v>
          </cell>
        </row>
        <row r="87">
          <cell r="G87">
            <v>5.5</v>
          </cell>
          <cell r="H87">
            <v>5</v>
          </cell>
          <cell r="I87">
            <v>6</v>
          </cell>
          <cell r="J87">
            <v>2.75</v>
          </cell>
          <cell r="K87">
            <v>12</v>
          </cell>
          <cell r="L87">
            <v>11</v>
          </cell>
        </row>
        <row r="87">
          <cell r="N87">
            <v>11.5</v>
          </cell>
          <cell r="O87">
            <v>19.8</v>
          </cell>
          <cell r="P87">
            <v>10</v>
          </cell>
        </row>
        <row r="87">
          <cell r="R87">
            <v>14.5</v>
          </cell>
        </row>
        <row r="87">
          <cell r="T87">
            <v>10</v>
          </cell>
          <cell r="U87">
            <v>34.5</v>
          </cell>
          <cell r="V87">
            <v>54</v>
          </cell>
        </row>
        <row r="88">
          <cell r="B88" t="str">
            <v>E022-01-1852/2016</v>
          </cell>
          <cell r="C88" t="str">
            <v>Lesilie Mbugua MBUGUA</v>
          </cell>
        </row>
        <row r="88">
          <cell r="G88">
            <v>0</v>
          </cell>
        </row>
        <row r="88">
          <cell r="I88">
            <v>0</v>
          </cell>
          <cell r="J88">
            <v>0</v>
          </cell>
        </row>
        <row r="88">
          <cell r="N88">
            <v>0</v>
          </cell>
        </row>
        <row r="89">
          <cell r="B89" t="str">
            <v>E022-01-0713/2017</v>
          </cell>
          <cell r="C89" t="str">
            <v>Lemmy Rimi KAHIGA</v>
          </cell>
        </row>
        <row r="89">
          <cell r="G89">
            <v>0</v>
          </cell>
        </row>
        <row r="89">
          <cell r="I89">
            <v>0</v>
          </cell>
          <cell r="J89">
            <v>0</v>
          </cell>
        </row>
        <row r="89">
          <cell r="N89">
            <v>0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EMT 5.1"/>
      <sheetName val="EMT 4.2"/>
    </sheetNames>
    <sheetDataSet>
      <sheetData sheetId="0"/>
      <sheetData sheetId="1">
        <row r="15">
          <cell r="B15" t="str">
            <v>E022-01-0113/2018</v>
          </cell>
          <cell r="C15" t="str">
            <v>Mando Victor Githinji</v>
          </cell>
          <cell r="D15">
            <v>7</v>
          </cell>
          <cell r="E15">
            <v>11</v>
          </cell>
        </row>
        <row r="15">
          <cell r="G15">
            <v>10</v>
          </cell>
          <cell r="H15">
            <v>35</v>
          </cell>
        </row>
        <row r="15">
          <cell r="J15">
            <v>9</v>
          </cell>
          <cell r="K15">
            <v>19</v>
          </cell>
          <cell r="L15">
            <v>8</v>
          </cell>
        </row>
        <row r="15">
          <cell r="N15">
            <v>5</v>
          </cell>
          <cell r="O15">
            <v>2</v>
          </cell>
        </row>
        <row r="15">
          <cell r="Q15">
            <v>15</v>
          </cell>
          <cell r="R15">
            <v>34</v>
          </cell>
        </row>
        <row r="16">
          <cell r="B16" t="str">
            <v>E022-01-0278/2018</v>
          </cell>
          <cell r="C16" t="str">
            <v>Mengich Kipkemei Oliver</v>
          </cell>
          <cell r="D16">
            <v>18</v>
          </cell>
          <cell r="E16">
            <v>13</v>
          </cell>
        </row>
        <row r="16">
          <cell r="G16">
            <v>18</v>
          </cell>
          <cell r="H16">
            <v>36</v>
          </cell>
        </row>
        <row r="16">
          <cell r="J16">
            <v>9</v>
          </cell>
          <cell r="K16">
            <v>27</v>
          </cell>
          <cell r="L16">
            <v>23</v>
          </cell>
          <cell r="M16">
            <v>13</v>
          </cell>
        </row>
        <row r="16">
          <cell r="O16">
            <v>15</v>
          </cell>
        </row>
        <row r="16">
          <cell r="Q16">
            <v>51</v>
          </cell>
          <cell r="R16">
            <v>78</v>
          </cell>
        </row>
        <row r="17">
          <cell r="B17" t="str">
            <v>E022-01-0281/2018</v>
          </cell>
          <cell r="C17" t="str">
            <v>Mathenge Joseph Maina</v>
          </cell>
          <cell r="D17">
            <v>10</v>
          </cell>
          <cell r="E17">
            <v>10</v>
          </cell>
        </row>
        <row r="17">
          <cell r="G17">
            <v>11</v>
          </cell>
          <cell r="H17">
            <v>35</v>
          </cell>
        </row>
        <row r="17">
          <cell r="J17">
            <v>9</v>
          </cell>
          <cell r="K17">
            <v>20</v>
          </cell>
          <cell r="L17">
            <v>10</v>
          </cell>
          <cell r="M17">
            <v>7</v>
          </cell>
        </row>
        <row r="17">
          <cell r="O17">
            <v>14</v>
          </cell>
        </row>
        <row r="17">
          <cell r="Q17">
            <v>31</v>
          </cell>
          <cell r="R17">
            <v>51</v>
          </cell>
        </row>
        <row r="18">
          <cell r="B18" t="str">
            <v>E022-01-0479/2018</v>
          </cell>
          <cell r="C18" t="str">
            <v>Bett Kipkorir Morgan</v>
          </cell>
          <cell r="D18">
            <v>17</v>
          </cell>
          <cell r="E18">
            <v>13</v>
          </cell>
        </row>
        <row r="18">
          <cell r="G18">
            <v>17</v>
          </cell>
          <cell r="H18">
            <v>35</v>
          </cell>
        </row>
        <row r="18">
          <cell r="J18">
            <v>9</v>
          </cell>
          <cell r="K18">
            <v>26</v>
          </cell>
          <cell r="L18">
            <v>27</v>
          </cell>
        </row>
        <row r="18">
          <cell r="N18">
            <v>19</v>
          </cell>
          <cell r="O18">
            <v>18</v>
          </cell>
        </row>
        <row r="18">
          <cell r="Q18">
            <v>64</v>
          </cell>
          <cell r="R18">
            <v>90</v>
          </cell>
        </row>
        <row r="19">
          <cell r="B19" t="str">
            <v>E022-01-0491/2018</v>
          </cell>
          <cell r="C19" t="str">
            <v>Wafula Nickson Wirula</v>
          </cell>
          <cell r="D19">
            <v>11</v>
          </cell>
          <cell r="E19">
            <v>11</v>
          </cell>
        </row>
        <row r="19">
          <cell r="G19">
            <v>13</v>
          </cell>
          <cell r="H19">
            <v>34</v>
          </cell>
        </row>
        <row r="19">
          <cell r="J19">
            <v>9</v>
          </cell>
          <cell r="K19">
            <v>22</v>
          </cell>
          <cell r="L19">
            <v>13</v>
          </cell>
        </row>
        <row r="19">
          <cell r="N19">
            <v>7</v>
          </cell>
        </row>
        <row r="19">
          <cell r="P19">
            <v>6</v>
          </cell>
          <cell r="Q19">
            <v>26</v>
          </cell>
          <cell r="R19">
            <v>48</v>
          </cell>
        </row>
        <row r="20">
          <cell r="B20" t="str">
            <v>E022-01-0496/2018</v>
          </cell>
          <cell r="C20" t="str">
            <v>Waithira Allan Mucheru</v>
          </cell>
          <cell r="D20">
            <v>12</v>
          </cell>
          <cell r="E20">
            <v>12</v>
          </cell>
        </row>
        <row r="20">
          <cell r="G20">
            <v>14</v>
          </cell>
          <cell r="H20">
            <v>33</v>
          </cell>
        </row>
        <row r="20">
          <cell r="J20">
            <v>8</v>
          </cell>
          <cell r="K20">
            <v>22</v>
          </cell>
          <cell r="L20">
            <v>9</v>
          </cell>
        </row>
        <row r="20">
          <cell r="N20">
            <v>8</v>
          </cell>
          <cell r="O20">
            <v>9</v>
          </cell>
        </row>
        <row r="20">
          <cell r="Q20">
            <v>26</v>
          </cell>
          <cell r="R20">
            <v>48</v>
          </cell>
        </row>
        <row r="21">
          <cell r="B21" t="str">
            <v>E022-01-1045/2018</v>
          </cell>
          <cell r="C21" t="str">
            <v>Mwalugho Elijah Masaka</v>
          </cell>
          <cell r="D21">
            <v>11</v>
          </cell>
          <cell r="E21">
            <v>10</v>
          </cell>
        </row>
        <row r="21">
          <cell r="G21">
            <v>12</v>
          </cell>
          <cell r="H21">
            <v>35</v>
          </cell>
        </row>
        <row r="21">
          <cell r="J21">
            <v>9</v>
          </cell>
          <cell r="K21">
            <v>21</v>
          </cell>
          <cell r="L21">
            <v>22</v>
          </cell>
        </row>
        <row r="21">
          <cell r="P21">
            <v>4</v>
          </cell>
          <cell r="Q21">
            <v>26</v>
          </cell>
          <cell r="R21">
            <v>47</v>
          </cell>
        </row>
        <row r="22">
          <cell r="B22" t="str">
            <v>E022-01-1048/2018</v>
          </cell>
          <cell r="C22" t="str">
            <v>Sesat Kiprop Ian</v>
          </cell>
          <cell r="D22">
            <v>13</v>
          </cell>
          <cell r="E22">
            <v>12</v>
          </cell>
        </row>
        <row r="22">
          <cell r="G22">
            <v>14</v>
          </cell>
          <cell r="H22">
            <v>32</v>
          </cell>
        </row>
        <row r="22">
          <cell r="J22">
            <v>8</v>
          </cell>
          <cell r="K22">
            <v>22</v>
          </cell>
          <cell r="L22">
            <v>15</v>
          </cell>
          <cell r="M22">
            <v>14</v>
          </cell>
        </row>
        <row r="22">
          <cell r="O22">
            <v>15</v>
          </cell>
        </row>
        <row r="22">
          <cell r="Q22">
            <v>44</v>
          </cell>
          <cell r="R22">
            <v>66</v>
          </cell>
        </row>
        <row r="23">
          <cell r="B23" t="str">
            <v>E022-01-1049/2018</v>
          </cell>
          <cell r="C23" t="str">
            <v>Muthiani Albert Mwenga</v>
          </cell>
          <cell r="D23">
            <v>14</v>
          </cell>
          <cell r="E23">
            <v>13</v>
          </cell>
        </row>
        <row r="23">
          <cell r="G23">
            <v>15</v>
          </cell>
          <cell r="H23">
            <v>36</v>
          </cell>
        </row>
        <row r="23">
          <cell r="J23">
            <v>9</v>
          </cell>
          <cell r="K23">
            <v>24</v>
          </cell>
          <cell r="L23">
            <v>24</v>
          </cell>
        </row>
        <row r="23">
          <cell r="N23">
            <v>9</v>
          </cell>
        </row>
        <row r="23">
          <cell r="P23">
            <v>3</v>
          </cell>
          <cell r="Q23">
            <v>36</v>
          </cell>
          <cell r="R23">
            <v>60</v>
          </cell>
        </row>
        <row r="24">
          <cell r="B24" t="str">
            <v>E022-01-1051/2018</v>
          </cell>
          <cell r="C24" t="str">
            <v>Mwangi Angela Wakarura</v>
          </cell>
          <cell r="D24">
            <v>16</v>
          </cell>
          <cell r="E24">
            <v>12</v>
          </cell>
        </row>
        <row r="24">
          <cell r="G24">
            <v>16</v>
          </cell>
          <cell r="H24">
            <v>35</v>
          </cell>
        </row>
        <row r="24">
          <cell r="J24">
            <v>9</v>
          </cell>
          <cell r="K24">
            <v>25</v>
          </cell>
          <cell r="L24">
            <v>17</v>
          </cell>
          <cell r="M24">
            <v>19</v>
          </cell>
        </row>
        <row r="24">
          <cell r="P24">
            <v>15</v>
          </cell>
          <cell r="Q24">
            <v>51</v>
          </cell>
          <cell r="R24">
            <v>76</v>
          </cell>
        </row>
        <row r="25">
          <cell r="B25" t="str">
            <v>E022-01-1052/2018</v>
          </cell>
          <cell r="C25" t="str">
            <v>Chepkirui Brilliant Ruto</v>
          </cell>
          <cell r="D25">
            <v>7</v>
          </cell>
          <cell r="E25">
            <v>11</v>
          </cell>
        </row>
        <row r="25">
          <cell r="G25">
            <v>10</v>
          </cell>
          <cell r="H25">
            <v>32</v>
          </cell>
        </row>
        <row r="25">
          <cell r="J25">
            <v>8</v>
          </cell>
          <cell r="K25">
            <v>18</v>
          </cell>
          <cell r="L25">
            <v>4</v>
          </cell>
          <cell r="M25">
            <v>2</v>
          </cell>
        </row>
        <row r="25">
          <cell r="P25">
            <v>4</v>
          </cell>
          <cell r="Q25">
            <v>10</v>
          </cell>
          <cell r="R25">
            <v>28</v>
          </cell>
        </row>
        <row r="26">
          <cell r="B26" t="str">
            <v>E022-01-1053/2018</v>
          </cell>
          <cell r="C26" t="str">
            <v>Muchiri Dan Munene</v>
          </cell>
          <cell r="D26">
            <v>14</v>
          </cell>
          <cell r="E26">
            <v>14</v>
          </cell>
        </row>
        <row r="26">
          <cell r="G26">
            <v>16</v>
          </cell>
          <cell r="H26">
            <v>30</v>
          </cell>
        </row>
        <row r="26">
          <cell r="J26">
            <v>8</v>
          </cell>
          <cell r="K26">
            <v>24</v>
          </cell>
          <cell r="L26">
            <v>21</v>
          </cell>
          <cell r="M26">
            <v>16</v>
          </cell>
        </row>
        <row r="26">
          <cell r="P26">
            <v>9</v>
          </cell>
          <cell r="Q26">
            <v>46</v>
          </cell>
          <cell r="R26">
            <v>70</v>
          </cell>
        </row>
        <row r="27">
          <cell r="B27" t="str">
            <v>E022-01-1054/2018</v>
          </cell>
          <cell r="C27" t="str">
            <v>Mutegi Munene Fredrick</v>
          </cell>
          <cell r="D27">
            <v>7</v>
          </cell>
          <cell r="E27">
            <v>10</v>
          </cell>
        </row>
        <row r="27">
          <cell r="G27">
            <v>10</v>
          </cell>
          <cell r="H27">
            <v>32</v>
          </cell>
        </row>
        <row r="27">
          <cell r="J27">
            <v>8</v>
          </cell>
          <cell r="K27">
            <v>18</v>
          </cell>
          <cell r="L27">
            <v>11</v>
          </cell>
          <cell r="M27">
            <v>0</v>
          </cell>
        </row>
        <row r="27">
          <cell r="O27">
            <v>0</v>
          </cell>
        </row>
        <row r="27">
          <cell r="Q27">
            <v>11</v>
          </cell>
          <cell r="R27">
            <v>29</v>
          </cell>
        </row>
        <row r="28">
          <cell r="B28" t="str">
            <v>E022-01-1055/2018</v>
          </cell>
          <cell r="C28" t="str">
            <v>Maina Josphat Macharia</v>
          </cell>
          <cell r="D28">
            <v>15</v>
          </cell>
          <cell r="E28">
            <v>11</v>
          </cell>
        </row>
        <row r="28">
          <cell r="G28">
            <v>15</v>
          </cell>
          <cell r="H28">
            <v>35</v>
          </cell>
        </row>
        <row r="28">
          <cell r="J28">
            <v>9</v>
          </cell>
          <cell r="K28">
            <v>24</v>
          </cell>
          <cell r="L28">
            <v>15</v>
          </cell>
        </row>
        <row r="28">
          <cell r="N28">
            <v>4</v>
          </cell>
          <cell r="O28">
            <v>7</v>
          </cell>
        </row>
        <row r="28">
          <cell r="Q28">
            <v>26</v>
          </cell>
          <cell r="R28">
            <v>50</v>
          </cell>
        </row>
        <row r="29">
          <cell r="B29" t="str">
            <v>E022-01-1056/2018</v>
          </cell>
          <cell r="C29" t="str">
            <v>Shibiriti Calvine Mwanzi</v>
          </cell>
          <cell r="D29">
            <v>9</v>
          </cell>
          <cell r="E29">
            <v>11</v>
          </cell>
        </row>
        <row r="29">
          <cell r="G29">
            <v>11</v>
          </cell>
          <cell r="H29">
            <v>30</v>
          </cell>
        </row>
        <row r="29">
          <cell r="J29">
            <v>8</v>
          </cell>
          <cell r="K29">
            <v>19</v>
          </cell>
          <cell r="L29">
            <v>13</v>
          </cell>
          <cell r="M29">
            <v>4</v>
          </cell>
        </row>
        <row r="29">
          <cell r="O29">
            <v>6</v>
          </cell>
        </row>
        <row r="29">
          <cell r="Q29">
            <v>23</v>
          </cell>
          <cell r="R29">
            <v>42</v>
          </cell>
        </row>
        <row r="30">
          <cell r="B30" t="str">
            <v>E022-01-1057/2018</v>
          </cell>
          <cell r="C30" t="str">
            <v>Anita Heather C.</v>
          </cell>
          <cell r="D30">
            <v>10</v>
          </cell>
          <cell r="E30">
            <v>9</v>
          </cell>
        </row>
        <row r="30">
          <cell r="G30">
            <v>11</v>
          </cell>
          <cell r="H30">
            <v>35</v>
          </cell>
        </row>
        <row r="30">
          <cell r="J30">
            <v>9</v>
          </cell>
          <cell r="K30">
            <v>20</v>
          </cell>
          <cell r="L30">
            <v>25</v>
          </cell>
          <cell r="M30">
            <v>4</v>
          </cell>
          <cell r="N30">
            <v>6</v>
          </cell>
        </row>
        <row r="30">
          <cell r="Q30">
            <v>35</v>
          </cell>
          <cell r="R30">
            <v>55</v>
          </cell>
        </row>
        <row r="31">
          <cell r="B31" t="str">
            <v>E022-01-1059/2018</v>
          </cell>
          <cell r="C31" t="str">
            <v>Chege Gladwell Nyambura</v>
          </cell>
          <cell r="D31">
            <v>15</v>
          </cell>
          <cell r="E31">
            <v>11</v>
          </cell>
        </row>
        <row r="31">
          <cell r="G31">
            <v>15</v>
          </cell>
          <cell r="H31">
            <v>34</v>
          </cell>
        </row>
        <row r="31">
          <cell r="J31">
            <v>9</v>
          </cell>
          <cell r="K31">
            <v>24</v>
          </cell>
          <cell r="L31">
            <v>22</v>
          </cell>
          <cell r="M31">
            <v>19</v>
          </cell>
          <cell r="N31">
            <v>3</v>
          </cell>
        </row>
        <row r="31">
          <cell r="Q31">
            <v>44</v>
          </cell>
          <cell r="R31">
            <v>68</v>
          </cell>
        </row>
        <row r="32">
          <cell r="B32" t="str">
            <v>E022-01-1060/2018</v>
          </cell>
          <cell r="C32" t="str">
            <v>Muriuki Brian Gacheru</v>
          </cell>
          <cell r="D32">
            <v>16</v>
          </cell>
          <cell r="E32">
            <v>14</v>
          </cell>
        </row>
        <row r="32">
          <cell r="G32">
            <v>17</v>
          </cell>
          <cell r="H32">
            <v>32</v>
          </cell>
        </row>
        <row r="32">
          <cell r="J32">
            <v>8</v>
          </cell>
          <cell r="K32">
            <v>25</v>
          </cell>
          <cell r="L32">
            <v>21</v>
          </cell>
          <cell r="M32">
            <v>17</v>
          </cell>
        </row>
        <row r="32">
          <cell r="P32">
            <v>8</v>
          </cell>
          <cell r="Q32">
            <v>46</v>
          </cell>
          <cell r="R32">
            <v>71</v>
          </cell>
        </row>
        <row r="33">
          <cell r="B33" t="str">
            <v>E022-01-1061/2018</v>
          </cell>
          <cell r="C33" t="str">
            <v>Mohammad Ali Mbarak</v>
          </cell>
          <cell r="D33">
            <v>12</v>
          </cell>
          <cell r="E33">
            <v>12</v>
          </cell>
        </row>
        <row r="33">
          <cell r="G33">
            <v>14</v>
          </cell>
          <cell r="H33">
            <v>32</v>
          </cell>
        </row>
        <row r="33">
          <cell r="J33">
            <v>8</v>
          </cell>
          <cell r="K33">
            <v>22</v>
          </cell>
          <cell r="L33">
            <v>19</v>
          </cell>
        </row>
        <row r="33">
          <cell r="N33">
            <v>7</v>
          </cell>
        </row>
        <row r="33">
          <cell r="P33">
            <v>2</v>
          </cell>
          <cell r="Q33">
            <v>28</v>
          </cell>
          <cell r="R33">
            <v>50</v>
          </cell>
        </row>
        <row r="34">
          <cell r="B34" t="str">
            <v>E022-01-1063/2018</v>
          </cell>
          <cell r="C34" t="str">
            <v>Mburugu Frankline Mutuma</v>
          </cell>
          <cell r="D34">
            <v>12</v>
          </cell>
          <cell r="E34">
            <v>13</v>
          </cell>
        </row>
        <row r="34">
          <cell r="G34">
            <v>14</v>
          </cell>
          <cell r="H34">
            <v>35</v>
          </cell>
        </row>
        <row r="34">
          <cell r="J34">
            <v>9</v>
          </cell>
          <cell r="K34">
            <v>23</v>
          </cell>
          <cell r="L34">
            <v>12</v>
          </cell>
        </row>
        <row r="34">
          <cell r="O34">
            <v>7</v>
          </cell>
          <cell r="P34">
            <v>5</v>
          </cell>
          <cell r="Q34">
            <v>24</v>
          </cell>
          <cell r="R34">
            <v>47</v>
          </cell>
        </row>
        <row r="35">
          <cell r="B35" t="str">
            <v>E022-01-1064/2018</v>
          </cell>
          <cell r="C35" t="str">
            <v>Muthee Amos Munene</v>
          </cell>
          <cell r="D35">
            <v>15</v>
          </cell>
          <cell r="E35">
            <v>12</v>
          </cell>
        </row>
        <row r="35">
          <cell r="G35">
            <v>15</v>
          </cell>
          <cell r="H35">
            <v>36</v>
          </cell>
        </row>
        <row r="35">
          <cell r="J35">
            <v>9</v>
          </cell>
          <cell r="K35">
            <v>24</v>
          </cell>
          <cell r="L35">
            <v>15</v>
          </cell>
          <cell r="M35">
            <v>10</v>
          </cell>
          <cell r="N35">
            <v>14</v>
          </cell>
        </row>
        <row r="35">
          <cell r="Q35">
            <v>39</v>
          </cell>
          <cell r="R35">
            <v>63</v>
          </cell>
        </row>
        <row r="36">
          <cell r="B36" t="str">
            <v>E022-01-1065/2018</v>
          </cell>
          <cell r="C36" t="str">
            <v>Macharia Paul Muchogo</v>
          </cell>
          <cell r="D36">
            <v>15</v>
          </cell>
          <cell r="E36">
            <v>10</v>
          </cell>
        </row>
        <row r="36">
          <cell r="G36">
            <v>14</v>
          </cell>
          <cell r="H36">
            <v>32</v>
          </cell>
        </row>
        <row r="36">
          <cell r="J36">
            <v>8</v>
          </cell>
          <cell r="K36">
            <v>22</v>
          </cell>
          <cell r="L36">
            <v>20</v>
          </cell>
        </row>
        <row r="36">
          <cell r="N36">
            <v>8</v>
          </cell>
          <cell r="O36">
            <v>10</v>
          </cell>
        </row>
        <row r="36">
          <cell r="Q36">
            <v>38</v>
          </cell>
          <cell r="R36">
            <v>60</v>
          </cell>
        </row>
        <row r="37">
          <cell r="B37" t="str">
            <v>E022-01-1066/2018</v>
          </cell>
          <cell r="C37" t="str">
            <v>Muturi Lorna Muthoni</v>
          </cell>
          <cell r="D37">
            <v>16</v>
          </cell>
          <cell r="E37">
            <v>12</v>
          </cell>
        </row>
        <row r="37">
          <cell r="G37">
            <v>16</v>
          </cell>
          <cell r="H37">
            <v>34</v>
          </cell>
        </row>
        <row r="37">
          <cell r="J37">
            <v>9</v>
          </cell>
          <cell r="K37">
            <v>25</v>
          </cell>
          <cell r="L37">
            <v>30</v>
          </cell>
          <cell r="M37">
            <v>17</v>
          </cell>
          <cell r="N37">
            <v>18</v>
          </cell>
        </row>
        <row r="37">
          <cell r="Q37">
            <v>65</v>
          </cell>
          <cell r="R37">
            <v>90</v>
          </cell>
        </row>
        <row r="38">
          <cell r="B38" t="str">
            <v>E022-01-1067/2018</v>
          </cell>
          <cell r="C38" t="str">
            <v>Ongayo Aswan Abishai</v>
          </cell>
          <cell r="D38">
            <v>9</v>
          </cell>
          <cell r="E38">
            <v>12</v>
          </cell>
        </row>
        <row r="38">
          <cell r="G38">
            <v>12</v>
          </cell>
          <cell r="H38">
            <v>34</v>
          </cell>
        </row>
        <row r="38">
          <cell r="J38">
            <v>9</v>
          </cell>
          <cell r="K38">
            <v>21</v>
          </cell>
          <cell r="L38">
            <v>12</v>
          </cell>
          <cell r="M38">
            <v>3</v>
          </cell>
          <cell r="N38">
            <v>6</v>
          </cell>
        </row>
        <row r="38">
          <cell r="Q38">
            <v>21</v>
          </cell>
          <cell r="R38">
            <v>42</v>
          </cell>
        </row>
        <row r="39">
          <cell r="B39" t="str">
            <v>E022-01-1069/2018</v>
          </cell>
          <cell r="C39" t="str">
            <v>Mukuri Ephantus Muturi</v>
          </cell>
          <cell r="D39">
            <v>10</v>
          </cell>
          <cell r="E39">
            <v>10</v>
          </cell>
        </row>
        <row r="39">
          <cell r="G39">
            <v>11</v>
          </cell>
          <cell r="H39">
            <v>35</v>
          </cell>
        </row>
        <row r="39">
          <cell r="J39">
            <v>9</v>
          </cell>
          <cell r="K39">
            <v>20</v>
          </cell>
          <cell r="L39">
            <v>15</v>
          </cell>
          <cell r="M39">
            <v>5</v>
          </cell>
        </row>
        <row r="39">
          <cell r="Q39">
            <v>20</v>
          </cell>
          <cell r="R39">
            <v>40</v>
          </cell>
        </row>
        <row r="40">
          <cell r="B40" t="str">
            <v>E022-01-1070/2018</v>
          </cell>
          <cell r="C40" t="str">
            <v>Brian Festus</v>
          </cell>
          <cell r="D40">
            <v>12</v>
          </cell>
          <cell r="E40">
            <v>14</v>
          </cell>
        </row>
        <row r="40">
          <cell r="G40">
            <v>15</v>
          </cell>
          <cell r="H40">
            <v>34</v>
          </cell>
        </row>
        <row r="40">
          <cell r="J40">
            <v>9</v>
          </cell>
          <cell r="K40">
            <v>24</v>
          </cell>
          <cell r="L40">
            <v>15</v>
          </cell>
          <cell r="M40">
            <v>11</v>
          </cell>
        </row>
        <row r="40">
          <cell r="P40">
            <v>1</v>
          </cell>
          <cell r="Q40">
            <v>27</v>
          </cell>
          <cell r="R40">
            <v>51</v>
          </cell>
        </row>
        <row r="41">
          <cell r="B41" t="str">
            <v>E022-01-1071/2018</v>
          </cell>
          <cell r="C41" t="str">
            <v>Gathitu Benson Githutha</v>
          </cell>
          <cell r="D41">
            <v>15</v>
          </cell>
          <cell r="E41">
            <v>11</v>
          </cell>
        </row>
        <row r="41">
          <cell r="G41">
            <v>15</v>
          </cell>
          <cell r="H41">
            <v>32</v>
          </cell>
        </row>
        <row r="41">
          <cell r="J41">
            <v>8</v>
          </cell>
          <cell r="K41">
            <v>23</v>
          </cell>
          <cell r="L41">
            <v>26</v>
          </cell>
          <cell r="M41">
            <v>14</v>
          </cell>
          <cell r="N41">
            <v>4</v>
          </cell>
        </row>
        <row r="41">
          <cell r="Q41">
            <v>44</v>
          </cell>
          <cell r="R41">
            <v>67</v>
          </cell>
        </row>
        <row r="42">
          <cell r="B42" t="str">
            <v>E022-01-1072/2018</v>
          </cell>
          <cell r="C42" t="str">
            <v>Messi Joseph Mbayi</v>
          </cell>
          <cell r="D42">
            <v>11</v>
          </cell>
          <cell r="E42">
            <v>12</v>
          </cell>
        </row>
        <row r="42">
          <cell r="G42">
            <v>13</v>
          </cell>
          <cell r="H42">
            <v>35</v>
          </cell>
        </row>
        <row r="42">
          <cell r="J42">
            <v>9</v>
          </cell>
          <cell r="K42">
            <v>22</v>
          </cell>
          <cell r="L42">
            <v>14</v>
          </cell>
          <cell r="M42">
            <v>4</v>
          </cell>
        </row>
        <row r="42">
          <cell r="O42">
            <v>7</v>
          </cell>
        </row>
        <row r="42">
          <cell r="Q42">
            <v>25</v>
          </cell>
          <cell r="R42">
            <v>47</v>
          </cell>
        </row>
        <row r="43">
          <cell r="B43" t="str">
            <v>E022-01-1073/2018</v>
          </cell>
          <cell r="C43" t="str">
            <v>Ochako Mercyline Buyaki</v>
          </cell>
          <cell r="D43">
            <v>13</v>
          </cell>
          <cell r="E43">
            <v>13</v>
          </cell>
        </row>
        <row r="43">
          <cell r="G43">
            <v>15</v>
          </cell>
          <cell r="H43">
            <v>34</v>
          </cell>
        </row>
        <row r="43">
          <cell r="J43">
            <v>9</v>
          </cell>
          <cell r="K43">
            <v>24</v>
          </cell>
          <cell r="L43">
            <v>16</v>
          </cell>
        </row>
        <row r="43">
          <cell r="N43">
            <v>16</v>
          </cell>
          <cell r="O43">
            <v>8</v>
          </cell>
        </row>
        <row r="43">
          <cell r="Q43">
            <v>40</v>
          </cell>
          <cell r="R43">
            <v>64</v>
          </cell>
        </row>
        <row r="44">
          <cell r="B44" t="str">
            <v>E022-01-1074/2018</v>
          </cell>
          <cell r="C44" t="str">
            <v>Shanza Allan Ogude</v>
          </cell>
          <cell r="D44">
            <v>15</v>
          </cell>
          <cell r="E44">
            <v>14</v>
          </cell>
        </row>
        <row r="44">
          <cell r="G44">
            <v>17</v>
          </cell>
          <cell r="H44">
            <v>35</v>
          </cell>
        </row>
        <row r="44">
          <cell r="J44">
            <v>9</v>
          </cell>
          <cell r="K44">
            <v>26</v>
          </cell>
          <cell r="L44">
            <v>20</v>
          </cell>
          <cell r="M44">
            <v>9</v>
          </cell>
          <cell r="N44">
            <v>7</v>
          </cell>
        </row>
        <row r="44">
          <cell r="Q44">
            <v>36</v>
          </cell>
          <cell r="R44">
            <v>62</v>
          </cell>
        </row>
        <row r="45">
          <cell r="B45" t="str">
            <v>E022-01-1075/2018</v>
          </cell>
          <cell r="C45" t="str">
            <v>Kiptoo Brian</v>
          </cell>
          <cell r="D45">
            <v>14</v>
          </cell>
          <cell r="E45">
            <v>9</v>
          </cell>
        </row>
        <row r="45">
          <cell r="G45">
            <v>13</v>
          </cell>
          <cell r="H45">
            <v>32</v>
          </cell>
        </row>
        <row r="45">
          <cell r="J45">
            <v>8</v>
          </cell>
          <cell r="K45">
            <v>21</v>
          </cell>
          <cell r="L45">
            <v>18</v>
          </cell>
          <cell r="M45">
            <v>5</v>
          </cell>
          <cell r="N45">
            <v>8</v>
          </cell>
        </row>
        <row r="45">
          <cell r="Q45">
            <v>31</v>
          </cell>
          <cell r="R45">
            <v>52</v>
          </cell>
        </row>
        <row r="46">
          <cell r="B46" t="str">
            <v>E022-01-1076/2018</v>
          </cell>
          <cell r="C46" t="str">
            <v>Kipkurui Franklyn</v>
          </cell>
          <cell r="D46">
            <v>16</v>
          </cell>
          <cell r="E46">
            <v>14</v>
          </cell>
        </row>
        <row r="46">
          <cell r="G46">
            <v>17</v>
          </cell>
          <cell r="H46">
            <v>30</v>
          </cell>
        </row>
        <row r="46">
          <cell r="J46">
            <v>8</v>
          </cell>
          <cell r="K46">
            <v>25</v>
          </cell>
          <cell r="L46">
            <v>27</v>
          </cell>
          <cell r="M46">
            <v>16</v>
          </cell>
        </row>
        <row r="46">
          <cell r="O46">
            <v>10</v>
          </cell>
        </row>
        <row r="46">
          <cell r="Q46">
            <v>53</v>
          </cell>
          <cell r="R46">
            <v>78</v>
          </cell>
        </row>
        <row r="47">
          <cell r="B47" t="str">
            <v>E022-01-1078/2018</v>
          </cell>
          <cell r="C47" t="str">
            <v>Njuguna Claire Wambui</v>
          </cell>
          <cell r="D47">
            <v>12</v>
          </cell>
          <cell r="E47">
            <v>11</v>
          </cell>
        </row>
        <row r="47">
          <cell r="G47">
            <v>13</v>
          </cell>
          <cell r="H47">
            <v>0</v>
          </cell>
        </row>
        <row r="47">
          <cell r="J47">
            <v>0</v>
          </cell>
          <cell r="K47">
            <v>13</v>
          </cell>
          <cell r="L47">
            <v>15</v>
          </cell>
          <cell r="M47">
            <v>12</v>
          </cell>
          <cell r="N47">
            <v>2</v>
          </cell>
        </row>
        <row r="47">
          <cell r="Q47">
            <v>29</v>
          </cell>
          <cell r="R47">
            <v>42</v>
          </cell>
        </row>
        <row r="48">
          <cell r="B48" t="str">
            <v>E022-01-1079/2018</v>
          </cell>
          <cell r="C48" t="str">
            <v>Mukiri Ian Ndungu</v>
          </cell>
          <cell r="D48">
            <v>11</v>
          </cell>
          <cell r="E48">
            <v>13</v>
          </cell>
        </row>
        <row r="48">
          <cell r="G48">
            <v>14</v>
          </cell>
          <cell r="H48">
            <v>35</v>
          </cell>
        </row>
        <row r="48">
          <cell r="J48">
            <v>9</v>
          </cell>
          <cell r="K48">
            <v>23</v>
          </cell>
          <cell r="L48">
            <v>15</v>
          </cell>
        </row>
        <row r="48">
          <cell r="N48">
            <v>11</v>
          </cell>
          <cell r="O48">
            <v>2</v>
          </cell>
        </row>
        <row r="48">
          <cell r="Q48">
            <v>28</v>
          </cell>
          <cell r="R48">
            <v>51</v>
          </cell>
        </row>
        <row r="49">
          <cell r="B49" t="str">
            <v>E022-01-1080/2018</v>
          </cell>
          <cell r="C49" t="str">
            <v>Kipyegon Mark</v>
          </cell>
          <cell r="D49">
            <v>11</v>
          </cell>
          <cell r="E49">
            <v>13</v>
          </cell>
        </row>
        <row r="49">
          <cell r="G49">
            <v>14</v>
          </cell>
          <cell r="H49">
            <v>34</v>
          </cell>
        </row>
        <row r="49">
          <cell r="J49">
            <v>9</v>
          </cell>
          <cell r="K49">
            <v>23</v>
          </cell>
          <cell r="L49">
            <v>14</v>
          </cell>
          <cell r="M49">
            <v>11</v>
          </cell>
          <cell r="N49">
            <v>5</v>
          </cell>
        </row>
        <row r="49">
          <cell r="Q49">
            <v>30</v>
          </cell>
          <cell r="R49">
            <v>53</v>
          </cell>
        </row>
        <row r="50">
          <cell r="B50" t="str">
            <v>E022-01-1081/2018</v>
          </cell>
          <cell r="C50" t="str">
            <v>Kiogora Ntinyari Esther</v>
          </cell>
          <cell r="D50">
            <v>11</v>
          </cell>
          <cell r="E50">
            <v>10</v>
          </cell>
        </row>
        <row r="50">
          <cell r="G50">
            <v>12</v>
          </cell>
          <cell r="H50">
            <v>35</v>
          </cell>
        </row>
        <row r="50">
          <cell r="J50">
            <v>9</v>
          </cell>
          <cell r="K50">
            <v>21</v>
          </cell>
          <cell r="L50">
            <v>13</v>
          </cell>
          <cell r="M50">
            <v>9</v>
          </cell>
        </row>
        <row r="50">
          <cell r="O50">
            <v>10</v>
          </cell>
        </row>
        <row r="50">
          <cell r="Q50">
            <v>32</v>
          </cell>
          <cell r="R50">
            <v>53</v>
          </cell>
        </row>
        <row r="51">
          <cell r="B51" t="str">
            <v>E022-01-1082/2018</v>
          </cell>
          <cell r="C51" t="str">
            <v>Marimbet Kevin Pere</v>
          </cell>
          <cell r="D51">
            <v>14</v>
          </cell>
          <cell r="E51">
            <v>14</v>
          </cell>
        </row>
        <row r="51">
          <cell r="G51">
            <v>16</v>
          </cell>
          <cell r="H51">
            <v>35</v>
          </cell>
        </row>
        <row r="51">
          <cell r="J51">
            <v>9</v>
          </cell>
          <cell r="K51">
            <v>25</v>
          </cell>
          <cell r="L51">
            <v>21</v>
          </cell>
          <cell r="M51">
            <v>12</v>
          </cell>
        </row>
        <row r="51">
          <cell r="O51">
            <v>4</v>
          </cell>
        </row>
        <row r="51">
          <cell r="Q51">
            <v>37</v>
          </cell>
          <cell r="R51">
            <v>62</v>
          </cell>
        </row>
        <row r="52">
          <cell r="B52" t="str">
            <v>E022-01-1083/2018</v>
          </cell>
          <cell r="C52" t="str">
            <v>Achieng Felix Ouma</v>
          </cell>
          <cell r="D52">
            <v>13</v>
          </cell>
          <cell r="E52">
            <v>12</v>
          </cell>
        </row>
        <row r="52">
          <cell r="G52">
            <v>14</v>
          </cell>
          <cell r="H52">
            <v>30</v>
          </cell>
        </row>
        <row r="52">
          <cell r="J52">
            <v>8</v>
          </cell>
          <cell r="K52">
            <v>22</v>
          </cell>
          <cell r="L52">
            <v>17</v>
          </cell>
        </row>
        <row r="52">
          <cell r="N52">
            <v>10</v>
          </cell>
        </row>
        <row r="52">
          <cell r="P52">
            <v>1</v>
          </cell>
          <cell r="Q52">
            <v>28</v>
          </cell>
          <cell r="R52">
            <v>50</v>
          </cell>
        </row>
        <row r="53">
          <cell r="B53" t="str">
            <v>E022-01-1084/2018</v>
          </cell>
          <cell r="C53" t="str">
            <v>Kiplagat Kipkosgei Titus</v>
          </cell>
          <cell r="D53">
            <v>15</v>
          </cell>
          <cell r="E53">
            <v>12</v>
          </cell>
        </row>
        <row r="53">
          <cell r="G53">
            <v>15</v>
          </cell>
          <cell r="H53">
            <v>35</v>
          </cell>
        </row>
        <row r="53">
          <cell r="J53">
            <v>9</v>
          </cell>
          <cell r="K53">
            <v>24</v>
          </cell>
          <cell r="L53">
            <v>20</v>
          </cell>
          <cell r="M53">
            <v>13</v>
          </cell>
          <cell r="N53">
            <v>13</v>
          </cell>
        </row>
        <row r="53">
          <cell r="Q53">
            <v>46</v>
          </cell>
          <cell r="R53">
            <v>70</v>
          </cell>
        </row>
        <row r="54">
          <cell r="B54" t="str">
            <v>E022-01-1085/2018</v>
          </cell>
          <cell r="C54" t="str">
            <v>Mbugua Joseph Kiarie</v>
          </cell>
          <cell r="D54">
            <v>12</v>
          </cell>
          <cell r="E54">
            <v>11</v>
          </cell>
        </row>
        <row r="54">
          <cell r="G54">
            <v>13</v>
          </cell>
          <cell r="H54">
            <v>37</v>
          </cell>
        </row>
        <row r="54">
          <cell r="J54">
            <v>9</v>
          </cell>
          <cell r="K54">
            <v>22</v>
          </cell>
          <cell r="L54">
            <v>11</v>
          </cell>
        </row>
        <row r="54">
          <cell r="N54">
            <v>12</v>
          </cell>
          <cell r="O54">
            <v>7</v>
          </cell>
        </row>
        <row r="54">
          <cell r="Q54">
            <v>30</v>
          </cell>
          <cell r="R54">
            <v>52</v>
          </cell>
        </row>
        <row r="55">
          <cell r="B55" t="str">
            <v>E022-01-1086/2018</v>
          </cell>
          <cell r="C55" t="str">
            <v>Mwaghadi Brian Nelson</v>
          </cell>
          <cell r="D55">
            <v>11</v>
          </cell>
          <cell r="E55">
            <v>12</v>
          </cell>
        </row>
        <row r="55">
          <cell r="G55">
            <v>13</v>
          </cell>
          <cell r="H55">
            <v>35</v>
          </cell>
        </row>
        <row r="55">
          <cell r="J55">
            <v>9</v>
          </cell>
          <cell r="K55">
            <v>22</v>
          </cell>
          <cell r="L55">
            <v>8</v>
          </cell>
        </row>
        <row r="55">
          <cell r="N55">
            <v>12</v>
          </cell>
          <cell r="O55">
            <v>3</v>
          </cell>
        </row>
        <row r="55">
          <cell r="Q55">
            <v>23</v>
          </cell>
          <cell r="R55">
            <v>45</v>
          </cell>
        </row>
        <row r="56">
          <cell r="B56" t="str">
            <v>E022-01-1089/2018</v>
          </cell>
          <cell r="C56" t="str">
            <v>Leehaney George</v>
          </cell>
          <cell r="D56">
            <v>13</v>
          </cell>
          <cell r="E56">
            <v>13</v>
          </cell>
        </row>
        <row r="56">
          <cell r="G56">
            <v>15</v>
          </cell>
          <cell r="H56">
            <v>32</v>
          </cell>
        </row>
        <row r="56">
          <cell r="J56">
            <v>8</v>
          </cell>
          <cell r="K56">
            <v>23</v>
          </cell>
          <cell r="L56">
            <v>19</v>
          </cell>
        </row>
        <row r="56">
          <cell r="N56">
            <v>10</v>
          </cell>
        </row>
        <row r="56">
          <cell r="Q56">
            <v>29</v>
          </cell>
          <cell r="R56">
            <v>52</v>
          </cell>
        </row>
        <row r="57">
          <cell r="B57" t="str">
            <v>E022-01-1092/2018</v>
          </cell>
          <cell r="C57" t="str">
            <v>Rawaka Andrew J Apwoka</v>
          </cell>
          <cell r="D57">
            <v>9</v>
          </cell>
          <cell r="E57">
            <v>12</v>
          </cell>
        </row>
        <row r="57">
          <cell r="G57">
            <v>12</v>
          </cell>
          <cell r="H57">
            <v>36</v>
          </cell>
        </row>
        <row r="57">
          <cell r="J57">
            <v>9</v>
          </cell>
          <cell r="K57">
            <v>21</v>
          </cell>
          <cell r="L57">
            <v>1</v>
          </cell>
          <cell r="M57">
            <v>5</v>
          </cell>
          <cell r="N57">
            <v>15</v>
          </cell>
        </row>
        <row r="57">
          <cell r="Q57">
            <v>21</v>
          </cell>
          <cell r="R57">
            <v>42</v>
          </cell>
        </row>
        <row r="58">
          <cell r="B58" t="str">
            <v>E022-01-1094/2018</v>
          </cell>
          <cell r="C58" t="str">
            <v>Kemboi Collins Kipchirchir</v>
          </cell>
          <cell r="D58">
            <v>14</v>
          </cell>
          <cell r="E58">
            <v>9</v>
          </cell>
        </row>
        <row r="58">
          <cell r="G58">
            <v>13</v>
          </cell>
          <cell r="H58">
            <v>34</v>
          </cell>
        </row>
        <row r="58">
          <cell r="J58">
            <v>9</v>
          </cell>
          <cell r="K58">
            <v>22</v>
          </cell>
          <cell r="L58">
            <v>22</v>
          </cell>
        </row>
        <row r="58">
          <cell r="N58">
            <v>9</v>
          </cell>
          <cell r="O58">
            <v>3</v>
          </cell>
        </row>
        <row r="58">
          <cell r="Q58">
            <v>34</v>
          </cell>
          <cell r="R58">
            <v>56</v>
          </cell>
        </row>
        <row r="59">
          <cell r="B59" t="str">
            <v>E022-01-1095/2018</v>
          </cell>
          <cell r="C59" t="str">
            <v>Kibet Brian</v>
          </cell>
          <cell r="D59">
            <v>10</v>
          </cell>
          <cell r="E59">
            <v>11</v>
          </cell>
        </row>
        <row r="59">
          <cell r="G59">
            <v>12</v>
          </cell>
          <cell r="H59">
            <v>33</v>
          </cell>
        </row>
        <row r="59">
          <cell r="J59">
            <v>8</v>
          </cell>
          <cell r="K59">
            <v>20</v>
          </cell>
          <cell r="L59">
            <v>10</v>
          </cell>
        </row>
        <row r="59">
          <cell r="N59">
            <v>9</v>
          </cell>
          <cell r="O59">
            <v>4</v>
          </cell>
        </row>
        <row r="59">
          <cell r="Q59">
            <v>23</v>
          </cell>
          <cell r="R59">
            <v>43</v>
          </cell>
        </row>
        <row r="60">
          <cell r="B60" t="str">
            <v>E022-01-1096/2018</v>
          </cell>
          <cell r="C60" t="str">
            <v>Othieno Jacob Magina</v>
          </cell>
          <cell r="D60">
            <v>12</v>
          </cell>
          <cell r="E60">
            <v>12</v>
          </cell>
        </row>
        <row r="60">
          <cell r="G60">
            <v>14</v>
          </cell>
          <cell r="H60">
            <v>35</v>
          </cell>
        </row>
        <row r="60">
          <cell r="J60">
            <v>9</v>
          </cell>
          <cell r="K60">
            <v>23</v>
          </cell>
          <cell r="L60">
            <v>16</v>
          </cell>
        </row>
        <row r="60">
          <cell r="N60">
            <v>6</v>
          </cell>
        </row>
        <row r="60">
          <cell r="P60">
            <v>9</v>
          </cell>
          <cell r="Q60">
            <v>31</v>
          </cell>
          <cell r="R60">
            <v>54</v>
          </cell>
        </row>
        <row r="61">
          <cell r="B61" t="str">
            <v>E022-01-1098/2018</v>
          </cell>
          <cell r="C61" t="str">
            <v>Mugwe John Njoroge</v>
          </cell>
          <cell r="D61">
            <v>16</v>
          </cell>
          <cell r="E61">
            <v>13</v>
          </cell>
        </row>
        <row r="61">
          <cell r="G61">
            <v>17</v>
          </cell>
          <cell r="H61">
            <v>30</v>
          </cell>
        </row>
        <row r="61">
          <cell r="J61">
            <v>8</v>
          </cell>
          <cell r="K61">
            <v>25</v>
          </cell>
          <cell r="L61">
            <v>25</v>
          </cell>
        </row>
        <row r="61">
          <cell r="N61">
            <v>14</v>
          </cell>
          <cell r="O61">
            <v>17</v>
          </cell>
        </row>
        <row r="61">
          <cell r="Q61">
            <v>56</v>
          </cell>
          <cell r="R61">
            <v>81</v>
          </cell>
        </row>
        <row r="62">
          <cell r="B62" t="str">
            <v>E022-01-1099/2018</v>
          </cell>
          <cell r="C62" t="str">
            <v>Wairimu  Everlyn Wanjiku</v>
          </cell>
          <cell r="D62">
            <v>12</v>
          </cell>
          <cell r="E62">
            <v>12</v>
          </cell>
        </row>
        <row r="62">
          <cell r="G62">
            <v>14</v>
          </cell>
          <cell r="H62">
            <v>33</v>
          </cell>
        </row>
        <row r="62">
          <cell r="J62">
            <v>8</v>
          </cell>
          <cell r="K62">
            <v>22</v>
          </cell>
          <cell r="L62">
            <v>23</v>
          </cell>
          <cell r="M62">
            <v>11</v>
          </cell>
        </row>
        <row r="62">
          <cell r="P62">
            <v>7</v>
          </cell>
          <cell r="Q62">
            <v>41</v>
          </cell>
          <cell r="R62">
            <v>63</v>
          </cell>
        </row>
        <row r="63">
          <cell r="B63" t="str">
            <v>E022-01-1100/2018</v>
          </cell>
          <cell r="C63" t="str">
            <v>Wanjala Barasa Levy</v>
          </cell>
          <cell r="D63">
            <v>13</v>
          </cell>
          <cell r="E63">
            <v>11</v>
          </cell>
        </row>
        <row r="63">
          <cell r="G63">
            <v>14</v>
          </cell>
          <cell r="H63">
            <v>32</v>
          </cell>
        </row>
        <row r="63">
          <cell r="J63">
            <v>8</v>
          </cell>
          <cell r="K63">
            <v>22</v>
          </cell>
          <cell r="L63">
            <v>14</v>
          </cell>
          <cell r="M63">
            <v>13</v>
          </cell>
        </row>
        <row r="63">
          <cell r="P63">
            <v>4</v>
          </cell>
          <cell r="Q63">
            <v>31</v>
          </cell>
          <cell r="R63">
            <v>53</v>
          </cell>
        </row>
        <row r="64">
          <cell r="B64" t="str">
            <v>E022-01-1101/2018</v>
          </cell>
          <cell r="C64" t="str">
            <v>Thindiu Keely Njoroge</v>
          </cell>
          <cell r="D64">
            <v>12</v>
          </cell>
          <cell r="E64">
            <v>12</v>
          </cell>
        </row>
        <row r="64">
          <cell r="G64">
            <v>14</v>
          </cell>
          <cell r="H64">
            <v>30</v>
          </cell>
        </row>
        <row r="64">
          <cell r="J64">
            <v>8</v>
          </cell>
          <cell r="K64">
            <v>22</v>
          </cell>
          <cell r="L64">
            <v>9</v>
          </cell>
        </row>
        <row r="64">
          <cell r="N64">
            <v>12</v>
          </cell>
          <cell r="O64">
            <v>5</v>
          </cell>
        </row>
        <row r="64">
          <cell r="Q64">
            <v>26</v>
          </cell>
          <cell r="R64">
            <v>48</v>
          </cell>
        </row>
        <row r="65">
          <cell r="B65" t="str">
            <v>E022-01-1102/2018</v>
          </cell>
          <cell r="C65" t="str">
            <v>Kanyi Carson Wanjohi</v>
          </cell>
          <cell r="D65">
            <v>10</v>
          </cell>
          <cell r="E65">
            <v>12</v>
          </cell>
        </row>
        <row r="65">
          <cell r="G65">
            <v>13</v>
          </cell>
          <cell r="H65">
            <v>35</v>
          </cell>
        </row>
        <row r="65">
          <cell r="J65">
            <v>9</v>
          </cell>
          <cell r="K65">
            <v>22</v>
          </cell>
          <cell r="L65">
            <v>12</v>
          </cell>
          <cell r="M65">
            <v>6</v>
          </cell>
          <cell r="N65">
            <v>6</v>
          </cell>
        </row>
        <row r="65">
          <cell r="Q65">
            <v>24</v>
          </cell>
          <cell r="R65">
            <v>46</v>
          </cell>
        </row>
        <row r="66">
          <cell r="B66" t="str">
            <v>E022-01-1169/2018</v>
          </cell>
          <cell r="C66" t="str">
            <v>Nganga Joseph Mwangi</v>
          </cell>
          <cell r="D66">
            <v>9</v>
          </cell>
          <cell r="E66">
            <v>12</v>
          </cell>
        </row>
        <row r="66">
          <cell r="G66">
            <v>12</v>
          </cell>
          <cell r="H66">
            <v>34</v>
          </cell>
        </row>
        <row r="66">
          <cell r="J66">
            <v>9</v>
          </cell>
          <cell r="K66">
            <v>21</v>
          </cell>
          <cell r="L66">
            <v>11</v>
          </cell>
        </row>
        <row r="66">
          <cell r="N66">
            <v>9</v>
          </cell>
        </row>
        <row r="66">
          <cell r="Q66">
            <v>20</v>
          </cell>
          <cell r="R66">
            <v>41</v>
          </cell>
        </row>
        <row r="67">
          <cell r="B67" t="str">
            <v>E022-01-1283/2018</v>
          </cell>
          <cell r="C67" t="str">
            <v>Kipkirui Paul</v>
          </cell>
          <cell r="D67">
            <v>13</v>
          </cell>
          <cell r="E67">
            <v>11</v>
          </cell>
        </row>
        <row r="67">
          <cell r="G67">
            <v>14</v>
          </cell>
          <cell r="H67">
            <v>35</v>
          </cell>
        </row>
        <row r="67">
          <cell r="J67">
            <v>9</v>
          </cell>
          <cell r="K67">
            <v>23</v>
          </cell>
          <cell r="L67">
            <v>10</v>
          </cell>
        </row>
        <row r="67">
          <cell r="N67">
            <v>17</v>
          </cell>
          <cell r="O67">
            <v>12</v>
          </cell>
        </row>
        <row r="67">
          <cell r="Q67">
            <v>39</v>
          </cell>
          <cell r="R67">
            <v>62</v>
          </cell>
        </row>
        <row r="68">
          <cell r="B68" t="str">
            <v>E022-01-1412/2018</v>
          </cell>
          <cell r="C68" t="str">
            <v>Momanyi Silvester Omwaga</v>
          </cell>
          <cell r="D68">
            <v>13</v>
          </cell>
          <cell r="E68">
            <v>10</v>
          </cell>
        </row>
        <row r="68">
          <cell r="G68">
            <v>13</v>
          </cell>
          <cell r="H68">
            <v>34</v>
          </cell>
        </row>
        <row r="68">
          <cell r="J68">
            <v>9</v>
          </cell>
          <cell r="K68">
            <v>22</v>
          </cell>
          <cell r="L68">
            <v>7</v>
          </cell>
          <cell r="M68">
            <v>11</v>
          </cell>
        </row>
        <row r="68">
          <cell r="O68">
            <v>12</v>
          </cell>
        </row>
        <row r="68">
          <cell r="Q68">
            <v>30</v>
          </cell>
          <cell r="R68">
            <v>52</v>
          </cell>
        </row>
        <row r="69">
          <cell r="B69" t="str">
            <v>E022-01-1473/2018</v>
          </cell>
          <cell r="C69" t="str">
            <v>Mworia Vincent Mwende</v>
          </cell>
          <cell r="D69">
            <v>16</v>
          </cell>
          <cell r="E69">
            <v>12</v>
          </cell>
        </row>
        <row r="69">
          <cell r="G69">
            <v>16</v>
          </cell>
          <cell r="H69">
            <v>34</v>
          </cell>
        </row>
        <row r="69">
          <cell r="J69">
            <v>9</v>
          </cell>
          <cell r="K69">
            <v>25</v>
          </cell>
          <cell r="L69">
            <v>26</v>
          </cell>
        </row>
        <row r="69">
          <cell r="O69">
            <v>18</v>
          </cell>
          <cell r="P69">
            <v>14</v>
          </cell>
          <cell r="Q69">
            <v>58</v>
          </cell>
          <cell r="R69">
            <v>83</v>
          </cell>
        </row>
        <row r="70">
          <cell r="B70" t="str">
            <v>E022-01-1475/2018</v>
          </cell>
          <cell r="C70" t="str">
            <v>Kiara Brian Mugambi</v>
          </cell>
          <cell r="D70">
            <v>6</v>
          </cell>
          <cell r="E70">
            <v>10</v>
          </cell>
        </row>
        <row r="70">
          <cell r="G70">
            <v>9</v>
          </cell>
          <cell r="H70">
            <v>35</v>
          </cell>
        </row>
        <row r="70">
          <cell r="J70">
            <v>9</v>
          </cell>
          <cell r="K70">
            <v>18</v>
          </cell>
          <cell r="L70">
            <v>7</v>
          </cell>
          <cell r="M70">
            <v>1</v>
          </cell>
          <cell r="N70">
            <v>4</v>
          </cell>
        </row>
        <row r="70">
          <cell r="Q70">
            <v>12</v>
          </cell>
          <cell r="R70">
            <v>30</v>
          </cell>
        </row>
        <row r="71">
          <cell r="B71" t="str">
            <v>E022-01-1486/2018</v>
          </cell>
          <cell r="C71" t="str">
            <v>Munene Victor Ian</v>
          </cell>
          <cell r="D71">
            <v>13</v>
          </cell>
          <cell r="E71">
            <v>11</v>
          </cell>
        </row>
        <row r="71">
          <cell r="G71">
            <v>14</v>
          </cell>
          <cell r="H71">
            <v>31</v>
          </cell>
        </row>
        <row r="71">
          <cell r="J71">
            <v>8</v>
          </cell>
          <cell r="K71">
            <v>22</v>
          </cell>
          <cell r="L71">
            <v>12</v>
          </cell>
        </row>
        <row r="71">
          <cell r="N71">
            <v>7</v>
          </cell>
          <cell r="O71">
            <v>7</v>
          </cell>
        </row>
        <row r="71">
          <cell r="Q71">
            <v>26</v>
          </cell>
          <cell r="R71">
            <v>48</v>
          </cell>
        </row>
        <row r="72">
          <cell r="B72" t="str">
            <v>E022-01-1539/2018</v>
          </cell>
          <cell r="C72" t="str">
            <v>Mwangi Luke Victor</v>
          </cell>
          <cell r="D72">
            <v>5</v>
          </cell>
          <cell r="E72">
            <v>9</v>
          </cell>
        </row>
        <row r="72">
          <cell r="G72">
            <v>8</v>
          </cell>
          <cell r="H72">
            <v>33</v>
          </cell>
        </row>
        <row r="72">
          <cell r="J72">
            <v>8</v>
          </cell>
          <cell r="K72">
            <v>16</v>
          </cell>
          <cell r="L72">
            <v>3</v>
          </cell>
        </row>
        <row r="72">
          <cell r="N72">
            <v>2</v>
          </cell>
          <cell r="O72">
            <v>3</v>
          </cell>
        </row>
        <row r="72">
          <cell r="Q72">
            <v>8</v>
          </cell>
          <cell r="R72">
            <v>24</v>
          </cell>
        </row>
        <row r="73">
          <cell r="B73" t="str">
            <v>E022-01-1566/2018</v>
          </cell>
          <cell r="C73" t="str">
            <v>Muiruri Vivian  Wanjiru</v>
          </cell>
          <cell r="D73">
            <v>14</v>
          </cell>
          <cell r="E73">
            <v>12</v>
          </cell>
        </row>
        <row r="73">
          <cell r="G73">
            <v>15</v>
          </cell>
          <cell r="H73">
            <v>35</v>
          </cell>
        </row>
        <row r="73">
          <cell r="J73">
            <v>9</v>
          </cell>
          <cell r="K73">
            <v>24</v>
          </cell>
          <cell r="L73">
            <v>18</v>
          </cell>
          <cell r="M73">
            <v>4</v>
          </cell>
          <cell r="N73">
            <v>18</v>
          </cell>
        </row>
        <row r="73">
          <cell r="Q73">
            <v>40</v>
          </cell>
          <cell r="R73">
            <v>64</v>
          </cell>
        </row>
        <row r="74">
          <cell r="B74" t="str">
            <v>E022-01-1757/2018</v>
          </cell>
          <cell r="C74" t="str">
            <v>Orina Dorothy Kwamboka</v>
          </cell>
          <cell r="D74">
            <v>12</v>
          </cell>
          <cell r="E74">
            <v>9</v>
          </cell>
        </row>
        <row r="74">
          <cell r="G74">
            <v>12</v>
          </cell>
          <cell r="H74">
            <v>33</v>
          </cell>
        </row>
        <row r="74">
          <cell r="J74">
            <v>8</v>
          </cell>
          <cell r="K74">
            <v>20</v>
          </cell>
          <cell r="L74">
            <v>21</v>
          </cell>
          <cell r="M74">
            <v>12</v>
          </cell>
          <cell r="N74">
            <v>0</v>
          </cell>
        </row>
        <row r="74">
          <cell r="Q74">
            <v>33</v>
          </cell>
          <cell r="R74">
            <v>53</v>
          </cell>
        </row>
        <row r="75">
          <cell r="B75" t="str">
            <v>E022-01-1801/2018</v>
          </cell>
          <cell r="C75" t="str">
            <v>Nganga Dennis Muraini</v>
          </cell>
          <cell r="D75">
            <v>10</v>
          </cell>
          <cell r="E75">
            <v>12</v>
          </cell>
        </row>
        <row r="75">
          <cell r="G75">
            <v>13</v>
          </cell>
          <cell r="H75">
            <v>35</v>
          </cell>
        </row>
        <row r="75">
          <cell r="J75">
            <v>9</v>
          </cell>
          <cell r="K75">
            <v>22</v>
          </cell>
          <cell r="L75">
            <v>15</v>
          </cell>
        </row>
        <row r="75">
          <cell r="N75">
            <v>10</v>
          </cell>
          <cell r="O75">
            <v>6</v>
          </cell>
        </row>
        <row r="75">
          <cell r="Q75">
            <v>31</v>
          </cell>
          <cell r="R75">
            <v>53</v>
          </cell>
        </row>
        <row r="76">
          <cell r="B76" t="str">
            <v>E022-01-1813/2018</v>
          </cell>
          <cell r="C76" t="str">
            <v>Wanjeri Mary Wanjiku</v>
          </cell>
          <cell r="D76">
            <v>11</v>
          </cell>
          <cell r="E76">
            <v>10</v>
          </cell>
        </row>
        <row r="76">
          <cell r="G76">
            <v>12</v>
          </cell>
          <cell r="H76">
            <v>36</v>
          </cell>
        </row>
        <row r="76">
          <cell r="J76">
            <v>9</v>
          </cell>
          <cell r="K76">
            <v>21</v>
          </cell>
          <cell r="L76">
            <v>12</v>
          </cell>
          <cell r="M76">
            <v>5</v>
          </cell>
        </row>
        <row r="76">
          <cell r="P76">
            <v>6</v>
          </cell>
          <cell r="Q76">
            <v>23</v>
          </cell>
          <cell r="R76">
            <v>44</v>
          </cell>
        </row>
        <row r="77">
          <cell r="B77" t="str">
            <v>E022-01-1816/2018</v>
          </cell>
          <cell r="C77" t="str">
            <v>Kioko Evans Mutuku</v>
          </cell>
          <cell r="D77">
            <v>10</v>
          </cell>
          <cell r="E77">
            <v>12</v>
          </cell>
        </row>
        <row r="77">
          <cell r="G77">
            <v>13</v>
          </cell>
          <cell r="H77">
            <v>33</v>
          </cell>
        </row>
        <row r="77">
          <cell r="J77">
            <v>8</v>
          </cell>
          <cell r="K77">
            <v>21</v>
          </cell>
          <cell r="L77">
            <v>9</v>
          </cell>
        </row>
        <row r="77">
          <cell r="N77">
            <v>9</v>
          </cell>
          <cell r="O77">
            <v>6</v>
          </cell>
        </row>
        <row r="77">
          <cell r="Q77">
            <v>24</v>
          </cell>
          <cell r="R77">
            <v>45</v>
          </cell>
        </row>
        <row r="78">
          <cell r="B78" t="str">
            <v>E022-01-1828/2018</v>
          </cell>
          <cell r="C78" t="str">
            <v>Mulwa Joseph Musya</v>
          </cell>
          <cell r="D78">
            <v>15</v>
          </cell>
          <cell r="E78">
            <v>12</v>
          </cell>
        </row>
        <row r="78">
          <cell r="G78">
            <v>15</v>
          </cell>
          <cell r="H78">
            <v>35</v>
          </cell>
        </row>
        <row r="78">
          <cell r="J78">
            <v>9</v>
          </cell>
          <cell r="K78">
            <v>24</v>
          </cell>
          <cell r="L78">
            <v>16</v>
          </cell>
          <cell r="M78">
            <v>18</v>
          </cell>
        </row>
        <row r="78">
          <cell r="O78">
            <v>9</v>
          </cell>
        </row>
        <row r="78">
          <cell r="Q78">
            <v>43</v>
          </cell>
          <cell r="R78">
            <v>67</v>
          </cell>
        </row>
        <row r="79">
          <cell r="B79" t="str">
            <v>E022-01-1831/2018</v>
          </cell>
          <cell r="C79" t="str">
            <v>Cheruiyot Desmond</v>
          </cell>
          <cell r="D79">
            <v>13</v>
          </cell>
          <cell r="E79">
            <v>10</v>
          </cell>
        </row>
        <row r="79">
          <cell r="G79">
            <v>13</v>
          </cell>
          <cell r="H79">
            <v>34</v>
          </cell>
        </row>
        <row r="79">
          <cell r="J79">
            <v>9</v>
          </cell>
          <cell r="K79">
            <v>22</v>
          </cell>
          <cell r="L79">
            <v>16</v>
          </cell>
          <cell r="M79">
            <v>2</v>
          </cell>
          <cell r="N79">
            <v>17</v>
          </cell>
        </row>
        <row r="79">
          <cell r="Q79">
            <v>35</v>
          </cell>
          <cell r="R79">
            <v>57</v>
          </cell>
        </row>
        <row r="80">
          <cell r="B80" t="str">
            <v>E022-01-1832/2018</v>
          </cell>
          <cell r="C80" t="str">
            <v>Mukiri Lornaclare</v>
          </cell>
          <cell r="D80">
            <v>7</v>
          </cell>
          <cell r="E80">
            <v>10</v>
          </cell>
        </row>
        <row r="80">
          <cell r="G80">
            <v>10</v>
          </cell>
          <cell r="H80">
            <v>33</v>
          </cell>
        </row>
        <row r="80">
          <cell r="J80">
            <v>8</v>
          </cell>
          <cell r="K80">
            <v>18</v>
          </cell>
          <cell r="L80">
            <v>5</v>
          </cell>
          <cell r="M80">
            <v>6</v>
          </cell>
        </row>
        <row r="80">
          <cell r="P80">
            <v>6</v>
          </cell>
          <cell r="Q80">
            <v>17</v>
          </cell>
          <cell r="R80">
            <v>35</v>
          </cell>
        </row>
        <row r="81">
          <cell r="B81" t="str">
            <v>E022-01-1838/2018</v>
          </cell>
          <cell r="C81" t="str">
            <v>Mathenge Timons Kingau</v>
          </cell>
          <cell r="D81">
            <v>15</v>
          </cell>
          <cell r="E81">
            <v>11</v>
          </cell>
        </row>
        <row r="81">
          <cell r="G81">
            <v>15</v>
          </cell>
          <cell r="H81">
            <v>35</v>
          </cell>
        </row>
        <row r="81">
          <cell r="J81">
            <v>9</v>
          </cell>
          <cell r="K81">
            <v>24</v>
          </cell>
          <cell r="L81">
            <v>12</v>
          </cell>
        </row>
        <row r="81">
          <cell r="O81">
            <v>9</v>
          </cell>
          <cell r="P81">
            <v>13</v>
          </cell>
          <cell r="Q81">
            <v>34</v>
          </cell>
          <cell r="R81">
            <v>58</v>
          </cell>
        </row>
        <row r="82">
          <cell r="B82" t="str">
            <v>E022-01-0695/2017</v>
          </cell>
          <cell r="C82" t="str">
            <v>Nduati Daniel Chege</v>
          </cell>
          <cell r="D82">
            <v>11</v>
          </cell>
        </row>
        <row r="82">
          <cell r="G82">
            <v>6</v>
          </cell>
        </row>
        <row r="83">
          <cell r="B83" t="str">
            <v>E022-01-0731/2017</v>
          </cell>
          <cell r="C83" t="str">
            <v>Wanjala Mike Hulula</v>
          </cell>
        </row>
        <row r="83">
          <cell r="L83">
            <v>25</v>
          </cell>
          <cell r="M83">
            <v>15</v>
          </cell>
          <cell r="N83">
            <v>4</v>
          </cell>
        </row>
        <row r="83">
          <cell r="Q83">
            <v>44</v>
          </cell>
          <cell r="R83">
            <v>44</v>
          </cell>
        </row>
        <row r="84">
          <cell r="B84" t="str">
            <v>E022-01-0736/2017</v>
          </cell>
          <cell r="C84" t="str">
            <v>Wambani Esther</v>
          </cell>
          <cell r="D84">
            <v>15</v>
          </cell>
          <cell r="E84">
            <v>13</v>
          </cell>
        </row>
        <row r="84">
          <cell r="G84">
            <v>16</v>
          </cell>
          <cell r="H84">
            <v>35</v>
          </cell>
        </row>
        <row r="84">
          <cell r="J84">
            <v>9</v>
          </cell>
          <cell r="K84">
            <v>25</v>
          </cell>
          <cell r="L84">
            <v>30</v>
          </cell>
          <cell r="M84">
            <v>15</v>
          </cell>
        </row>
        <row r="84">
          <cell r="P84">
            <v>5</v>
          </cell>
          <cell r="Q84">
            <v>50</v>
          </cell>
          <cell r="R84">
            <v>75</v>
          </cell>
        </row>
        <row r="85">
          <cell r="B85" t="str">
            <v>E022-01-0746/2017</v>
          </cell>
          <cell r="C85" t="str">
            <v>Mwangi Maxwell Wachira</v>
          </cell>
          <cell r="D85">
            <v>10</v>
          </cell>
        </row>
        <row r="85">
          <cell r="G85">
            <v>6</v>
          </cell>
        </row>
        <row r="86">
          <cell r="B86" t="str">
            <v>E022-01-0748/2017</v>
          </cell>
          <cell r="C86" t="str">
            <v>Simiyu M. Micah</v>
          </cell>
          <cell r="D86">
            <v>8</v>
          </cell>
          <cell r="E86">
            <v>12</v>
          </cell>
        </row>
        <row r="86">
          <cell r="G86">
            <v>11</v>
          </cell>
          <cell r="H86">
            <v>30</v>
          </cell>
        </row>
        <row r="86">
          <cell r="J86">
            <v>8</v>
          </cell>
          <cell r="K86">
            <v>19</v>
          </cell>
          <cell r="L86">
            <v>8</v>
          </cell>
        </row>
        <row r="86">
          <cell r="N86">
            <v>9</v>
          </cell>
        </row>
        <row r="86">
          <cell r="Q86">
            <v>17</v>
          </cell>
          <cell r="R86">
            <v>36</v>
          </cell>
        </row>
        <row r="87">
          <cell r="B87" t="str">
            <v>E022-01-1336/2017</v>
          </cell>
          <cell r="C87" t="str">
            <v>Kabue Brian Njuguna</v>
          </cell>
          <cell r="D87">
            <v>9</v>
          </cell>
        </row>
        <row r="87">
          <cell r="G87">
            <v>5</v>
          </cell>
        </row>
        <row r="88">
          <cell r="B88" t="str">
            <v>E022-01-1510/2017</v>
          </cell>
          <cell r="C88" t="str">
            <v>Maina Stephen Wanyoike</v>
          </cell>
          <cell r="D88">
            <v>0</v>
          </cell>
          <cell r="E88">
            <v>11</v>
          </cell>
        </row>
        <row r="88">
          <cell r="G88">
            <v>15</v>
          </cell>
          <cell r="H88">
            <v>34</v>
          </cell>
        </row>
        <row r="88">
          <cell r="J88">
            <v>9</v>
          </cell>
          <cell r="K88">
            <v>24</v>
          </cell>
          <cell r="L88">
            <v>18</v>
          </cell>
        </row>
        <row r="88">
          <cell r="O88">
            <v>12</v>
          </cell>
          <cell r="P88">
            <v>0</v>
          </cell>
          <cell r="Q88">
            <v>30</v>
          </cell>
          <cell r="R88">
            <v>54</v>
          </cell>
        </row>
        <row r="89">
          <cell r="B89" t="str">
            <v>E022-01-1753/2017</v>
          </cell>
          <cell r="C89" t="str">
            <v>Chepkirui Janet</v>
          </cell>
          <cell r="D89">
            <v>15</v>
          </cell>
          <cell r="E89">
            <v>11</v>
          </cell>
        </row>
        <row r="89">
          <cell r="G89">
            <v>15</v>
          </cell>
          <cell r="H89">
            <v>33</v>
          </cell>
        </row>
        <row r="89">
          <cell r="J89">
            <v>8</v>
          </cell>
          <cell r="K89">
            <v>23</v>
          </cell>
          <cell r="L89">
            <v>27</v>
          </cell>
          <cell r="M89">
            <v>11</v>
          </cell>
        </row>
        <row r="89">
          <cell r="O89">
            <v>20</v>
          </cell>
        </row>
        <row r="89">
          <cell r="Q89">
            <v>58</v>
          </cell>
          <cell r="R89">
            <v>81</v>
          </cell>
        </row>
        <row r="90">
          <cell r="B90" t="str">
            <v>E022-01-0927/2016</v>
          </cell>
          <cell r="C90" t="str">
            <v>Kiprono Victor Kirui</v>
          </cell>
          <cell r="D90">
            <v>10</v>
          </cell>
          <cell r="E90">
            <v>9</v>
          </cell>
        </row>
        <row r="90">
          <cell r="G90">
            <v>11</v>
          </cell>
          <cell r="H90">
            <v>32</v>
          </cell>
        </row>
        <row r="90">
          <cell r="J90">
            <v>8</v>
          </cell>
          <cell r="K90">
            <v>19</v>
          </cell>
          <cell r="L90">
            <v>11</v>
          </cell>
          <cell r="M90">
            <v>4</v>
          </cell>
          <cell r="N90">
            <v>7</v>
          </cell>
        </row>
        <row r="90">
          <cell r="Q90">
            <v>22</v>
          </cell>
          <cell r="R90">
            <v>41</v>
          </cell>
        </row>
        <row r="91">
          <cell r="B91" t="str">
            <v>E022-01-1852/2016</v>
          </cell>
          <cell r="C91" t="str">
            <v>Leslie Mbugua</v>
          </cell>
          <cell r="D91">
            <v>10</v>
          </cell>
        </row>
        <row r="91">
          <cell r="G91">
            <v>6</v>
          </cell>
        </row>
        <row r="91">
          <cell r="J91">
            <v>0</v>
          </cell>
          <cell r="K91">
            <v>6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OE"/>
      <sheetName val="SYS"/>
    </sheetNames>
    <sheetDataSet>
      <sheetData sheetId="0"/>
      <sheetData sheetId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SOE"/>
      <sheetName val="SYS"/>
    </sheetNames>
    <sheetDataSet>
      <sheetData sheetId="0"/>
      <sheetData sheetId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SOE"/>
      <sheetName val="SYS"/>
    </sheetNames>
    <sheetDataSet>
      <sheetData sheetId="0"/>
      <sheetData sheetId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SOE"/>
      <sheetName val="SYS"/>
    </sheetNames>
    <sheetDataSet>
      <sheetData sheetId="0"/>
      <sheetData sheetId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SOE"/>
      <sheetName val="SYS"/>
    </sheetNames>
    <sheetDataSet>
      <sheetData sheetId="0"/>
      <sheetData sheetId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SOE"/>
      <sheetName val="SYS"/>
    </sheetNames>
    <sheetDataSet>
      <sheetData sheetId="0"/>
      <sheetData sheetId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EMT 4.2"/>
    </sheetNames>
    <sheetDataSet>
      <sheetData sheetId="0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SOE"/>
      <sheetName val="SYS"/>
    </sheetNames>
    <sheetDataSet>
      <sheetData sheetId="0"/>
      <sheetData sheetId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SOE"/>
      <sheetName val="SYS"/>
    </sheetNames>
    <sheetDataSet>
      <sheetData sheetId="0">
        <row r="15">
          <cell r="B15" t="str">
            <v>E022-01-0745/2019</v>
          </cell>
          <cell r="C15" t="str">
            <v>Mary Mbaire MBUGUA</v>
          </cell>
          <cell r="D15">
            <v>39</v>
          </cell>
          <cell r="E15">
            <v>25</v>
          </cell>
          <cell r="F15">
            <v>0</v>
          </cell>
          <cell r="G15">
            <v>7.025</v>
          </cell>
          <cell r="H15">
            <v>25</v>
          </cell>
          <cell r="I15">
            <v>27</v>
          </cell>
          <cell r="J15">
            <v>4.12878787878788</v>
          </cell>
          <cell r="K15">
            <v>13</v>
          </cell>
          <cell r="L15">
            <v>0</v>
          </cell>
          <cell r="M15">
            <v>0</v>
          </cell>
          <cell r="N15">
            <v>13</v>
          </cell>
          <cell r="O15">
            <v>24.2</v>
          </cell>
          <cell r="P15">
            <v>29</v>
          </cell>
          <cell r="Q15">
            <v>2</v>
          </cell>
          <cell r="R15">
            <v>0</v>
          </cell>
          <cell r="S15">
            <v>8</v>
          </cell>
          <cell r="T15">
            <v>0</v>
          </cell>
          <cell r="U15">
            <v>39</v>
          </cell>
          <cell r="V15">
            <v>63</v>
          </cell>
        </row>
        <row r="16">
          <cell r="B16" t="str">
            <v>E022-01-0746/2019</v>
          </cell>
          <cell r="C16" t="str">
            <v>Racheal Wamaitha MBURU</v>
          </cell>
          <cell r="D16">
            <v>38</v>
          </cell>
          <cell r="E16">
            <v>15</v>
          </cell>
          <cell r="F16">
            <v>0</v>
          </cell>
          <cell r="G16">
            <v>5.675</v>
          </cell>
          <cell r="H16">
            <v>28</v>
          </cell>
          <cell r="I16">
            <v>30</v>
          </cell>
          <cell r="J16">
            <v>4.60606060606061</v>
          </cell>
          <cell r="K16">
            <v>14</v>
          </cell>
          <cell r="L16">
            <v>0</v>
          </cell>
          <cell r="M16">
            <v>0</v>
          </cell>
          <cell r="N16">
            <v>14</v>
          </cell>
          <cell r="O16">
            <v>24.3</v>
          </cell>
          <cell r="P16">
            <v>19</v>
          </cell>
          <cell r="Q16">
            <v>0</v>
          </cell>
          <cell r="R16">
            <v>10</v>
          </cell>
          <cell r="S16">
            <v>8</v>
          </cell>
          <cell r="T16">
            <v>0</v>
          </cell>
          <cell r="U16">
            <v>37</v>
          </cell>
          <cell r="V16">
            <v>61</v>
          </cell>
        </row>
        <row r="17">
          <cell r="B17" t="str">
            <v>E022-01-0747/2019</v>
          </cell>
          <cell r="C17" t="str">
            <v>Makara Elsie MUTHONI</v>
          </cell>
          <cell r="D17">
            <v>39</v>
          </cell>
          <cell r="E17">
            <v>25</v>
          </cell>
          <cell r="F17">
            <v>0</v>
          </cell>
          <cell r="G17">
            <v>7.025</v>
          </cell>
          <cell r="H17">
            <v>27</v>
          </cell>
          <cell r="I17">
            <v>29</v>
          </cell>
          <cell r="J17">
            <v>4.4469696969697</v>
          </cell>
          <cell r="K17">
            <v>14</v>
          </cell>
          <cell r="L17">
            <v>0</v>
          </cell>
          <cell r="M17">
            <v>0</v>
          </cell>
          <cell r="N17">
            <v>14</v>
          </cell>
          <cell r="O17">
            <v>25.5</v>
          </cell>
          <cell r="P17">
            <v>13.5</v>
          </cell>
          <cell r="Q17">
            <v>0</v>
          </cell>
          <cell r="R17">
            <v>9</v>
          </cell>
          <cell r="S17">
            <v>4.5</v>
          </cell>
          <cell r="T17">
            <v>0</v>
          </cell>
          <cell r="U17">
            <v>27</v>
          </cell>
          <cell r="V17">
            <v>53</v>
          </cell>
        </row>
        <row r="18">
          <cell r="B18" t="str">
            <v>E022-01-0748/2019</v>
          </cell>
          <cell r="C18" t="str">
            <v>Luis Githendu KARIUKI</v>
          </cell>
          <cell r="D18">
            <v>35</v>
          </cell>
          <cell r="E18">
            <v>25</v>
          </cell>
          <cell r="F18">
            <v>0</v>
          </cell>
          <cell r="G18">
            <v>6.625</v>
          </cell>
          <cell r="H18">
            <v>24</v>
          </cell>
          <cell r="I18">
            <v>28</v>
          </cell>
          <cell r="J18">
            <v>4.12121212121212</v>
          </cell>
          <cell r="K18">
            <v>13</v>
          </cell>
          <cell r="L18">
            <v>0</v>
          </cell>
          <cell r="M18">
            <v>0</v>
          </cell>
          <cell r="N18">
            <v>13</v>
          </cell>
          <cell r="O18">
            <v>23.7</v>
          </cell>
          <cell r="P18">
            <v>12.5</v>
          </cell>
          <cell r="Q18">
            <v>4</v>
          </cell>
          <cell r="R18">
            <v>0</v>
          </cell>
          <cell r="S18">
            <v>0</v>
          </cell>
          <cell r="T18">
            <v>0</v>
          </cell>
          <cell r="U18">
            <v>16.5</v>
          </cell>
          <cell r="V18">
            <v>40</v>
          </cell>
        </row>
        <row r="19">
          <cell r="B19" t="str">
            <v>E022-01-0749/2019</v>
          </cell>
          <cell r="C19" t="str">
            <v>Samuel Kioria KIMONDO</v>
          </cell>
          <cell r="D19">
            <v>39</v>
          </cell>
          <cell r="E19">
            <v>15</v>
          </cell>
          <cell r="F19">
            <v>0</v>
          </cell>
          <cell r="G19">
            <v>5.775</v>
          </cell>
          <cell r="H19">
            <v>23</v>
          </cell>
          <cell r="I19">
            <v>29</v>
          </cell>
          <cell r="J19">
            <v>4.11363636363636</v>
          </cell>
          <cell r="K19">
            <v>14</v>
          </cell>
          <cell r="L19">
            <v>0</v>
          </cell>
          <cell r="M19">
            <v>0</v>
          </cell>
          <cell r="N19">
            <v>14</v>
          </cell>
          <cell r="O19">
            <v>23.9</v>
          </cell>
          <cell r="P19">
            <v>22</v>
          </cell>
          <cell r="Q19">
            <v>6</v>
          </cell>
          <cell r="R19">
            <v>0</v>
          </cell>
          <cell r="S19">
            <v>0</v>
          </cell>
          <cell r="T19">
            <v>16</v>
          </cell>
          <cell r="U19">
            <v>44</v>
          </cell>
          <cell r="V19">
            <v>68</v>
          </cell>
        </row>
        <row r="20">
          <cell r="B20" t="str">
            <v>E022-01-0750/2019</v>
          </cell>
          <cell r="C20" t="str">
            <v>Victor Kariuki KANUMBI</v>
          </cell>
          <cell r="D20">
            <v>39</v>
          </cell>
          <cell r="E20">
            <v>16</v>
          </cell>
          <cell r="F20">
            <v>0</v>
          </cell>
          <cell r="G20">
            <v>5.9</v>
          </cell>
          <cell r="H20">
            <v>23</v>
          </cell>
          <cell r="I20">
            <v>29</v>
          </cell>
          <cell r="J20">
            <v>4.11363636363636</v>
          </cell>
          <cell r="K20">
            <v>14</v>
          </cell>
          <cell r="L20">
            <v>0</v>
          </cell>
          <cell r="M20">
            <v>0</v>
          </cell>
          <cell r="N20">
            <v>14</v>
          </cell>
          <cell r="O20">
            <v>24</v>
          </cell>
          <cell r="P20">
            <v>10</v>
          </cell>
          <cell r="Q20">
            <v>3</v>
          </cell>
          <cell r="R20">
            <v>0</v>
          </cell>
          <cell r="S20">
            <v>0</v>
          </cell>
          <cell r="T20">
            <v>14</v>
          </cell>
          <cell r="U20">
            <v>27</v>
          </cell>
          <cell r="V20">
            <v>51</v>
          </cell>
        </row>
        <row r="21">
          <cell r="B21" t="str">
            <v>E022-01-0752/2019</v>
          </cell>
          <cell r="C21" t="str">
            <v>Antony Waruingi NDINDI</v>
          </cell>
          <cell r="D21">
            <v>36</v>
          </cell>
          <cell r="E21">
            <v>20</v>
          </cell>
          <cell r="F21">
            <v>0</v>
          </cell>
          <cell r="G21">
            <v>6.1</v>
          </cell>
          <cell r="H21">
            <v>24</v>
          </cell>
          <cell r="I21">
            <v>23</v>
          </cell>
          <cell r="J21">
            <v>3.74242424242424</v>
          </cell>
          <cell r="K21">
            <v>12</v>
          </cell>
          <cell r="L21">
            <v>0</v>
          </cell>
          <cell r="M21">
            <v>0</v>
          </cell>
          <cell r="N21">
            <v>12</v>
          </cell>
          <cell r="O21">
            <v>21.8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</row>
        <row r="21">
          <cell r="V21">
            <v>22</v>
          </cell>
        </row>
        <row r="22">
          <cell r="B22" t="str">
            <v>E022-01-0755/2019</v>
          </cell>
          <cell r="C22" t="str">
            <v>Peter Thuo MWAURA</v>
          </cell>
          <cell r="D22">
            <v>39</v>
          </cell>
          <cell r="E22">
            <v>21</v>
          </cell>
          <cell r="F22">
            <v>0</v>
          </cell>
          <cell r="G22">
            <v>6.525</v>
          </cell>
          <cell r="H22">
            <v>27</v>
          </cell>
          <cell r="I22">
            <v>28</v>
          </cell>
          <cell r="J22">
            <v>4.37121212121212</v>
          </cell>
          <cell r="K22">
            <v>12</v>
          </cell>
          <cell r="L22">
            <v>0</v>
          </cell>
          <cell r="M22">
            <v>0</v>
          </cell>
          <cell r="N22">
            <v>12</v>
          </cell>
          <cell r="O22">
            <v>22.9</v>
          </cell>
          <cell r="P22">
            <v>24</v>
          </cell>
          <cell r="Q22">
            <v>0</v>
          </cell>
          <cell r="R22">
            <v>0</v>
          </cell>
          <cell r="S22">
            <v>0</v>
          </cell>
          <cell r="T22">
            <v>14</v>
          </cell>
          <cell r="U22">
            <v>38</v>
          </cell>
          <cell r="V22">
            <v>61</v>
          </cell>
        </row>
        <row r="23">
          <cell r="B23" t="str">
            <v>E022-01-0757/2019</v>
          </cell>
          <cell r="C23" t="str">
            <v>Dickson Githere NJENGA</v>
          </cell>
          <cell r="D23">
            <v>27</v>
          </cell>
          <cell r="E23">
            <v>25</v>
          </cell>
          <cell r="F23">
            <v>0</v>
          </cell>
          <cell r="G23">
            <v>5.825</v>
          </cell>
          <cell r="H23">
            <v>21</v>
          </cell>
          <cell r="I23">
            <v>26</v>
          </cell>
          <cell r="J23">
            <v>3.71969696969697</v>
          </cell>
          <cell r="K23">
            <v>10</v>
          </cell>
          <cell r="L23">
            <v>0</v>
          </cell>
          <cell r="M23">
            <v>0</v>
          </cell>
          <cell r="N23">
            <v>10</v>
          </cell>
          <cell r="O23">
            <v>19.5</v>
          </cell>
          <cell r="P23">
            <v>16.5</v>
          </cell>
          <cell r="Q23">
            <v>0</v>
          </cell>
          <cell r="R23">
            <v>9</v>
          </cell>
          <cell r="S23">
            <v>7</v>
          </cell>
          <cell r="T23">
            <v>0</v>
          </cell>
          <cell r="U23">
            <v>32.5</v>
          </cell>
          <cell r="V23">
            <v>52</v>
          </cell>
        </row>
        <row r="24">
          <cell r="B24" t="str">
            <v>E022-01-0760/2019</v>
          </cell>
          <cell r="C24" t="str">
            <v>Brian Gabriel Mwangi WANG'OMBE</v>
          </cell>
          <cell r="D24">
            <v>34</v>
          </cell>
          <cell r="E24">
            <v>18</v>
          </cell>
          <cell r="F24">
            <v>0</v>
          </cell>
          <cell r="G24">
            <v>5.65</v>
          </cell>
          <cell r="H24">
            <v>22</v>
          </cell>
          <cell r="I24">
            <v>28</v>
          </cell>
          <cell r="J24">
            <v>3.95454545454545</v>
          </cell>
          <cell r="K24">
            <v>14</v>
          </cell>
          <cell r="L24">
            <v>0</v>
          </cell>
          <cell r="M24">
            <v>0</v>
          </cell>
          <cell r="N24">
            <v>14</v>
          </cell>
          <cell r="O24">
            <v>23.6</v>
          </cell>
          <cell r="P24">
            <v>20.5</v>
          </cell>
          <cell r="Q24">
            <v>2.5</v>
          </cell>
          <cell r="R24">
            <v>0</v>
          </cell>
          <cell r="S24">
            <v>8</v>
          </cell>
          <cell r="T24">
            <v>0</v>
          </cell>
          <cell r="U24">
            <v>31</v>
          </cell>
          <cell r="V24">
            <v>55</v>
          </cell>
        </row>
        <row r="25">
          <cell r="B25" t="str">
            <v>E022-01-0761/2019</v>
          </cell>
          <cell r="C25" t="str">
            <v>Rael Nzeli NDUTA</v>
          </cell>
          <cell r="D25">
            <v>37</v>
          </cell>
          <cell r="E25">
            <v>24</v>
          </cell>
          <cell r="F25">
            <v>0</v>
          </cell>
          <cell r="G25">
            <v>6.7</v>
          </cell>
          <cell r="H25">
            <v>26</v>
          </cell>
          <cell r="I25">
            <v>31</v>
          </cell>
          <cell r="J25">
            <v>4.51515151515152</v>
          </cell>
          <cell r="K25">
            <v>14</v>
          </cell>
          <cell r="L25">
            <v>0</v>
          </cell>
          <cell r="M25">
            <v>0</v>
          </cell>
          <cell r="N25">
            <v>14</v>
          </cell>
          <cell r="O25">
            <v>25.2</v>
          </cell>
          <cell r="P25">
            <v>19</v>
          </cell>
          <cell r="Q25">
            <v>0</v>
          </cell>
          <cell r="R25">
            <v>9</v>
          </cell>
          <cell r="S25">
            <v>0</v>
          </cell>
          <cell r="T25">
            <v>20</v>
          </cell>
          <cell r="U25">
            <v>48</v>
          </cell>
          <cell r="V25">
            <v>73</v>
          </cell>
        </row>
        <row r="26">
          <cell r="B26" t="str">
            <v>E022-01-0762/2019</v>
          </cell>
          <cell r="C26" t="str">
            <v>Lyanne Ndanu KIMAZI</v>
          </cell>
          <cell r="D26">
            <v>37</v>
          </cell>
          <cell r="E26">
            <v>19</v>
          </cell>
          <cell r="F26">
            <v>0</v>
          </cell>
          <cell r="G26">
            <v>6.075</v>
          </cell>
          <cell r="H26">
            <v>26</v>
          </cell>
          <cell r="I26">
            <v>31</v>
          </cell>
          <cell r="J26">
            <v>4.51515151515152</v>
          </cell>
          <cell r="K26">
            <v>14</v>
          </cell>
          <cell r="L26">
            <v>0</v>
          </cell>
          <cell r="M26">
            <v>0</v>
          </cell>
          <cell r="N26">
            <v>14</v>
          </cell>
          <cell r="O26">
            <v>24.6</v>
          </cell>
          <cell r="P26">
            <v>18</v>
          </cell>
          <cell r="Q26">
            <v>3</v>
          </cell>
          <cell r="R26">
            <v>0</v>
          </cell>
          <cell r="S26">
            <v>8</v>
          </cell>
          <cell r="T26">
            <v>0</v>
          </cell>
          <cell r="U26">
            <v>29</v>
          </cell>
          <cell r="V26">
            <v>54</v>
          </cell>
        </row>
        <row r="27">
          <cell r="B27" t="str">
            <v>E022-01-0765/2019</v>
          </cell>
          <cell r="C27" t="str">
            <v>Jeremiah Kiarie GATHURA</v>
          </cell>
          <cell r="D27">
            <v>38</v>
          </cell>
          <cell r="E27">
            <v>19</v>
          </cell>
          <cell r="F27">
            <v>0</v>
          </cell>
          <cell r="G27">
            <v>6.175</v>
          </cell>
          <cell r="H27">
            <v>0</v>
          </cell>
          <cell r="I27">
            <v>29</v>
          </cell>
          <cell r="J27">
            <v>2.1969696969697</v>
          </cell>
          <cell r="K27">
            <v>13</v>
          </cell>
          <cell r="L27">
            <v>0</v>
          </cell>
          <cell r="M27">
            <v>0</v>
          </cell>
          <cell r="N27">
            <v>13</v>
          </cell>
          <cell r="O27">
            <v>21.4</v>
          </cell>
          <cell r="P27">
            <v>27</v>
          </cell>
          <cell r="Q27">
            <v>0</v>
          </cell>
          <cell r="R27">
            <v>19</v>
          </cell>
          <cell r="S27">
            <v>0</v>
          </cell>
          <cell r="T27">
            <v>20</v>
          </cell>
          <cell r="U27">
            <v>66</v>
          </cell>
          <cell r="V27">
            <v>87</v>
          </cell>
        </row>
        <row r="28">
          <cell r="B28" t="str">
            <v>E022-01-0767/2019</v>
          </cell>
          <cell r="C28" t="str">
            <v>Tamahjoy Mbura KINYANJUI</v>
          </cell>
          <cell r="D28">
            <v>39</v>
          </cell>
          <cell r="E28">
            <v>16</v>
          </cell>
          <cell r="F28">
            <v>0</v>
          </cell>
          <cell r="G28">
            <v>5.9</v>
          </cell>
          <cell r="H28">
            <v>28</v>
          </cell>
          <cell r="I28">
            <v>30</v>
          </cell>
          <cell r="J28">
            <v>4.60606060606061</v>
          </cell>
          <cell r="K28">
            <v>14</v>
          </cell>
          <cell r="L28">
            <v>0</v>
          </cell>
          <cell r="M28">
            <v>0</v>
          </cell>
          <cell r="N28">
            <v>14</v>
          </cell>
          <cell r="O28">
            <v>24.5</v>
          </cell>
          <cell r="P28">
            <v>18</v>
          </cell>
          <cell r="Q28">
            <v>8.5</v>
          </cell>
          <cell r="R28">
            <v>0</v>
          </cell>
          <cell r="S28">
            <v>16</v>
          </cell>
          <cell r="T28">
            <v>0</v>
          </cell>
          <cell r="U28">
            <v>42.5</v>
          </cell>
          <cell r="V28">
            <v>67</v>
          </cell>
        </row>
        <row r="29">
          <cell r="B29" t="str">
            <v>E022-01-0768/2019</v>
          </cell>
          <cell r="C29" t="str">
            <v>Pamela Chemutai KIPKOECH</v>
          </cell>
          <cell r="D29">
            <v>30</v>
          </cell>
          <cell r="E29">
            <v>22</v>
          </cell>
          <cell r="F29">
            <v>0</v>
          </cell>
          <cell r="G29">
            <v>5.75</v>
          </cell>
          <cell r="H29">
            <v>24</v>
          </cell>
          <cell r="I29">
            <v>25</v>
          </cell>
          <cell r="J29">
            <v>3.89393939393939</v>
          </cell>
          <cell r="K29">
            <v>13</v>
          </cell>
          <cell r="L29">
            <v>0</v>
          </cell>
          <cell r="M29">
            <v>0</v>
          </cell>
          <cell r="N29">
            <v>13</v>
          </cell>
          <cell r="O29">
            <v>22.6</v>
          </cell>
          <cell r="P29">
            <v>13</v>
          </cell>
          <cell r="Q29">
            <v>9</v>
          </cell>
          <cell r="R29">
            <v>0</v>
          </cell>
          <cell r="S29">
            <v>12</v>
          </cell>
          <cell r="T29">
            <v>0</v>
          </cell>
          <cell r="U29">
            <v>34</v>
          </cell>
          <cell r="V29">
            <v>57</v>
          </cell>
        </row>
        <row r="30">
          <cell r="B30" t="str">
            <v>E022-01-0769/2019</v>
          </cell>
          <cell r="C30" t="str">
            <v>Faith KASWII</v>
          </cell>
          <cell r="D30">
            <v>40</v>
          </cell>
          <cell r="E30">
            <v>15</v>
          </cell>
          <cell r="F30">
            <v>0</v>
          </cell>
          <cell r="G30">
            <v>5.875</v>
          </cell>
          <cell r="H30">
            <v>25</v>
          </cell>
          <cell r="I30">
            <v>27</v>
          </cell>
          <cell r="J30">
            <v>4.12878787878788</v>
          </cell>
          <cell r="K30">
            <v>13</v>
          </cell>
          <cell r="L30">
            <v>0</v>
          </cell>
          <cell r="M30">
            <v>0</v>
          </cell>
          <cell r="N30">
            <v>13</v>
          </cell>
          <cell r="O30">
            <v>23</v>
          </cell>
          <cell r="P30">
            <v>29</v>
          </cell>
          <cell r="Q30">
            <v>0</v>
          </cell>
          <cell r="R30">
            <v>3</v>
          </cell>
          <cell r="S30">
            <v>10</v>
          </cell>
          <cell r="T30">
            <v>0</v>
          </cell>
          <cell r="U30">
            <v>42</v>
          </cell>
          <cell r="V30">
            <v>65</v>
          </cell>
        </row>
        <row r="31">
          <cell r="B31" t="str">
            <v>E022-01-0770/2019</v>
          </cell>
          <cell r="C31" t="str">
            <v>Joshua Njeru KARIUKI</v>
          </cell>
          <cell r="D31">
            <v>27</v>
          </cell>
          <cell r="E31">
            <v>16</v>
          </cell>
          <cell r="F31">
            <v>0</v>
          </cell>
          <cell r="G31">
            <v>4.7</v>
          </cell>
          <cell r="H31">
            <v>21</v>
          </cell>
          <cell r="I31">
            <v>26</v>
          </cell>
          <cell r="J31">
            <v>3.71969696969697</v>
          </cell>
          <cell r="K31">
            <v>10</v>
          </cell>
          <cell r="L31">
            <v>0</v>
          </cell>
          <cell r="M31">
            <v>0</v>
          </cell>
          <cell r="N31">
            <v>10</v>
          </cell>
          <cell r="O31">
            <v>18.4</v>
          </cell>
          <cell r="P31">
            <v>8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8</v>
          </cell>
          <cell r="V31">
            <v>26</v>
          </cell>
        </row>
        <row r="32">
          <cell r="B32" t="str">
            <v>E022-01-0771/2019</v>
          </cell>
          <cell r="C32" t="str">
            <v>Joy Wanjira MUGI</v>
          </cell>
          <cell r="D32">
            <v>38</v>
          </cell>
          <cell r="E32">
            <v>24</v>
          </cell>
          <cell r="F32">
            <v>0</v>
          </cell>
          <cell r="G32">
            <v>6.8</v>
          </cell>
          <cell r="H32">
            <v>28</v>
          </cell>
          <cell r="I32">
            <v>30</v>
          </cell>
          <cell r="J32">
            <v>4.60606060606061</v>
          </cell>
          <cell r="K32">
            <v>14</v>
          </cell>
          <cell r="L32">
            <v>0</v>
          </cell>
          <cell r="M32">
            <v>0</v>
          </cell>
          <cell r="N32">
            <v>14</v>
          </cell>
          <cell r="O32">
            <v>25.4</v>
          </cell>
          <cell r="P32">
            <v>22</v>
          </cell>
          <cell r="Q32">
            <v>10</v>
          </cell>
          <cell r="R32">
            <v>0</v>
          </cell>
          <cell r="S32">
            <v>9</v>
          </cell>
          <cell r="T32">
            <v>0</v>
          </cell>
          <cell r="U32">
            <v>41</v>
          </cell>
          <cell r="V32">
            <v>66</v>
          </cell>
        </row>
        <row r="33">
          <cell r="B33" t="str">
            <v>E022-01-0772/2019</v>
          </cell>
          <cell r="C33" t="str">
            <v>Charles Murage GICHUKI</v>
          </cell>
          <cell r="D33">
            <v>35</v>
          </cell>
          <cell r="E33">
            <v>25</v>
          </cell>
          <cell r="F33">
            <v>0</v>
          </cell>
          <cell r="G33">
            <v>6.625</v>
          </cell>
          <cell r="H33">
            <v>24</v>
          </cell>
          <cell r="I33">
            <v>28</v>
          </cell>
          <cell r="J33">
            <v>4.12121212121212</v>
          </cell>
          <cell r="K33">
            <v>13</v>
          </cell>
          <cell r="L33">
            <v>0</v>
          </cell>
          <cell r="M33">
            <v>0</v>
          </cell>
          <cell r="N33">
            <v>13</v>
          </cell>
          <cell r="O33">
            <v>23.7</v>
          </cell>
          <cell r="P33">
            <v>16</v>
          </cell>
          <cell r="Q33">
            <v>0</v>
          </cell>
          <cell r="R33">
            <v>0</v>
          </cell>
          <cell r="S33">
            <v>5</v>
          </cell>
          <cell r="T33">
            <v>2</v>
          </cell>
          <cell r="U33">
            <v>23</v>
          </cell>
          <cell r="V33">
            <v>47</v>
          </cell>
        </row>
        <row r="34">
          <cell r="B34" t="str">
            <v>E022-01-0773/2019</v>
          </cell>
          <cell r="C34" t="str">
            <v>Stephen Mwangangi MUSANGI</v>
          </cell>
          <cell r="D34">
            <v>34</v>
          </cell>
          <cell r="E34">
            <v>24</v>
          </cell>
          <cell r="F34">
            <v>0</v>
          </cell>
          <cell r="G34">
            <v>6.4</v>
          </cell>
          <cell r="H34">
            <v>21</v>
          </cell>
          <cell r="I34">
            <v>27</v>
          </cell>
          <cell r="J34">
            <v>3.79545454545454</v>
          </cell>
          <cell r="K34">
            <v>13</v>
          </cell>
          <cell r="L34">
            <v>0</v>
          </cell>
          <cell r="M34">
            <v>0</v>
          </cell>
          <cell r="N34">
            <v>13</v>
          </cell>
          <cell r="O34">
            <v>23.2</v>
          </cell>
          <cell r="P34">
            <v>25</v>
          </cell>
          <cell r="Q34">
            <v>9</v>
          </cell>
          <cell r="R34">
            <v>0</v>
          </cell>
          <cell r="S34">
            <v>15</v>
          </cell>
          <cell r="T34">
            <v>0</v>
          </cell>
          <cell r="U34">
            <v>49</v>
          </cell>
          <cell r="V34">
            <v>72</v>
          </cell>
        </row>
        <row r="35">
          <cell r="B35" t="str">
            <v>E022-01-0774/2019</v>
          </cell>
          <cell r="C35" t="str">
            <v>Dennis Shujaa MARTIN</v>
          </cell>
          <cell r="D35">
            <v>37</v>
          </cell>
          <cell r="E35">
            <v>16</v>
          </cell>
          <cell r="F35">
            <v>0</v>
          </cell>
          <cell r="G35">
            <v>5.7</v>
          </cell>
          <cell r="H35">
            <v>24</v>
          </cell>
          <cell r="I35">
            <v>21</v>
          </cell>
          <cell r="J35">
            <v>3.59090909090909</v>
          </cell>
          <cell r="K35">
            <v>10</v>
          </cell>
          <cell r="L35">
            <v>0</v>
          </cell>
          <cell r="M35">
            <v>0</v>
          </cell>
          <cell r="N35">
            <v>10</v>
          </cell>
          <cell r="O35">
            <v>19.3</v>
          </cell>
          <cell r="P35">
            <v>24</v>
          </cell>
          <cell r="Q35">
            <v>0</v>
          </cell>
          <cell r="R35">
            <v>0</v>
          </cell>
          <cell r="S35">
            <v>3</v>
          </cell>
          <cell r="T35">
            <v>10</v>
          </cell>
          <cell r="U35">
            <v>37</v>
          </cell>
          <cell r="V35">
            <v>56</v>
          </cell>
        </row>
        <row r="36">
          <cell r="B36" t="str">
            <v>E022-01-0778/2019</v>
          </cell>
          <cell r="C36" t="str">
            <v>Philip Katiechi ASWA</v>
          </cell>
          <cell r="D36">
            <v>38</v>
          </cell>
          <cell r="E36">
            <v>25</v>
          </cell>
          <cell r="F36">
            <v>0</v>
          </cell>
          <cell r="G36">
            <v>6.925</v>
          </cell>
          <cell r="H36">
            <v>0</v>
          </cell>
          <cell r="I36">
            <v>0</v>
          </cell>
          <cell r="J36">
            <v>0</v>
          </cell>
          <cell r="K36">
            <v>13</v>
          </cell>
          <cell r="L36">
            <v>0</v>
          </cell>
          <cell r="M36">
            <v>0</v>
          </cell>
          <cell r="N36">
            <v>13</v>
          </cell>
          <cell r="O36">
            <v>19.9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20</v>
          </cell>
        </row>
        <row r="37">
          <cell r="B37" t="str">
            <v>E022-01-0780/2019</v>
          </cell>
          <cell r="C37" t="str">
            <v>Daniel Mulandi MWENDWA</v>
          </cell>
          <cell r="D37">
            <v>39</v>
          </cell>
          <cell r="E37">
            <v>17</v>
          </cell>
          <cell r="F37">
            <v>0</v>
          </cell>
          <cell r="G37">
            <v>6.025</v>
          </cell>
          <cell r="H37">
            <v>23</v>
          </cell>
          <cell r="I37">
            <v>29</v>
          </cell>
          <cell r="J37">
            <v>4.11363636363636</v>
          </cell>
          <cell r="K37">
            <v>14</v>
          </cell>
          <cell r="L37">
            <v>0</v>
          </cell>
          <cell r="M37">
            <v>0</v>
          </cell>
          <cell r="N37">
            <v>14</v>
          </cell>
          <cell r="O37">
            <v>24.1</v>
          </cell>
          <cell r="P37">
            <v>28</v>
          </cell>
          <cell r="Q37">
            <v>9</v>
          </cell>
          <cell r="R37">
            <v>0</v>
          </cell>
          <cell r="S37">
            <v>0</v>
          </cell>
          <cell r="T37">
            <v>20</v>
          </cell>
          <cell r="U37">
            <v>57</v>
          </cell>
          <cell r="V37">
            <v>81</v>
          </cell>
        </row>
        <row r="38">
          <cell r="B38" t="str">
            <v>E022-01-0781/2019</v>
          </cell>
          <cell r="C38" t="str">
            <v>Kevin KIPKORIR</v>
          </cell>
          <cell r="D38">
            <v>35</v>
          </cell>
          <cell r="E38">
            <v>19</v>
          </cell>
          <cell r="F38">
            <v>0</v>
          </cell>
          <cell r="G38">
            <v>5.875</v>
          </cell>
          <cell r="H38">
            <v>24</v>
          </cell>
          <cell r="I38">
            <v>28</v>
          </cell>
          <cell r="J38">
            <v>4.12121212121212</v>
          </cell>
          <cell r="K38">
            <v>13</v>
          </cell>
          <cell r="L38">
            <v>0</v>
          </cell>
          <cell r="M38">
            <v>0</v>
          </cell>
          <cell r="N38">
            <v>13</v>
          </cell>
          <cell r="O38">
            <v>23</v>
          </cell>
          <cell r="P38">
            <v>14</v>
          </cell>
          <cell r="Q38">
            <v>0</v>
          </cell>
          <cell r="R38">
            <v>8</v>
          </cell>
          <cell r="S38">
            <v>2</v>
          </cell>
          <cell r="T38">
            <v>0</v>
          </cell>
          <cell r="U38">
            <v>24</v>
          </cell>
          <cell r="V38">
            <v>47</v>
          </cell>
        </row>
        <row r="39">
          <cell r="B39" t="str">
            <v>E022-01-0789/2019</v>
          </cell>
          <cell r="C39" t="str">
            <v>Elvis KIPNGETICH</v>
          </cell>
          <cell r="D39">
            <v>38</v>
          </cell>
          <cell r="E39">
            <v>21</v>
          </cell>
          <cell r="F39">
            <v>0</v>
          </cell>
          <cell r="G39">
            <v>6.425</v>
          </cell>
          <cell r="H39">
            <v>27</v>
          </cell>
          <cell r="I39">
            <v>32</v>
          </cell>
          <cell r="J39">
            <v>4.67424242424242</v>
          </cell>
          <cell r="K39">
            <v>13</v>
          </cell>
          <cell r="L39">
            <v>0</v>
          </cell>
          <cell r="M39">
            <v>0</v>
          </cell>
          <cell r="N39">
            <v>13</v>
          </cell>
          <cell r="O39">
            <v>24.1</v>
          </cell>
          <cell r="P39">
            <v>25</v>
          </cell>
          <cell r="Q39">
            <v>0</v>
          </cell>
          <cell r="R39">
            <v>9</v>
          </cell>
          <cell r="S39">
            <v>3</v>
          </cell>
          <cell r="T39">
            <v>0</v>
          </cell>
          <cell r="U39">
            <v>37</v>
          </cell>
          <cell r="V39">
            <v>61</v>
          </cell>
        </row>
        <row r="40">
          <cell r="B40" t="str">
            <v>E022-01-0790/2019</v>
          </cell>
          <cell r="C40" t="str">
            <v>Renox Kipkoech KIPLANGAT</v>
          </cell>
          <cell r="D40">
            <v>39</v>
          </cell>
          <cell r="E40">
            <v>21</v>
          </cell>
          <cell r="F40">
            <v>0</v>
          </cell>
          <cell r="G40">
            <v>6.525</v>
          </cell>
          <cell r="H40">
            <v>26</v>
          </cell>
          <cell r="I40">
            <v>30</v>
          </cell>
          <cell r="J40">
            <v>4.43939393939394</v>
          </cell>
          <cell r="K40">
            <v>12</v>
          </cell>
          <cell r="L40">
            <v>0</v>
          </cell>
          <cell r="M40">
            <v>0</v>
          </cell>
          <cell r="N40">
            <v>12</v>
          </cell>
          <cell r="O40">
            <v>23</v>
          </cell>
          <cell r="P40">
            <v>12</v>
          </cell>
          <cell r="Q40">
            <v>3</v>
          </cell>
          <cell r="R40">
            <v>0</v>
          </cell>
          <cell r="S40">
            <v>0</v>
          </cell>
          <cell r="T40">
            <v>2</v>
          </cell>
          <cell r="U40">
            <v>17</v>
          </cell>
          <cell r="V40">
            <v>40</v>
          </cell>
        </row>
        <row r="41">
          <cell r="B41" t="str">
            <v>E022-01-0792/2019</v>
          </cell>
          <cell r="C41" t="str">
            <v>Kiprotich COSMAS</v>
          </cell>
          <cell r="D41">
            <v>36</v>
          </cell>
          <cell r="E41">
            <v>19</v>
          </cell>
          <cell r="F41">
            <v>0</v>
          </cell>
          <cell r="G41">
            <v>5.975</v>
          </cell>
          <cell r="H41">
            <v>26</v>
          </cell>
          <cell r="I41">
            <v>27</v>
          </cell>
          <cell r="J41">
            <v>4.21212121212121</v>
          </cell>
          <cell r="K41">
            <v>10</v>
          </cell>
          <cell r="L41">
            <v>0</v>
          </cell>
          <cell r="M41">
            <v>0</v>
          </cell>
          <cell r="N41">
            <v>10</v>
          </cell>
          <cell r="O41">
            <v>20.2</v>
          </cell>
          <cell r="P41">
            <v>30</v>
          </cell>
          <cell r="Q41">
            <v>0</v>
          </cell>
          <cell r="R41">
            <v>11</v>
          </cell>
          <cell r="S41">
            <v>0</v>
          </cell>
          <cell r="T41">
            <v>15</v>
          </cell>
          <cell r="U41">
            <v>56</v>
          </cell>
          <cell r="V41">
            <v>76</v>
          </cell>
        </row>
        <row r="42">
          <cell r="B42" t="str">
            <v>E022-01-0793/2019</v>
          </cell>
          <cell r="C42" t="str">
            <v>Doreen CHEPKOECH</v>
          </cell>
          <cell r="D42">
            <v>38</v>
          </cell>
          <cell r="E42">
            <v>18</v>
          </cell>
          <cell r="F42">
            <v>0</v>
          </cell>
          <cell r="G42">
            <v>6.05</v>
          </cell>
          <cell r="H42">
            <v>24</v>
          </cell>
          <cell r="I42">
            <v>29</v>
          </cell>
          <cell r="J42">
            <v>4.1969696969697</v>
          </cell>
          <cell r="K42">
            <v>12</v>
          </cell>
          <cell r="L42">
            <v>0</v>
          </cell>
          <cell r="M42">
            <v>0</v>
          </cell>
          <cell r="N42">
            <v>12</v>
          </cell>
          <cell r="O42">
            <v>22.2</v>
          </cell>
          <cell r="P42">
            <v>22</v>
          </cell>
          <cell r="Q42">
            <v>7</v>
          </cell>
          <cell r="R42">
            <v>0</v>
          </cell>
          <cell r="S42">
            <v>0</v>
          </cell>
          <cell r="T42">
            <v>7</v>
          </cell>
          <cell r="U42">
            <v>36</v>
          </cell>
          <cell r="V42">
            <v>58</v>
          </cell>
        </row>
        <row r="43">
          <cell r="B43" t="str">
            <v>E022-01-0794/2019</v>
          </cell>
          <cell r="C43" t="str">
            <v>Newton Kariuki NJERI</v>
          </cell>
          <cell r="D43">
            <v>39</v>
          </cell>
          <cell r="E43">
            <v>18</v>
          </cell>
          <cell r="F43">
            <v>0</v>
          </cell>
          <cell r="G43">
            <v>6.15</v>
          </cell>
          <cell r="H43">
            <v>27</v>
          </cell>
          <cell r="I43">
            <v>28</v>
          </cell>
          <cell r="J43">
            <v>4.37121212121212</v>
          </cell>
          <cell r="K43">
            <v>13</v>
          </cell>
          <cell r="L43">
            <v>0</v>
          </cell>
          <cell r="M43">
            <v>0</v>
          </cell>
          <cell r="N43">
            <v>13</v>
          </cell>
          <cell r="O43">
            <v>23.5</v>
          </cell>
          <cell r="P43">
            <v>28</v>
          </cell>
          <cell r="Q43">
            <v>0</v>
          </cell>
          <cell r="R43">
            <v>8</v>
          </cell>
          <cell r="S43">
            <v>0</v>
          </cell>
          <cell r="T43">
            <v>12</v>
          </cell>
          <cell r="U43">
            <v>48</v>
          </cell>
          <cell r="V43">
            <v>72</v>
          </cell>
        </row>
        <row r="44">
          <cell r="B44" t="str">
            <v>E022-01-0796/2019</v>
          </cell>
          <cell r="C44" t="str">
            <v>Stephen musembi KYALO</v>
          </cell>
          <cell r="D44">
            <v>35</v>
          </cell>
          <cell r="E44">
            <v>20</v>
          </cell>
          <cell r="F44">
            <v>0</v>
          </cell>
          <cell r="G44">
            <v>6</v>
          </cell>
          <cell r="H44">
            <v>28</v>
          </cell>
          <cell r="I44">
            <v>27</v>
          </cell>
          <cell r="J44">
            <v>4.37878787878788</v>
          </cell>
          <cell r="K44">
            <v>12</v>
          </cell>
          <cell r="L44">
            <v>0</v>
          </cell>
          <cell r="M44">
            <v>0</v>
          </cell>
          <cell r="N44">
            <v>12</v>
          </cell>
          <cell r="O44">
            <v>22.4</v>
          </cell>
          <cell r="P44">
            <v>27</v>
          </cell>
          <cell r="Q44">
            <v>0</v>
          </cell>
          <cell r="R44">
            <v>7</v>
          </cell>
          <cell r="S44">
            <v>15</v>
          </cell>
          <cell r="T44">
            <v>0</v>
          </cell>
          <cell r="U44">
            <v>49</v>
          </cell>
          <cell r="V44">
            <v>71</v>
          </cell>
        </row>
        <row r="45">
          <cell r="B45" t="str">
            <v>E022-01-0797/2019</v>
          </cell>
          <cell r="C45" t="str">
            <v>Geofrey Theuri KIMANI</v>
          </cell>
          <cell r="D45">
            <v>35</v>
          </cell>
          <cell r="E45">
            <v>24</v>
          </cell>
          <cell r="F45">
            <v>0</v>
          </cell>
          <cell r="G45">
            <v>6.5</v>
          </cell>
          <cell r="H45">
            <v>28</v>
          </cell>
          <cell r="I45">
            <v>27</v>
          </cell>
          <cell r="J45">
            <v>4.37878787878788</v>
          </cell>
          <cell r="K45">
            <v>13</v>
          </cell>
          <cell r="L45">
            <v>0</v>
          </cell>
          <cell r="M45">
            <v>0</v>
          </cell>
          <cell r="N45">
            <v>13</v>
          </cell>
          <cell r="O45">
            <v>23.9</v>
          </cell>
          <cell r="P45">
            <v>20</v>
          </cell>
          <cell r="Q45">
            <v>0</v>
          </cell>
          <cell r="R45">
            <v>14</v>
          </cell>
          <cell r="S45">
            <v>0</v>
          </cell>
          <cell r="T45">
            <v>17</v>
          </cell>
          <cell r="U45">
            <v>51</v>
          </cell>
          <cell r="V45">
            <v>75</v>
          </cell>
        </row>
        <row r="46">
          <cell r="B46" t="str">
            <v>E022-01-0799/2019</v>
          </cell>
          <cell r="C46" t="str">
            <v>Joseph Kuria NJUGUNA</v>
          </cell>
          <cell r="D46">
            <v>31</v>
          </cell>
          <cell r="E46">
            <v>25</v>
          </cell>
          <cell r="F46">
            <v>0</v>
          </cell>
          <cell r="G46">
            <v>6.225</v>
          </cell>
          <cell r="H46">
            <v>26</v>
          </cell>
          <cell r="I46">
            <v>29</v>
          </cell>
          <cell r="J46">
            <v>4.36363636363636</v>
          </cell>
          <cell r="K46">
            <v>13</v>
          </cell>
          <cell r="L46">
            <v>0</v>
          </cell>
          <cell r="M46">
            <v>0</v>
          </cell>
          <cell r="N46">
            <v>13</v>
          </cell>
          <cell r="O46">
            <v>23.6</v>
          </cell>
          <cell r="P46">
            <v>17</v>
          </cell>
          <cell r="Q46">
            <v>3</v>
          </cell>
          <cell r="R46">
            <v>0</v>
          </cell>
          <cell r="S46">
            <v>0</v>
          </cell>
          <cell r="T46">
            <v>15</v>
          </cell>
          <cell r="U46">
            <v>35</v>
          </cell>
          <cell r="V46">
            <v>59</v>
          </cell>
        </row>
        <row r="47">
          <cell r="B47" t="str">
            <v>E022-01-0800/2019</v>
          </cell>
          <cell r="C47" t="str">
            <v>Saina Jemeli NJERI</v>
          </cell>
          <cell r="D47">
            <v>30</v>
          </cell>
          <cell r="E47">
            <v>25</v>
          </cell>
          <cell r="F47">
            <v>0</v>
          </cell>
          <cell r="G47">
            <v>6.125</v>
          </cell>
          <cell r="H47">
            <v>24</v>
          </cell>
          <cell r="I47">
            <v>25</v>
          </cell>
          <cell r="J47">
            <v>3.89393939393939</v>
          </cell>
          <cell r="K47">
            <v>14</v>
          </cell>
          <cell r="L47">
            <v>0</v>
          </cell>
          <cell r="M47">
            <v>0</v>
          </cell>
          <cell r="N47">
            <v>14</v>
          </cell>
          <cell r="O47">
            <v>24</v>
          </cell>
          <cell r="P47">
            <v>10</v>
          </cell>
          <cell r="Q47">
            <v>1</v>
          </cell>
          <cell r="R47">
            <v>0</v>
          </cell>
          <cell r="S47">
            <v>2</v>
          </cell>
          <cell r="T47">
            <v>0</v>
          </cell>
          <cell r="U47">
            <v>13</v>
          </cell>
          <cell r="V47">
            <v>37</v>
          </cell>
        </row>
        <row r="48">
          <cell r="B48" t="str">
            <v>E022-01-0802/2019</v>
          </cell>
          <cell r="C48" t="str">
            <v>Yatich Kandie</v>
          </cell>
          <cell r="D48">
            <v>37</v>
          </cell>
          <cell r="E48">
            <v>15</v>
          </cell>
          <cell r="F48">
            <v>0</v>
          </cell>
          <cell r="G48">
            <v>5.575</v>
          </cell>
          <cell r="H48">
            <v>26</v>
          </cell>
          <cell r="I48">
            <v>29</v>
          </cell>
          <cell r="J48">
            <v>4.36363636363636</v>
          </cell>
          <cell r="K48">
            <v>14</v>
          </cell>
          <cell r="L48">
            <v>0</v>
          </cell>
          <cell r="M48">
            <v>0</v>
          </cell>
          <cell r="N48">
            <v>14</v>
          </cell>
          <cell r="O48">
            <v>23.9</v>
          </cell>
          <cell r="P48">
            <v>2</v>
          </cell>
          <cell r="Q48">
            <v>2</v>
          </cell>
          <cell r="R48">
            <v>0</v>
          </cell>
          <cell r="S48">
            <v>4</v>
          </cell>
          <cell r="T48">
            <v>0</v>
          </cell>
          <cell r="U48">
            <v>8</v>
          </cell>
          <cell r="V48">
            <v>32</v>
          </cell>
        </row>
        <row r="49">
          <cell r="B49" t="str">
            <v>E022-01-0803/2019</v>
          </cell>
          <cell r="C49" t="str">
            <v>Sheila JEPCHIRCHIR</v>
          </cell>
          <cell r="D49">
            <v>37</v>
          </cell>
          <cell r="E49">
            <v>18</v>
          </cell>
          <cell r="F49">
            <v>0</v>
          </cell>
          <cell r="G49">
            <v>5.95</v>
          </cell>
          <cell r="H49">
            <v>28</v>
          </cell>
          <cell r="I49">
            <v>28</v>
          </cell>
          <cell r="J49">
            <v>4.45454545454545</v>
          </cell>
          <cell r="K49">
            <v>12</v>
          </cell>
          <cell r="L49">
            <v>0</v>
          </cell>
          <cell r="M49">
            <v>0</v>
          </cell>
          <cell r="N49">
            <v>12</v>
          </cell>
          <cell r="O49">
            <v>22.4</v>
          </cell>
          <cell r="P49">
            <v>20</v>
          </cell>
          <cell r="Q49">
            <v>2</v>
          </cell>
          <cell r="R49">
            <v>0</v>
          </cell>
          <cell r="S49">
            <v>0</v>
          </cell>
          <cell r="T49">
            <v>17</v>
          </cell>
          <cell r="U49">
            <v>39</v>
          </cell>
          <cell r="V49">
            <v>61</v>
          </cell>
        </row>
        <row r="50">
          <cell r="B50" t="str">
            <v>E022-01-0805/2019</v>
          </cell>
          <cell r="C50" t="str">
            <v>Blair Carson Kiprotich</v>
          </cell>
          <cell r="D50">
            <v>34</v>
          </cell>
          <cell r="E50">
            <v>25</v>
          </cell>
          <cell r="F50">
            <v>0</v>
          </cell>
          <cell r="G50">
            <v>6.525</v>
          </cell>
          <cell r="H50">
            <v>22</v>
          </cell>
          <cell r="I50">
            <v>28</v>
          </cell>
          <cell r="J50">
            <v>3.95454545454545</v>
          </cell>
          <cell r="K50">
            <v>12</v>
          </cell>
          <cell r="L50">
            <v>0</v>
          </cell>
          <cell r="M50">
            <v>0</v>
          </cell>
          <cell r="N50">
            <v>12</v>
          </cell>
          <cell r="O50">
            <v>22.5</v>
          </cell>
          <cell r="P50">
            <v>18</v>
          </cell>
          <cell r="Q50">
            <v>4.5</v>
          </cell>
          <cell r="R50">
            <v>0</v>
          </cell>
          <cell r="S50">
            <v>0</v>
          </cell>
          <cell r="T50">
            <v>0</v>
          </cell>
          <cell r="U50">
            <v>22.5</v>
          </cell>
          <cell r="V50">
            <v>45</v>
          </cell>
        </row>
        <row r="51">
          <cell r="B51" t="str">
            <v>E022-01-0806/2019</v>
          </cell>
          <cell r="C51" t="str">
            <v>Disamalu Joseph MUNENE</v>
          </cell>
          <cell r="D51">
            <v>39</v>
          </cell>
          <cell r="E51">
            <v>23</v>
          </cell>
          <cell r="F51">
            <v>0</v>
          </cell>
          <cell r="G51">
            <v>6.775</v>
          </cell>
          <cell r="H51">
            <v>27</v>
          </cell>
          <cell r="I51">
            <v>29</v>
          </cell>
          <cell r="J51">
            <v>4.4469696969697</v>
          </cell>
          <cell r="K51">
            <v>14</v>
          </cell>
          <cell r="L51">
            <v>0</v>
          </cell>
          <cell r="M51">
            <v>0</v>
          </cell>
          <cell r="N51">
            <v>14</v>
          </cell>
          <cell r="O51">
            <v>25.2</v>
          </cell>
          <cell r="P51">
            <v>18</v>
          </cell>
          <cell r="Q51">
            <v>5</v>
          </cell>
          <cell r="R51">
            <v>0</v>
          </cell>
          <cell r="S51">
            <v>11</v>
          </cell>
          <cell r="T51">
            <v>0</v>
          </cell>
          <cell r="U51">
            <v>34</v>
          </cell>
          <cell r="V51">
            <v>59</v>
          </cell>
        </row>
        <row r="52">
          <cell r="B52" t="str">
            <v>E022-01-0807/2019</v>
          </cell>
          <cell r="C52" t="str">
            <v>Nehemiah KIBET</v>
          </cell>
          <cell r="D52">
            <v>40</v>
          </cell>
          <cell r="E52">
            <v>19</v>
          </cell>
          <cell r="F52">
            <v>0</v>
          </cell>
          <cell r="G52">
            <v>6.375</v>
          </cell>
          <cell r="H52">
            <v>25</v>
          </cell>
          <cell r="I52">
            <v>27</v>
          </cell>
          <cell r="J52">
            <v>4.12878787878788</v>
          </cell>
          <cell r="K52">
            <v>14</v>
          </cell>
          <cell r="L52">
            <v>0</v>
          </cell>
          <cell r="M52">
            <v>0</v>
          </cell>
          <cell r="N52">
            <v>14</v>
          </cell>
          <cell r="O52">
            <v>24.5</v>
          </cell>
          <cell r="P52">
            <v>9</v>
          </cell>
          <cell r="Q52">
            <v>0</v>
          </cell>
          <cell r="R52">
            <v>0</v>
          </cell>
          <cell r="S52">
            <v>0</v>
          </cell>
          <cell r="T52">
            <v>8</v>
          </cell>
          <cell r="U52">
            <v>17</v>
          </cell>
          <cell r="V52">
            <v>42</v>
          </cell>
        </row>
        <row r="53">
          <cell r="B53" t="str">
            <v>E022-01-0809/2019</v>
          </cell>
          <cell r="C53" t="str">
            <v>Cheruiyot Felix KIPNGETICH</v>
          </cell>
          <cell r="D53">
            <v>37</v>
          </cell>
          <cell r="E53">
            <v>19</v>
          </cell>
          <cell r="F53">
            <v>0</v>
          </cell>
          <cell r="G53">
            <v>6.075</v>
          </cell>
          <cell r="H53">
            <v>28</v>
          </cell>
          <cell r="I53">
            <v>28</v>
          </cell>
          <cell r="J53">
            <v>4.45454545454545</v>
          </cell>
          <cell r="K53">
            <v>12</v>
          </cell>
          <cell r="L53">
            <v>0</v>
          </cell>
          <cell r="M53">
            <v>0</v>
          </cell>
          <cell r="N53">
            <v>12</v>
          </cell>
          <cell r="O53">
            <v>22.5</v>
          </cell>
          <cell r="P53">
            <v>24</v>
          </cell>
          <cell r="Q53">
            <v>0</v>
          </cell>
          <cell r="R53">
            <v>5</v>
          </cell>
          <cell r="S53">
            <v>0</v>
          </cell>
          <cell r="T53">
            <v>9</v>
          </cell>
          <cell r="U53">
            <v>38</v>
          </cell>
          <cell r="V53">
            <v>61</v>
          </cell>
        </row>
        <row r="54">
          <cell r="B54" t="str">
            <v>E022-01-0811/2019</v>
          </cell>
          <cell r="C54" t="str">
            <v>Jelimo MARION</v>
          </cell>
          <cell r="D54">
            <v>36</v>
          </cell>
          <cell r="E54">
            <v>21</v>
          </cell>
          <cell r="F54">
            <v>0</v>
          </cell>
          <cell r="G54">
            <v>6.225</v>
          </cell>
          <cell r="H54">
            <v>26</v>
          </cell>
          <cell r="I54">
            <v>27</v>
          </cell>
          <cell r="J54">
            <v>4.21212121212121</v>
          </cell>
          <cell r="K54">
            <v>13</v>
          </cell>
          <cell r="L54">
            <v>0</v>
          </cell>
          <cell r="M54">
            <v>0</v>
          </cell>
          <cell r="N54">
            <v>13</v>
          </cell>
          <cell r="O54">
            <v>23.4</v>
          </cell>
          <cell r="P54">
            <v>18.5</v>
          </cell>
          <cell r="Q54">
            <v>1</v>
          </cell>
          <cell r="R54">
            <v>0</v>
          </cell>
          <cell r="S54">
            <v>0</v>
          </cell>
          <cell r="T54">
            <v>16</v>
          </cell>
          <cell r="U54">
            <v>35.5</v>
          </cell>
          <cell r="V54">
            <v>59</v>
          </cell>
        </row>
        <row r="55">
          <cell r="B55" t="str">
            <v>E022-01-0812/2019</v>
          </cell>
          <cell r="C55" t="str">
            <v>Saha Ndune Erick</v>
          </cell>
          <cell r="D55">
            <v>37</v>
          </cell>
          <cell r="E55">
            <v>21</v>
          </cell>
          <cell r="F55">
            <v>0</v>
          </cell>
          <cell r="G55">
            <v>6.325</v>
          </cell>
          <cell r="H55">
            <v>26</v>
          </cell>
          <cell r="I55">
            <v>29</v>
          </cell>
          <cell r="J55">
            <v>4.36363636363636</v>
          </cell>
          <cell r="K55">
            <v>13</v>
          </cell>
          <cell r="L55">
            <v>0</v>
          </cell>
          <cell r="M55">
            <v>0</v>
          </cell>
          <cell r="N55">
            <v>13</v>
          </cell>
          <cell r="O55">
            <v>23.7</v>
          </cell>
          <cell r="P55">
            <v>15</v>
          </cell>
          <cell r="Q55">
            <v>3</v>
          </cell>
          <cell r="R55">
            <v>0</v>
          </cell>
          <cell r="S55">
            <v>0</v>
          </cell>
          <cell r="T55">
            <v>15</v>
          </cell>
          <cell r="U55">
            <v>33</v>
          </cell>
          <cell r="V55">
            <v>57</v>
          </cell>
        </row>
        <row r="56">
          <cell r="B56" t="str">
            <v>E022-01-0813/2019</v>
          </cell>
          <cell r="C56" t="str">
            <v>Kolia Katasi Josaiah</v>
          </cell>
          <cell r="D56">
            <v>36</v>
          </cell>
          <cell r="E56">
            <v>17</v>
          </cell>
          <cell r="F56">
            <v>0</v>
          </cell>
          <cell r="G56">
            <v>5.725</v>
          </cell>
          <cell r="H56">
            <v>26</v>
          </cell>
          <cell r="I56">
            <v>27</v>
          </cell>
          <cell r="J56">
            <v>4.21212121212121</v>
          </cell>
          <cell r="K56">
            <v>12</v>
          </cell>
          <cell r="L56">
            <v>0</v>
          </cell>
          <cell r="M56">
            <v>0</v>
          </cell>
          <cell r="N56">
            <v>12</v>
          </cell>
          <cell r="O56">
            <v>21.9</v>
          </cell>
          <cell r="P56">
            <v>20</v>
          </cell>
          <cell r="Q56">
            <v>0</v>
          </cell>
          <cell r="R56">
            <v>0</v>
          </cell>
          <cell r="S56">
            <v>0</v>
          </cell>
          <cell r="T56">
            <v>11</v>
          </cell>
          <cell r="U56">
            <v>31</v>
          </cell>
          <cell r="V56">
            <v>53</v>
          </cell>
        </row>
        <row r="57">
          <cell r="B57" t="str">
            <v>E022-01-0816/2019</v>
          </cell>
          <cell r="C57" t="str">
            <v>Kyalo Musyimi JOHN</v>
          </cell>
          <cell r="D57">
            <v>34</v>
          </cell>
          <cell r="E57">
            <v>25</v>
          </cell>
          <cell r="F57">
            <v>0</v>
          </cell>
          <cell r="G57">
            <v>6.525</v>
          </cell>
          <cell r="H57">
            <v>21</v>
          </cell>
          <cell r="I57">
            <v>27</v>
          </cell>
          <cell r="J57">
            <v>3.79545454545454</v>
          </cell>
          <cell r="K57">
            <v>12</v>
          </cell>
          <cell r="L57">
            <v>0</v>
          </cell>
          <cell r="M57">
            <v>0</v>
          </cell>
          <cell r="N57">
            <v>12</v>
          </cell>
          <cell r="O57">
            <v>22.3</v>
          </cell>
          <cell r="P57">
            <v>20</v>
          </cell>
          <cell r="Q57">
            <v>0</v>
          </cell>
          <cell r="R57">
            <v>0</v>
          </cell>
          <cell r="S57">
            <v>0</v>
          </cell>
          <cell r="T57">
            <v>19</v>
          </cell>
          <cell r="U57">
            <v>39</v>
          </cell>
          <cell r="V57">
            <v>61</v>
          </cell>
        </row>
        <row r="58">
          <cell r="B58" t="str">
            <v>E022-01-0817/2019</v>
          </cell>
          <cell r="C58" t="str">
            <v>Dishan OTIENO</v>
          </cell>
          <cell r="D58">
            <v>34</v>
          </cell>
          <cell r="E58">
            <v>25</v>
          </cell>
          <cell r="F58">
            <v>0</v>
          </cell>
          <cell r="G58">
            <v>6.525</v>
          </cell>
          <cell r="H58">
            <v>27</v>
          </cell>
          <cell r="I58">
            <v>26</v>
          </cell>
          <cell r="J58">
            <v>4.21969696969697</v>
          </cell>
          <cell r="K58">
            <v>13</v>
          </cell>
          <cell r="L58">
            <v>0</v>
          </cell>
          <cell r="M58">
            <v>0</v>
          </cell>
          <cell r="N58">
            <v>13</v>
          </cell>
          <cell r="O58">
            <v>23.7</v>
          </cell>
          <cell r="P58">
            <v>23</v>
          </cell>
          <cell r="Q58">
            <v>8</v>
          </cell>
          <cell r="R58">
            <v>0</v>
          </cell>
          <cell r="S58">
            <v>6</v>
          </cell>
          <cell r="T58">
            <v>0</v>
          </cell>
          <cell r="U58">
            <v>37</v>
          </cell>
          <cell r="V58">
            <v>61</v>
          </cell>
        </row>
        <row r="59">
          <cell r="B59" t="str">
            <v>E022-01-0818/2019</v>
          </cell>
          <cell r="C59" t="str">
            <v>Wanjala DANIEL</v>
          </cell>
          <cell r="D59">
            <v>40</v>
          </cell>
          <cell r="E59">
            <v>20</v>
          </cell>
          <cell r="F59">
            <v>0</v>
          </cell>
          <cell r="G59">
            <v>6.5</v>
          </cell>
          <cell r="H59">
            <v>28</v>
          </cell>
          <cell r="I59">
            <v>27</v>
          </cell>
          <cell r="J59">
            <v>4.37878787878788</v>
          </cell>
          <cell r="K59">
            <v>10</v>
          </cell>
          <cell r="L59">
            <v>0</v>
          </cell>
          <cell r="M59">
            <v>0</v>
          </cell>
          <cell r="N59">
            <v>10</v>
          </cell>
          <cell r="O59">
            <v>20.9</v>
          </cell>
          <cell r="P59">
            <v>16</v>
          </cell>
          <cell r="Q59">
            <v>0</v>
          </cell>
          <cell r="R59">
            <v>0</v>
          </cell>
          <cell r="S59">
            <v>10</v>
          </cell>
          <cell r="T59">
            <v>0</v>
          </cell>
          <cell r="U59">
            <v>26</v>
          </cell>
          <cell r="V59">
            <v>47</v>
          </cell>
        </row>
        <row r="60">
          <cell r="B60" t="str">
            <v>E022-01-0819/2019</v>
          </cell>
          <cell r="C60" t="str">
            <v>Houston Kilaaka KISANYA</v>
          </cell>
          <cell r="D60">
            <v>34</v>
          </cell>
          <cell r="E60">
            <v>23</v>
          </cell>
          <cell r="F60">
            <v>0</v>
          </cell>
          <cell r="G60">
            <v>6.275</v>
          </cell>
          <cell r="H60">
            <v>27</v>
          </cell>
          <cell r="I60">
            <v>26</v>
          </cell>
          <cell r="J60">
            <v>4.21969696969697</v>
          </cell>
          <cell r="K60">
            <v>13</v>
          </cell>
          <cell r="L60">
            <v>0</v>
          </cell>
          <cell r="M60">
            <v>0</v>
          </cell>
          <cell r="N60">
            <v>13</v>
          </cell>
          <cell r="O60">
            <v>23.5</v>
          </cell>
          <cell r="P60">
            <v>29</v>
          </cell>
          <cell r="Q60">
            <v>15</v>
          </cell>
          <cell r="R60">
            <v>0</v>
          </cell>
          <cell r="S60">
            <v>0</v>
          </cell>
          <cell r="T60">
            <v>20</v>
          </cell>
          <cell r="U60">
            <v>64</v>
          </cell>
          <cell r="V60">
            <v>88</v>
          </cell>
        </row>
        <row r="61">
          <cell r="B61" t="str">
            <v>E022-01-0820/2019</v>
          </cell>
          <cell r="C61" t="str">
            <v>Muchendu Peter KIBUKU</v>
          </cell>
          <cell r="D61">
            <v>30</v>
          </cell>
          <cell r="E61">
            <v>22</v>
          </cell>
          <cell r="F61">
            <v>0</v>
          </cell>
          <cell r="G61">
            <v>5.75</v>
          </cell>
          <cell r="H61">
            <v>24</v>
          </cell>
          <cell r="I61">
            <v>25</v>
          </cell>
          <cell r="J61">
            <v>3.89393939393939</v>
          </cell>
          <cell r="K61">
            <v>13</v>
          </cell>
          <cell r="L61">
            <v>0</v>
          </cell>
          <cell r="M61">
            <v>0</v>
          </cell>
          <cell r="N61">
            <v>13</v>
          </cell>
          <cell r="O61">
            <v>22.6</v>
          </cell>
          <cell r="P61">
            <v>22</v>
          </cell>
          <cell r="Q61">
            <v>0</v>
          </cell>
          <cell r="R61">
            <v>0</v>
          </cell>
          <cell r="S61">
            <v>17</v>
          </cell>
          <cell r="T61">
            <v>0</v>
          </cell>
          <cell r="U61">
            <v>39</v>
          </cell>
          <cell r="V61">
            <v>62</v>
          </cell>
        </row>
        <row r="62">
          <cell r="B62" t="str">
            <v>E022-01-0822/2019</v>
          </cell>
          <cell r="C62" t="str">
            <v>Magoi Maxwel KIPRUTO</v>
          </cell>
          <cell r="D62">
            <v>38</v>
          </cell>
          <cell r="E62">
            <v>15</v>
          </cell>
          <cell r="F62">
            <v>0</v>
          </cell>
          <cell r="G62">
            <v>5.675</v>
          </cell>
          <cell r="H62">
            <v>27</v>
          </cell>
          <cell r="I62">
            <v>32</v>
          </cell>
          <cell r="J62">
            <v>4.67424242424242</v>
          </cell>
          <cell r="K62">
            <v>10</v>
          </cell>
          <cell r="L62">
            <v>0</v>
          </cell>
          <cell r="M62">
            <v>0</v>
          </cell>
          <cell r="N62">
            <v>10</v>
          </cell>
          <cell r="O62">
            <v>20.3</v>
          </cell>
          <cell r="P62">
            <v>26</v>
          </cell>
          <cell r="Q62">
            <v>1</v>
          </cell>
          <cell r="R62">
            <v>0</v>
          </cell>
          <cell r="S62">
            <v>7</v>
          </cell>
          <cell r="T62">
            <v>0</v>
          </cell>
          <cell r="U62">
            <v>34</v>
          </cell>
          <cell r="V62">
            <v>54</v>
          </cell>
        </row>
        <row r="63">
          <cell r="B63" t="str">
            <v>E022-01-0823/2019</v>
          </cell>
          <cell r="C63" t="str">
            <v>Nyaberi Fred Makori</v>
          </cell>
          <cell r="D63">
            <v>36</v>
          </cell>
          <cell r="E63">
            <v>17</v>
          </cell>
          <cell r="F63">
            <v>0</v>
          </cell>
          <cell r="G63">
            <v>5.725</v>
          </cell>
          <cell r="H63">
            <v>24</v>
          </cell>
          <cell r="I63">
            <v>23</v>
          </cell>
          <cell r="J63">
            <v>3.74242424242424</v>
          </cell>
          <cell r="K63">
            <v>12</v>
          </cell>
          <cell r="L63">
            <v>0</v>
          </cell>
          <cell r="M63">
            <v>0</v>
          </cell>
          <cell r="N63">
            <v>12</v>
          </cell>
          <cell r="O63">
            <v>21.5</v>
          </cell>
          <cell r="P63">
            <v>21</v>
          </cell>
          <cell r="Q63">
            <v>0</v>
          </cell>
          <cell r="R63">
            <v>0</v>
          </cell>
          <cell r="S63">
            <v>2</v>
          </cell>
          <cell r="T63">
            <v>0</v>
          </cell>
          <cell r="U63">
            <v>23</v>
          </cell>
          <cell r="V63">
            <v>45</v>
          </cell>
        </row>
        <row r="64">
          <cell r="B64" t="str">
            <v>E022-01-0835/2019</v>
          </cell>
          <cell r="C64" t="str">
            <v>Muthanga James MUTAHI</v>
          </cell>
          <cell r="D64">
            <v>34</v>
          </cell>
          <cell r="E64">
            <v>23</v>
          </cell>
          <cell r="F64">
            <v>0</v>
          </cell>
          <cell r="G64">
            <v>6.275</v>
          </cell>
          <cell r="H64">
            <v>22</v>
          </cell>
          <cell r="I64">
            <v>28</v>
          </cell>
          <cell r="J64">
            <v>3.95454545454545</v>
          </cell>
          <cell r="K64">
            <v>12</v>
          </cell>
          <cell r="L64">
            <v>0</v>
          </cell>
          <cell r="M64">
            <v>0</v>
          </cell>
          <cell r="N64">
            <v>12</v>
          </cell>
          <cell r="O64">
            <v>22.2</v>
          </cell>
          <cell r="P64">
            <v>28.5</v>
          </cell>
          <cell r="Q64">
            <v>4</v>
          </cell>
          <cell r="R64">
            <v>0</v>
          </cell>
          <cell r="S64">
            <v>16</v>
          </cell>
          <cell r="T64">
            <v>0</v>
          </cell>
          <cell r="U64">
            <v>48.5</v>
          </cell>
          <cell r="V64">
            <v>71</v>
          </cell>
        </row>
        <row r="65">
          <cell r="B65" t="str">
            <v>E022-01-0846/2019</v>
          </cell>
          <cell r="C65" t="str">
            <v>Chemutai ABIGAEL</v>
          </cell>
          <cell r="D65">
            <v>39</v>
          </cell>
          <cell r="E65">
            <v>18</v>
          </cell>
          <cell r="F65">
            <v>0</v>
          </cell>
          <cell r="G65">
            <v>6.15</v>
          </cell>
          <cell r="H65">
            <v>27</v>
          </cell>
          <cell r="I65">
            <v>28</v>
          </cell>
          <cell r="J65">
            <v>4.37121212121212</v>
          </cell>
          <cell r="K65">
            <v>14</v>
          </cell>
          <cell r="L65">
            <v>0</v>
          </cell>
          <cell r="M65">
            <v>0</v>
          </cell>
          <cell r="N65">
            <v>14</v>
          </cell>
          <cell r="O65">
            <v>24.5</v>
          </cell>
          <cell r="P65">
            <v>27</v>
          </cell>
          <cell r="Q65">
            <v>0</v>
          </cell>
          <cell r="R65">
            <v>16</v>
          </cell>
          <cell r="S65">
            <v>0</v>
          </cell>
          <cell r="T65">
            <v>20</v>
          </cell>
          <cell r="U65">
            <v>63</v>
          </cell>
          <cell r="V65">
            <v>88</v>
          </cell>
        </row>
        <row r="66">
          <cell r="B66" t="str">
            <v>E022-01-1998/2019</v>
          </cell>
          <cell r="C66" t="str">
            <v>Ruth Mbugua</v>
          </cell>
          <cell r="D66">
            <v>37</v>
          </cell>
          <cell r="E66">
            <v>19</v>
          </cell>
          <cell r="F66">
            <v>0</v>
          </cell>
          <cell r="G66">
            <v>6.075</v>
          </cell>
          <cell r="H66">
            <v>26</v>
          </cell>
          <cell r="I66">
            <v>29</v>
          </cell>
          <cell r="J66">
            <v>4.36363636363636</v>
          </cell>
          <cell r="K66">
            <v>13</v>
          </cell>
          <cell r="L66">
            <v>0</v>
          </cell>
          <cell r="M66">
            <v>0</v>
          </cell>
          <cell r="N66">
            <v>13</v>
          </cell>
          <cell r="O66">
            <v>23.4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</row>
        <row r="66">
          <cell r="V66">
            <v>23</v>
          </cell>
        </row>
        <row r="67">
          <cell r="B67" t="str">
            <v>E022-01-1999/2019</v>
          </cell>
          <cell r="C67" t="str">
            <v>Kyaloallan Mulwa</v>
          </cell>
          <cell r="D67">
            <v>27</v>
          </cell>
          <cell r="E67">
            <v>24</v>
          </cell>
          <cell r="F67">
            <v>0</v>
          </cell>
          <cell r="G67">
            <v>5.7</v>
          </cell>
          <cell r="H67">
            <v>21</v>
          </cell>
          <cell r="I67">
            <v>26</v>
          </cell>
          <cell r="J67">
            <v>3.71969696969697</v>
          </cell>
          <cell r="K67">
            <v>12</v>
          </cell>
          <cell r="L67">
            <v>0</v>
          </cell>
          <cell r="M67">
            <v>0</v>
          </cell>
          <cell r="N67">
            <v>12</v>
          </cell>
          <cell r="O67">
            <v>21.4</v>
          </cell>
          <cell r="P67">
            <v>8</v>
          </cell>
          <cell r="Q67">
            <v>0</v>
          </cell>
          <cell r="R67">
            <v>4</v>
          </cell>
          <cell r="S67">
            <v>0</v>
          </cell>
          <cell r="T67">
            <v>3</v>
          </cell>
          <cell r="U67">
            <v>15</v>
          </cell>
          <cell r="V67">
            <v>36</v>
          </cell>
        </row>
        <row r="68">
          <cell r="B68" t="str">
            <v>E022-01-2029/2019</v>
          </cell>
          <cell r="C68" t="str">
            <v>Wang'ondu Benard KURIA</v>
          </cell>
          <cell r="D68">
            <v>38</v>
          </cell>
          <cell r="E68">
            <v>15</v>
          </cell>
          <cell r="F68">
            <v>0</v>
          </cell>
          <cell r="G68">
            <v>5.675</v>
          </cell>
          <cell r="H68">
            <v>26</v>
          </cell>
          <cell r="I68">
            <v>30</v>
          </cell>
          <cell r="J68">
            <v>4.43939393939394</v>
          </cell>
          <cell r="K68">
            <v>12</v>
          </cell>
          <cell r="L68">
            <v>0</v>
          </cell>
          <cell r="M68">
            <v>0</v>
          </cell>
          <cell r="N68">
            <v>12</v>
          </cell>
          <cell r="O68">
            <v>22.1</v>
          </cell>
          <cell r="P68">
            <v>26.5</v>
          </cell>
          <cell r="Q68">
            <v>6</v>
          </cell>
          <cell r="R68">
            <v>0</v>
          </cell>
          <cell r="S68">
            <v>4</v>
          </cell>
          <cell r="T68">
            <v>0</v>
          </cell>
          <cell r="U68">
            <v>36.5</v>
          </cell>
          <cell r="V68">
            <v>59</v>
          </cell>
        </row>
        <row r="69">
          <cell r="B69" t="str">
            <v>E022-01-2040/2019</v>
          </cell>
          <cell r="C69" t="str">
            <v>Edwin NGARI</v>
          </cell>
          <cell r="D69">
            <v>36</v>
          </cell>
          <cell r="E69">
            <v>16</v>
          </cell>
          <cell r="F69">
            <v>0</v>
          </cell>
          <cell r="G69">
            <v>5.6</v>
          </cell>
          <cell r="H69">
            <v>24</v>
          </cell>
          <cell r="I69">
            <v>23</v>
          </cell>
          <cell r="J69">
            <v>3.74242424242424</v>
          </cell>
          <cell r="K69">
            <v>14</v>
          </cell>
          <cell r="L69">
            <v>0</v>
          </cell>
          <cell r="M69">
            <v>0</v>
          </cell>
          <cell r="N69">
            <v>14</v>
          </cell>
          <cell r="O69">
            <v>23.3</v>
          </cell>
          <cell r="P69">
            <v>11</v>
          </cell>
          <cell r="Q69">
            <v>3</v>
          </cell>
          <cell r="R69">
            <v>0</v>
          </cell>
          <cell r="S69">
            <v>0</v>
          </cell>
          <cell r="T69">
            <v>13</v>
          </cell>
          <cell r="U69">
            <v>27</v>
          </cell>
          <cell r="V69">
            <v>50</v>
          </cell>
        </row>
        <row r="70">
          <cell r="B70" t="str">
            <v>E022-01-2268/2019</v>
          </cell>
          <cell r="C70" t="str">
            <v>Kibet Antony MASWAN</v>
          </cell>
          <cell r="D70">
            <v>39</v>
          </cell>
          <cell r="E70">
            <v>16</v>
          </cell>
          <cell r="F70">
            <v>0</v>
          </cell>
          <cell r="G70">
            <v>5.9</v>
          </cell>
          <cell r="H70">
            <v>0</v>
          </cell>
          <cell r="I70">
            <v>0</v>
          </cell>
          <cell r="J70">
            <v>0</v>
          </cell>
          <cell r="K70">
            <v>10</v>
          </cell>
          <cell r="L70">
            <v>0</v>
          </cell>
          <cell r="M70">
            <v>0</v>
          </cell>
          <cell r="N70">
            <v>10</v>
          </cell>
          <cell r="O70">
            <v>15.9</v>
          </cell>
          <cell r="P70">
            <v>25</v>
          </cell>
          <cell r="Q70">
            <v>13</v>
          </cell>
          <cell r="R70">
            <v>0</v>
          </cell>
          <cell r="S70">
            <v>16</v>
          </cell>
          <cell r="T70">
            <v>0</v>
          </cell>
          <cell r="U70">
            <v>54</v>
          </cell>
          <cell r="V70">
            <v>70</v>
          </cell>
        </row>
        <row r="71">
          <cell r="B71" t="str">
            <v>E022-01-2298/2019</v>
          </cell>
          <cell r="C71" t="str">
            <v>Lesinko SIPITEK</v>
          </cell>
          <cell r="D71">
            <v>37</v>
          </cell>
          <cell r="E71">
            <v>18</v>
          </cell>
          <cell r="F71">
            <v>0</v>
          </cell>
          <cell r="G71">
            <v>5.95</v>
          </cell>
          <cell r="H71">
            <v>27</v>
          </cell>
          <cell r="I71">
            <v>26</v>
          </cell>
          <cell r="J71">
            <v>4.21969696969697</v>
          </cell>
          <cell r="K71">
            <v>10</v>
          </cell>
          <cell r="L71">
            <v>0</v>
          </cell>
          <cell r="M71">
            <v>0</v>
          </cell>
          <cell r="N71">
            <v>10</v>
          </cell>
          <cell r="O71">
            <v>20.2</v>
          </cell>
          <cell r="P71">
            <v>24</v>
          </cell>
          <cell r="Q71">
            <v>0</v>
          </cell>
          <cell r="R71">
            <v>0</v>
          </cell>
          <cell r="S71">
            <v>0</v>
          </cell>
          <cell r="T71">
            <v>15</v>
          </cell>
          <cell r="U71">
            <v>39</v>
          </cell>
          <cell r="V71">
            <v>59</v>
          </cell>
        </row>
        <row r="72">
          <cell r="B72" t="str">
            <v>E022-01-1894/2018</v>
          </cell>
          <cell r="C72" t="str">
            <v>Brian Kiptoo BIWOTT</v>
          </cell>
          <cell r="D72">
            <v>37</v>
          </cell>
          <cell r="E72">
            <v>23</v>
          </cell>
          <cell r="F72">
            <v>0</v>
          </cell>
          <cell r="G72">
            <v>9.25</v>
          </cell>
          <cell r="H72">
            <v>26</v>
          </cell>
          <cell r="I72">
            <v>31</v>
          </cell>
          <cell r="J72">
            <v>4.51515151515152</v>
          </cell>
          <cell r="K72">
            <v>12</v>
          </cell>
          <cell r="L72">
            <v>0</v>
          </cell>
          <cell r="M72">
            <v>0</v>
          </cell>
          <cell r="N72">
            <v>12</v>
          </cell>
          <cell r="O72">
            <v>25.8</v>
          </cell>
          <cell r="P72">
            <v>17</v>
          </cell>
          <cell r="Q72">
            <v>0</v>
          </cell>
          <cell r="R72">
            <v>3</v>
          </cell>
          <cell r="S72">
            <v>0</v>
          </cell>
          <cell r="T72">
            <v>14</v>
          </cell>
          <cell r="U72">
            <v>34</v>
          </cell>
          <cell r="V72">
            <v>60</v>
          </cell>
        </row>
        <row r="73">
          <cell r="B73" t="str">
            <v>E022-01-0751/2017</v>
          </cell>
          <cell r="C73" t="str">
            <v>Mark Maina NJUGUNA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3"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</row>
        <row r="74">
          <cell r="B74" t="str">
            <v>E022-01-1538/2017</v>
          </cell>
          <cell r="C74" t="str">
            <v>Roy Obimbo WILFRED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4"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</row>
        <row r="75">
          <cell r="B75" t="str">
            <v>E022-01-0753/2017</v>
          </cell>
          <cell r="C75" t="str">
            <v>Rowland Odour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5"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</row>
        <row r="76">
          <cell r="B76" t="str">
            <v>E022-01-0869/2016</v>
          </cell>
          <cell r="C76" t="str">
            <v>Musanga Elizabeth NDINDA</v>
          </cell>
          <cell r="D76">
            <v>38</v>
          </cell>
          <cell r="E76">
            <v>19</v>
          </cell>
          <cell r="F76">
            <v>0</v>
          </cell>
          <cell r="G76">
            <v>6.175</v>
          </cell>
          <cell r="H76">
            <v>27</v>
          </cell>
          <cell r="I76">
            <v>32</v>
          </cell>
          <cell r="J76">
            <v>4.67424242424242</v>
          </cell>
          <cell r="K76">
            <v>13</v>
          </cell>
          <cell r="L76">
            <v>0</v>
          </cell>
          <cell r="M76">
            <v>0</v>
          </cell>
          <cell r="N76">
            <v>13</v>
          </cell>
          <cell r="O76">
            <v>23.8</v>
          </cell>
          <cell r="P76">
            <v>15</v>
          </cell>
          <cell r="Q76">
            <v>0</v>
          </cell>
          <cell r="R76">
            <v>1</v>
          </cell>
          <cell r="S76">
            <v>0</v>
          </cell>
          <cell r="T76">
            <v>18</v>
          </cell>
          <cell r="U76">
            <v>34</v>
          </cell>
          <cell r="V76">
            <v>58</v>
          </cell>
        </row>
        <row r="77">
          <cell r="B77" t="str">
            <v>E022-01-2109/2016</v>
          </cell>
          <cell r="C77" t="str">
            <v>Amos KIPCHIRCHIR</v>
          </cell>
          <cell r="D77">
            <v>39</v>
          </cell>
          <cell r="E77">
            <v>22</v>
          </cell>
          <cell r="F77">
            <v>0</v>
          </cell>
          <cell r="G77">
            <v>6.65</v>
          </cell>
          <cell r="H77">
            <v>27</v>
          </cell>
          <cell r="I77">
            <v>29</v>
          </cell>
          <cell r="J77">
            <v>4.4469696969697</v>
          </cell>
          <cell r="K77">
            <v>12</v>
          </cell>
          <cell r="L77">
            <v>0</v>
          </cell>
          <cell r="M77">
            <v>0</v>
          </cell>
          <cell r="N77">
            <v>12</v>
          </cell>
          <cell r="O77">
            <v>23.1</v>
          </cell>
          <cell r="P77">
            <v>20</v>
          </cell>
          <cell r="Q77">
            <v>1</v>
          </cell>
          <cell r="R77">
            <v>0</v>
          </cell>
          <cell r="S77">
            <v>0</v>
          </cell>
          <cell r="T77">
            <v>6</v>
          </cell>
          <cell r="U77">
            <v>27</v>
          </cell>
          <cell r="V77">
            <v>50</v>
          </cell>
        </row>
        <row r="78">
          <cell r="B78" t="str">
            <v>E022-01-1855/2018</v>
          </cell>
          <cell r="C78" t="str">
            <v>Agnes Gathoni Nyutu</v>
          </cell>
          <cell r="D78">
            <v>36</v>
          </cell>
          <cell r="E78">
            <v>0</v>
          </cell>
          <cell r="F78">
            <v>0</v>
          </cell>
          <cell r="G78">
            <v>3.6</v>
          </cell>
          <cell r="H78">
            <v>24</v>
          </cell>
          <cell r="I78">
            <v>23</v>
          </cell>
          <cell r="J78">
            <v>3.74242424242424</v>
          </cell>
          <cell r="K78">
            <v>12</v>
          </cell>
          <cell r="L78">
            <v>0</v>
          </cell>
          <cell r="M78">
            <v>0</v>
          </cell>
          <cell r="N78">
            <v>12</v>
          </cell>
          <cell r="O78">
            <v>19.3</v>
          </cell>
          <cell r="P78">
            <v>19.5</v>
          </cell>
          <cell r="Q78">
            <v>0</v>
          </cell>
          <cell r="R78">
            <v>0</v>
          </cell>
          <cell r="S78">
            <v>1</v>
          </cell>
          <cell r="T78">
            <v>0</v>
          </cell>
          <cell r="U78">
            <v>20.5</v>
          </cell>
          <cell r="V78">
            <v>40</v>
          </cell>
        </row>
        <row r="79">
          <cell r="B79" t="str">
            <v>E022-01-1789/2018</v>
          </cell>
          <cell r="C79" t="str">
            <v>Ian Martin</v>
          </cell>
          <cell r="D79">
            <v>37</v>
          </cell>
          <cell r="E79">
            <v>0</v>
          </cell>
          <cell r="F79">
            <v>0</v>
          </cell>
          <cell r="G79">
            <v>3.7</v>
          </cell>
          <cell r="H79">
            <v>27</v>
          </cell>
          <cell r="I79">
            <v>26</v>
          </cell>
          <cell r="J79">
            <v>4.21969696969697</v>
          </cell>
          <cell r="K79">
            <v>13</v>
          </cell>
          <cell r="L79">
            <v>0</v>
          </cell>
          <cell r="M79">
            <v>0</v>
          </cell>
          <cell r="N79">
            <v>13</v>
          </cell>
          <cell r="O79">
            <v>20.9</v>
          </cell>
          <cell r="P79">
            <v>9</v>
          </cell>
          <cell r="Q79">
            <v>5</v>
          </cell>
          <cell r="R79">
            <v>0</v>
          </cell>
          <cell r="S79">
            <v>0</v>
          </cell>
          <cell r="T79">
            <v>8</v>
          </cell>
          <cell r="U79">
            <v>22</v>
          </cell>
          <cell r="V79">
            <v>43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CBD4.2"/>
      <sheetName val="SYS"/>
    </sheetNames>
    <sheetDataSet>
      <sheetData sheetId="0">
        <row r="15">
          <cell r="B15" t="str">
            <v>E022-01-0745/2019</v>
          </cell>
          <cell r="C15" t="str">
            <v>MBUGUA  Mary Mbaire</v>
          </cell>
          <cell r="D15">
            <v>28</v>
          </cell>
          <cell r="E15">
            <v>23</v>
          </cell>
          <cell r="F15">
            <v>0</v>
          </cell>
          <cell r="G15">
            <v>8.5</v>
          </cell>
          <cell r="H15">
            <v>10</v>
          </cell>
          <cell r="I15">
            <v>10</v>
          </cell>
          <cell r="J15">
            <v>4.58333333333333</v>
          </cell>
          <cell r="K15">
            <v>12</v>
          </cell>
          <cell r="L15">
            <v>13</v>
          </cell>
          <cell r="M15">
            <v>0</v>
          </cell>
          <cell r="N15">
            <v>12.5</v>
          </cell>
          <cell r="O15">
            <v>25.6</v>
          </cell>
          <cell r="P15">
            <v>21.5</v>
          </cell>
          <cell r="Q15">
            <v>0</v>
          </cell>
          <cell r="R15">
            <v>9.5</v>
          </cell>
          <cell r="S15">
            <v>16</v>
          </cell>
          <cell r="T15">
            <v>0</v>
          </cell>
          <cell r="U15">
            <v>47</v>
          </cell>
          <cell r="V15">
            <v>73</v>
          </cell>
        </row>
        <row r="16">
          <cell r="B16" t="str">
            <v>E022-01-0746/2019</v>
          </cell>
          <cell r="C16" t="str">
            <v>MBURU Racheal Wamaitha</v>
          </cell>
          <cell r="D16">
            <v>29</v>
          </cell>
          <cell r="E16">
            <v>25</v>
          </cell>
          <cell r="F16">
            <v>0</v>
          </cell>
          <cell r="G16">
            <v>9</v>
          </cell>
          <cell r="H16">
            <v>12</v>
          </cell>
          <cell r="I16">
            <v>10</v>
          </cell>
          <cell r="J16">
            <v>5</v>
          </cell>
          <cell r="K16">
            <v>15</v>
          </cell>
          <cell r="L16">
            <v>11</v>
          </cell>
          <cell r="M16">
            <v>0</v>
          </cell>
          <cell r="N16">
            <v>13</v>
          </cell>
          <cell r="O16">
            <v>27</v>
          </cell>
          <cell r="P16">
            <v>14.5</v>
          </cell>
          <cell r="Q16">
            <v>13.5</v>
          </cell>
          <cell r="R16">
            <v>0</v>
          </cell>
          <cell r="S16">
            <v>12</v>
          </cell>
          <cell r="T16">
            <v>0</v>
          </cell>
          <cell r="U16">
            <v>40</v>
          </cell>
          <cell r="V16">
            <v>67</v>
          </cell>
        </row>
        <row r="17">
          <cell r="B17" t="str">
            <v>E022-01-0747/2019</v>
          </cell>
          <cell r="C17" t="str">
            <v>Makara Elsie Muthoni</v>
          </cell>
          <cell r="D17">
            <v>24</v>
          </cell>
          <cell r="E17">
            <v>20</v>
          </cell>
          <cell r="F17">
            <v>0</v>
          </cell>
          <cell r="G17">
            <v>7.33333333333333</v>
          </cell>
          <cell r="H17">
            <v>10</v>
          </cell>
          <cell r="I17">
            <v>10</v>
          </cell>
          <cell r="J17">
            <v>4.58333333333333</v>
          </cell>
          <cell r="K17">
            <v>13</v>
          </cell>
          <cell r="L17">
            <v>14</v>
          </cell>
          <cell r="M17">
            <v>0</v>
          </cell>
          <cell r="N17">
            <v>13.5</v>
          </cell>
          <cell r="O17">
            <v>25.4</v>
          </cell>
          <cell r="P17">
            <v>19</v>
          </cell>
          <cell r="Q17">
            <v>20</v>
          </cell>
          <cell r="R17">
            <v>0</v>
          </cell>
          <cell r="S17">
            <v>6</v>
          </cell>
          <cell r="T17">
            <v>0</v>
          </cell>
          <cell r="U17">
            <v>45</v>
          </cell>
          <cell r="V17">
            <v>70</v>
          </cell>
        </row>
        <row r="18">
          <cell r="B18" t="str">
            <v>E022-01-0748/2019</v>
          </cell>
          <cell r="C18" t="str">
            <v>Kariuki Luis Githendu</v>
          </cell>
          <cell r="D18">
            <v>23</v>
          </cell>
          <cell r="E18">
            <v>20</v>
          </cell>
          <cell r="F18">
            <v>0</v>
          </cell>
          <cell r="G18">
            <v>7.16666666666667</v>
          </cell>
          <cell r="H18">
            <v>8</v>
          </cell>
          <cell r="I18">
            <v>0</v>
          </cell>
          <cell r="J18">
            <v>1.66666666666667</v>
          </cell>
          <cell r="K18">
            <v>8</v>
          </cell>
          <cell r="L18">
            <v>9</v>
          </cell>
          <cell r="M18">
            <v>0</v>
          </cell>
          <cell r="N18">
            <v>8.5</v>
          </cell>
          <cell r="O18">
            <v>17.3</v>
          </cell>
          <cell r="P18">
            <v>12.5</v>
          </cell>
          <cell r="Q18">
            <v>4</v>
          </cell>
          <cell r="R18">
            <v>0</v>
          </cell>
          <cell r="S18">
            <v>10</v>
          </cell>
          <cell r="T18">
            <v>0</v>
          </cell>
          <cell r="U18">
            <v>26.5</v>
          </cell>
          <cell r="V18">
            <v>44</v>
          </cell>
        </row>
        <row r="19">
          <cell r="B19" t="str">
            <v>E022-01-0749/2019</v>
          </cell>
          <cell r="C19" t="str">
            <v>Kimondo Samuel Kioria</v>
          </cell>
          <cell r="D19">
            <v>25</v>
          </cell>
          <cell r="E19">
            <v>21</v>
          </cell>
          <cell r="F19">
            <v>0</v>
          </cell>
          <cell r="G19">
            <v>7.66666666666667</v>
          </cell>
          <cell r="H19">
            <v>7</v>
          </cell>
          <cell r="I19">
            <v>9</v>
          </cell>
          <cell r="J19">
            <v>3.70833333333333</v>
          </cell>
          <cell r="K19">
            <v>13</v>
          </cell>
          <cell r="L19">
            <v>14</v>
          </cell>
          <cell r="M19">
            <v>0</v>
          </cell>
          <cell r="N19">
            <v>13.5</v>
          </cell>
          <cell r="O19">
            <v>24.9</v>
          </cell>
          <cell r="P19">
            <v>14.5</v>
          </cell>
          <cell r="Q19">
            <v>14</v>
          </cell>
          <cell r="R19">
            <v>0</v>
          </cell>
          <cell r="S19">
            <v>20</v>
          </cell>
          <cell r="T19">
            <v>0</v>
          </cell>
          <cell r="U19">
            <v>48.5</v>
          </cell>
          <cell r="V19">
            <v>73</v>
          </cell>
        </row>
        <row r="20">
          <cell r="B20" t="str">
            <v>E022-01-0750/2019</v>
          </cell>
          <cell r="C20" t="str">
            <v>Kanumbi Victor Kariuki</v>
          </cell>
          <cell r="D20">
            <v>26</v>
          </cell>
          <cell r="E20">
            <v>23</v>
          </cell>
          <cell r="F20">
            <v>0</v>
          </cell>
          <cell r="G20">
            <v>8.16666666666667</v>
          </cell>
          <cell r="H20">
            <v>10</v>
          </cell>
          <cell r="I20">
            <v>10</v>
          </cell>
          <cell r="J20">
            <v>4.58333333333333</v>
          </cell>
          <cell r="K20">
            <v>13</v>
          </cell>
          <cell r="L20">
            <v>14</v>
          </cell>
          <cell r="M20">
            <v>0</v>
          </cell>
          <cell r="N20">
            <v>13.5</v>
          </cell>
          <cell r="O20">
            <v>26.3</v>
          </cell>
          <cell r="P20">
            <v>16</v>
          </cell>
          <cell r="Q20">
            <v>0</v>
          </cell>
          <cell r="R20">
            <v>9.5</v>
          </cell>
          <cell r="S20">
            <v>8</v>
          </cell>
          <cell r="T20">
            <v>0</v>
          </cell>
          <cell r="U20">
            <v>33.5</v>
          </cell>
          <cell r="V20">
            <v>60</v>
          </cell>
        </row>
        <row r="21">
          <cell r="B21" t="str">
            <v>E022-01-0751/2019</v>
          </cell>
          <cell r="C21" t="str">
            <v>Emmanuel Wanjohi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1"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</row>
        <row r="22">
          <cell r="B22" t="str">
            <v>E022-01-0752/2019</v>
          </cell>
          <cell r="C22" t="str">
            <v>Ndindi Antony Waruingi</v>
          </cell>
          <cell r="D22">
            <v>22</v>
          </cell>
          <cell r="E22">
            <v>0</v>
          </cell>
          <cell r="F22">
            <v>0</v>
          </cell>
          <cell r="G22">
            <v>3.66666666666667</v>
          </cell>
          <cell r="H22">
            <v>7</v>
          </cell>
          <cell r="I22">
            <v>7</v>
          </cell>
          <cell r="J22">
            <v>3.20833333333333</v>
          </cell>
          <cell r="K22">
            <v>11</v>
          </cell>
          <cell r="L22">
            <v>10</v>
          </cell>
          <cell r="M22">
            <v>0</v>
          </cell>
          <cell r="N22">
            <v>10.5</v>
          </cell>
          <cell r="O22">
            <v>17.4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</row>
        <row r="22">
          <cell r="V22">
            <v>17</v>
          </cell>
        </row>
        <row r="23">
          <cell r="B23" t="str">
            <v>E022-01-0754/2019</v>
          </cell>
          <cell r="C23" t="str">
            <v>Wanyoike John Mathai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3"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</row>
        <row r="24">
          <cell r="B24" t="str">
            <v>E022-01-0755/2019</v>
          </cell>
          <cell r="C24" t="str">
            <v>Mwaura Peter Thuo</v>
          </cell>
          <cell r="D24">
            <v>28</v>
          </cell>
          <cell r="E24">
            <v>21</v>
          </cell>
          <cell r="F24">
            <v>0</v>
          </cell>
          <cell r="G24">
            <v>8.16666666666667</v>
          </cell>
          <cell r="H24">
            <v>8</v>
          </cell>
          <cell r="I24">
            <v>9</v>
          </cell>
          <cell r="J24">
            <v>3.91666666666667</v>
          </cell>
          <cell r="K24">
            <v>11</v>
          </cell>
          <cell r="L24">
            <v>10</v>
          </cell>
          <cell r="M24">
            <v>0</v>
          </cell>
          <cell r="N24">
            <v>10.5</v>
          </cell>
          <cell r="O24">
            <v>22.6</v>
          </cell>
          <cell r="P24">
            <v>21.5</v>
          </cell>
          <cell r="Q24">
            <v>12</v>
          </cell>
          <cell r="R24">
            <v>0</v>
          </cell>
          <cell r="S24">
            <v>4</v>
          </cell>
          <cell r="T24">
            <v>0</v>
          </cell>
          <cell r="U24">
            <v>37.5</v>
          </cell>
          <cell r="V24">
            <v>60</v>
          </cell>
        </row>
        <row r="25">
          <cell r="B25" t="str">
            <v>E022-01-0756/2019</v>
          </cell>
          <cell r="C25" t="str">
            <v>Ngugi William Watuku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5"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</row>
        <row r="26">
          <cell r="B26" t="str">
            <v>E022-01-0757/2019</v>
          </cell>
          <cell r="C26" t="str">
            <v>Njenga Dickson Githere</v>
          </cell>
          <cell r="D26">
            <v>24</v>
          </cell>
          <cell r="E26">
            <v>28</v>
          </cell>
          <cell r="F26">
            <v>0</v>
          </cell>
          <cell r="G26">
            <v>8.66666666666667</v>
          </cell>
          <cell r="H26">
            <v>7</v>
          </cell>
          <cell r="I26">
            <v>9</v>
          </cell>
          <cell r="J26">
            <v>3.70833333333333</v>
          </cell>
          <cell r="K26">
            <v>13</v>
          </cell>
          <cell r="L26">
            <v>9</v>
          </cell>
          <cell r="M26">
            <v>0</v>
          </cell>
          <cell r="N26">
            <v>11</v>
          </cell>
          <cell r="O26">
            <v>23.4</v>
          </cell>
          <cell r="P26">
            <v>13.5</v>
          </cell>
          <cell r="Q26">
            <v>19</v>
          </cell>
          <cell r="R26">
            <v>0</v>
          </cell>
          <cell r="S26">
            <v>11</v>
          </cell>
          <cell r="T26">
            <v>0</v>
          </cell>
          <cell r="U26">
            <v>43.5</v>
          </cell>
          <cell r="V26">
            <v>67</v>
          </cell>
        </row>
        <row r="27">
          <cell r="B27" t="str">
            <v>E022-01-0758/2019</v>
          </cell>
          <cell r="C27" t="str">
            <v>Ndemo Brian Bwonda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</row>
        <row r="27"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</row>
        <row r="28">
          <cell r="B28" t="str">
            <v>E022-01-0759/2019</v>
          </cell>
          <cell r="C28" t="str">
            <v>Bogonko Eddy Ombeki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8"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</row>
        <row r="29">
          <cell r="B29" t="str">
            <v>E022-01-0760/2019</v>
          </cell>
          <cell r="C29" t="str">
            <v>Wangombe Brian Gabriel Mwangi</v>
          </cell>
          <cell r="D29">
            <v>28</v>
          </cell>
          <cell r="E29">
            <v>17</v>
          </cell>
          <cell r="F29">
            <v>0</v>
          </cell>
          <cell r="G29">
            <v>7.5</v>
          </cell>
          <cell r="H29">
            <v>10</v>
          </cell>
          <cell r="I29">
            <v>10</v>
          </cell>
          <cell r="J29">
            <v>4.58333333333333</v>
          </cell>
          <cell r="K29">
            <v>15</v>
          </cell>
          <cell r="L29">
            <v>11</v>
          </cell>
          <cell r="M29">
            <v>0</v>
          </cell>
          <cell r="N29">
            <v>13</v>
          </cell>
          <cell r="O29">
            <v>25.1</v>
          </cell>
          <cell r="P29">
            <v>16</v>
          </cell>
          <cell r="Q29">
            <v>7</v>
          </cell>
          <cell r="R29">
            <v>0</v>
          </cell>
          <cell r="S29">
            <v>8</v>
          </cell>
          <cell r="T29">
            <v>0</v>
          </cell>
          <cell r="U29">
            <v>31</v>
          </cell>
          <cell r="V29">
            <v>56</v>
          </cell>
        </row>
        <row r="30">
          <cell r="B30" t="str">
            <v>E022-01-0761/2019</v>
          </cell>
          <cell r="C30" t="str">
            <v>Nduta Rael Nzeli</v>
          </cell>
          <cell r="D30">
            <v>23</v>
          </cell>
          <cell r="E30">
            <v>25</v>
          </cell>
          <cell r="F30">
            <v>0</v>
          </cell>
          <cell r="G30">
            <v>8</v>
          </cell>
          <cell r="H30">
            <v>10</v>
          </cell>
          <cell r="I30">
            <v>10</v>
          </cell>
          <cell r="J30">
            <v>4.58333333333333</v>
          </cell>
          <cell r="K30">
            <v>15</v>
          </cell>
          <cell r="L30">
            <v>11</v>
          </cell>
          <cell r="M30">
            <v>0</v>
          </cell>
          <cell r="N30">
            <v>13</v>
          </cell>
          <cell r="O30">
            <v>25.6</v>
          </cell>
          <cell r="P30">
            <v>11.5</v>
          </cell>
          <cell r="Q30">
            <v>0</v>
          </cell>
          <cell r="R30">
            <v>9.5</v>
          </cell>
          <cell r="S30">
            <v>7</v>
          </cell>
          <cell r="T30">
            <v>0</v>
          </cell>
          <cell r="U30">
            <v>28</v>
          </cell>
          <cell r="V30">
            <v>54</v>
          </cell>
        </row>
        <row r="31">
          <cell r="B31" t="str">
            <v>E022-01-0762/2019</v>
          </cell>
          <cell r="C31" t="str">
            <v>Kimanzi Lyanne Ndanu</v>
          </cell>
          <cell r="D31">
            <v>23</v>
          </cell>
          <cell r="E31">
            <v>25</v>
          </cell>
          <cell r="F31">
            <v>0</v>
          </cell>
          <cell r="G31">
            <v>8</v>
          </cell>
          <cell r="H31">
            <v>11</v>
          </cell>
          <cell r="I31">
            <v>9</v>
          </cell>
          <cell r="J31">
            <v>4.54166666666667</v>
          </cell>
          <cell r="K31">
            <v>15</v>
          </cell>
          <cell r="L31">
            <v>11</v>
          </cell>
          <cell r="M31">
            <v>0</v>
          </cell>
          <cell r="N31">
            <v>13</v>
          </cell>
          <cell r="O31">
            <v>25.5</v>
          </cell>
          <cell r="P31">
            <v>15.5</v>
          </cell>
          <cell r="Q31">
            <v>0</v>
          </cell>
          <cell r="R31">
            <v>6.5</v>
          </cell>
          <cell r="S31">
            <v>4</v>
          </cell>
          <cell r="T31">
            <v>0</v>
          </cell>
          <cell r="U31">
            <v>26</v>
          </cell>
          <cell r="V31">
            <v>52</v>
          </cell>
        </row>
        <row r="32">
          <cell r="B32" t="str">
            <v>E022-01-0765/2019</v>
          </cell>
          <cell r="C32" t="str">
            <v>Gathura Jeremiah Kiarie</v>
          </cell>
          <cell r="D32">
            <v>23</v>
          </cell>
          <cell r="E32">
            <v>23</v>
          </cell>
          <cell r="F32">
            <v>0</v>
          </cell>
          <cell r="G32">
            <v>7.66666666666667</v>
          </cell>
          <cell r="H32">
            <v>8</v>
          </cell>
          <cell r="I32">
            <v>10</v>
          </cell>
          <cell r="J32">
            <v>4.16666666666667</v>
          </cell>
          <cell r="K32">
            <v>12</v>
          </cell>
          <cell r="L32">
            <v>13</v>
          </cell>
          <cell r="M32">
            <v>0</v>
          </cell>
          <cell r="N32">
            <v>12.5</v>
          </cell>
          <cell r="O32">
            <v>24.3</v>
          </cell>
          <cell r="P32">
            <v>20</v>
          </cell>
          <cell r="Q32">
            <v>18</v>
          </cell>
          <cell r="R32">
            <v>0</v>
          </cell>
          <cell r="S32">
            <v>13</v>
          </cell>
          <cell r="T32">
            <v>0</v>
          </cell>
          <cell r="U32">
            <v>51</v>
          </cell>
          <cell r="V32">
            <v>75</v>
          </cell>
        </row>
        <row r="33">
          <cell r="B33" t="str">
            <v>E022-01-0766/2019</v>
          </cell>
          <cell r="C33" t="str">
            <v>James Mithamo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3"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</row>
        <row r="34">
          <cell r="B34" t="str">
            <v>E022-01-0767/2019</v>
          </cell>
          <cell r="C34" t="str">
            <v>Kinyanjui Tamahjoy Mbura</v>
          </cell>
          <cell r="D34">
            <v>28</v>
          </cell>
          <cell r="E34">
            <v>22</v>
          </cell>
          <cell r="F34">
            <v>0</v>
          </cell>
          <cell r="G34">
            <v>8.33333333333333</v>
          </cell>
          <cell r="H34">
            <v>10</v>
          </cell>
          <cell r="I34">
            <v>10</v>
          </cell>
          <cell r="J34">
            <v>4.58333333333333</v>
          </cell>
          <cell r="K34">
            <v>13</v>
          </cell>
          <cell r="L34">
            <v>14</v>
          </cell>
          <cell r="M34">
            <v>0</v>
          </cell>
          <cell r="N34">
            <v>13.5</v>
          </cell>
          <cell r="O34">
            <v>26.4</v>
          </cell>
          <cell r="P34">
            <v>19.5</v>
          </cell>
          <cell r="Q34">
            <v>16.5</v>
          </cell>
          <cell r="R34">
            <v>0</v>
          </cell>
          <cell r="S34">
            <v>18</v>
          </cell>
          <cell r="T34">
            <v>0</v>
          </cell>
          <cell r="U34">
            <v>54</v>
          </cell>
          <cell r="V34">
            <v>80</v>
          </cell>
        </row>
        <row r="35">
          <cell r="B35" t="str">
            <v>E022-01-0768/2019</v>
          </cell>
          <cell r="C35" t="str">
            <v>Kipkoech Pamela Chemutai</v>
          </cell>
          <cell r="D35">
            <v>24</v>
          </cell>
          <cell r="E35">
            <v>22</v>
          </cell>
          <cell r="F35">
            <v>0</v>
          </cell>
          <cell r="G35">
            <v>7.66666666666667</v>
          </cell>
          <cell r="H35">
            <v>10</v>
          </cell>
          <cell r="I35">
            <v>10</v>
          </cell>
          <cell r="J35">
            <v>4.58333333333333</v>
          </cell>
          <cell r="K35">
            <v>8</v>
          </cell>
          <cell r="L35">
            <v>9</v>
          </cell>
          <cell r="M35">
            <v>0</v>
          </cell>
          <cell r="N35">
            <v>8.5</v>
          </cell>
          <cell r="O35">
            <v>20.8</v>
          </cell>
          <cell r="P35">
            <v>19.5</v>
          </cell>
          <cell r="Q35">
            <v>16.5</v>
          </cell>
          <cell r="R35">
            <v>0</v>
          </cell>
          <cell r="S35">
            <v>11</v>
          </cell>
          <cell r="T35">
            <v>0</v>
          </cell>
          <cell r="U35">
            <v>47</v>
          </cell>
          <cell r="V35">
            <v>68</v>
          </cell>
        </row>
        <row r="36">
          <cell r="B36" t="str">
            <v>E022-01-0769/2019</v>
          </cell>
          <cell r="C36" t="str">
            <v>Faith Kaswii</v>
          </cell>
          <cell r="D36">
            <v>26</v>
          </cell>
          <cell r="E36">
            <v>21</v>
          </cell>
          <cell r="F36">
            <v>0</v>
          </cell>
          <cell r="G36">
            <v>7.83333333333333</v>
          </cell>
          <cell r="H36">
            <v>10</v>
          </cell>
          <cell r="I36">
            <v>7</v>
          </cell>
          <cell r="J36">
            <v>3.83333333333333</v>
          </cell>
          <cell r="K36">
            <v>12</v>
          </cell>
          <cell r="L36">
            <v>13</v>
          </cell>
          <cell r="M36">
            <v>0</v>
          </cell>
          <cell r="N36">
            <v>12.5</v>
          </cell>
          <cell r="O36">
            <v>24.2</v>
          </cell>
          <cell r="P36">
            <v>20</v>
          </cell>
          <cell r="Q36">
            <v>20</v>
          </cell>
          <cell r="R36">
            <v>0</v>
          </cell>
          <cell r="S36">
            <v>12</v>
          </cell>
          <cell r="T36">
            <v>0</v>
          </cell>
          <cell r="U36">
            <v>52</v>
          </cell>
          <cell r="V36">
            <v>76</v>
          </cell>
        </row>
        <row r="37">
          <cell r="B37" t="str">
            <v>E022-01-0770/2019</v>
          </cell>
          <cell r="C37" t="str">
            <v>Kariuki Joshua Njeru</v>
          </cell>
          <cell r="D37">
            <v>23</v>
          </cell>
          <cell r="E37">
            <v>22</v>
          </cell>
          <cell r="F37">
            <v>0</v>
          </cell>
          <cell r="G37">
            <v>7.5</v>
          </cell>
          <cell r="H37">
            <v>9</v>
          </cell>
          <cell r="I37">
            <v>8</v>
          </cell>
          <cell r="J37">
            <v>3.875</v>
          </cell>
          <cell r="K37">
            <v>13</v>
          </cell>
          <cell r="L37">
            <v>9</v>
          </cell>
          <cell r="M37">
            <v>0</v>
          </cell>
          <cell r="N37">
            <v>11</v>
          </cell>
          <cell r="O37">
            <v>22.4</v>
          </cell>
          <cell r="P37">
            <v>15</v>
          </cell>
          <cell r="Q37">
            <v>0</v>
          </cell>
          <cell r="R37">
            <v>1.5</v>
          </cell>
          <cell r="S37">
            <v>7</v>
          </cell>
          <cell r="T37">
            <v>0</v>
          </cell>
          <cell r="U37">
            <v>23.5</v>
          </cell>
          <cell r="V37">
            <v>46</v>
          </cell>
        </row>
        <row r="38">
          <cell r="B38" t="str">
            <v>E022-01-0771/2019</v>
          </cell>
          <cell r="C38" t="str">
            <v>Mugi Joy Wanjira</v>
          </cell>
          <cell r="D38">
            <v>27</v>
          </cell>
          <cell r="E38">
            <v>18</v>
          </cell>
          <cell r="F38">
            <v>0</v>
          </cell>
          <cell r="G38">
            <v>7.5</v>
          </cell>
          <cell r="H38">
            <v>10</v>
          </cell>
          <cell r="I38">
            <v>10</v>
          </cell>
          <cell r="J38">
            <v>4.58333333333333</v>
          </cell>
          <cell r="K38">
            <v>13</v>
          </cell>
          <cell r="L38">
            <v>14</v>
          </cell>
          <cell r="M38">
            <v>0</v>
          </cell>
          <cell r="N38">
            <v>13.5</v>
          </cell>
          <cell r="O38">
            <v>25.6</v>
          </cell>
          <cell r="P38">
            <v>17</v>
          </cell>
          <cell r="Q38">
            <v>0</v>
          </cell>
          <cell r="R38">
            <v>13</v>
          </cell>
          <cell r="S38">
            <v>18</v>
          </cell>
          <cell r="T38">
            <v>0</v>
          </cell>
          <cell r="U38">
            <v>48</v>
          </cell>
          <cell r="V38">
            <v>74</v>
          </cell>
        </row>
        <row r="39">
          <cell r="B39" t="str">
            <v>E022-01-0772/2019</v>
          </cell>
          <cell r="C39" t="str">
            <v>Gichuki Charles Murage</v>
          </cell>
          <cell r="D39">
            <v>26</v>
          </cell>
          <cell r="E39">
            <v>18</v>
          </cell>
          <cell r="F39">
            <v>0</v>
          </cell>
          <cell r="G39">
            <v>7.33333333333333</v>
          </cell>
          <cell r="H39">
            <v>10</v>
          </cell>
          <cell r="I39">
            <v>10</v>
          </cell>
          <cell r="J39">
            <v>4.58333333333333</v>
          </cell>
          <cell r="K39">
            <v>8</v>
          </cell>
          <cell r="L39">
            <v>9</v>
          </cell>
          <cell r="M39">
            <v>0</v>
          </cell>
          <cell r="N39">
            <v>8.5</v>
          </cell>
          <cell r="O39">
            <v>20.4</v>
          </cell>
          <cell r="P39">
            <v>17.5</v>
          </cell>
          <cell r="Q39">
            <v>6</v>
          </cell>
          <cell r="R39">
            <v>0</v>
          </cell>
          <cell r="S39">
            <v>12</v>
          </cell>
          <cell r="T39">
            <v>0</v>
          </cell>
          <cell r="U39">
            <v>35.5</v>
          </cell>
          <cell r="V39">
            <v>56</v>
          </cell>
        </row>
        <row r="40">
          <cell r="B40" t="str">
            <v>E022-01-0773/2019</v>
          </cell>
          <cell r="C40" t="str">
            <v>Musangi Stephen Mwangangi</v>
          </cell>
          <cell r="D40">
            <v>26</v>
          </cell>
          <cell r="E40">
            <v>25</v>
          </cell>
          <cell r="F40">
            <v>0</v>
          </cell>
          <cell r="G40">
            <v>8.5</v>
          </cell>
          <cell r="H40">
            <v>11</v>
          </cell>
          <cell r="I40">
            <v>8</v>
          </cell>
          <cell r="J40">
            <v>4.29166666666667</v>
          </cell>
          <cell r="K40">
            <v>12</v>
          </cell>
          <cell r="L40">
            <v>13</v>
          </cell>
          <cell r="M40">
            <v>0</v>
          </cell>
          <cell r="N40">
            <v>12.5</v>
          </cell>
          <cell r="O40">
            <v>25.3</v>
          </cell>
          <cell r="P40">
            <v>15.5</v>
          </cell>
          <cell r="Q40">
            <v>0</v>
          </cell>
          <cell r="R40">
            <v>14.5</v>
          </cell>
          <cell r="S40">
            <v>17</v>
          </cell>
          <cell r="T40">
            <v>0</v>
          </cell>
          <cell r="U40">
            <v>47</v>
          </cell>
          <cell r="V40">
            <v>72</v>
          </cell>
        </row>
        <row r="41">
          <cell r="B41" t="str">
            <v>E022-01-0774/2019</v>
          </cell>
          <cell r="C41" t="str">
            <v>Dennis Shujaa Martin</v>
          </cell>
          <cell r="D41">
            <v>27</v>
          </cell>
          <cell r="E41">
            <v>23</v>
          </cell>
          <cell r="F41">
            <v>0</v>
          </cell>
          <cell r="G41">
            <v>8.33333333333333</v>
          </cell>
          <cell r="H41">
            <v>9</v>
          </cell>
          <cell r="I41">
            <v>7</v>
          </cell>
          <cell r="J41">
            <v>3.625</v>
          </cell>
          <cell r="K41">
            <v>13</v>
          </cell>
          <cell r="L41">
            <v>9</v>
          </cell>
          <cell r="M41">
            <v>0</v>
          </cell>
          <cell r="N41">
            <v>11</v>
          </cell>
          <cell r="O41">
            <v>23</v>
          </cell>
          <cell r="P41">
            <v>17</v>
          </cell>
          <cell r="Q41">
            <v>20</v>
          </cell>
          <cell r="R41">
            <v>0</v>
          </cell>
          <cell r="S41">
            <v>0</v>
          </cell>
          <cell r="T41">
            <v>15</v>
          </cell>
          <cell r="U41">
            <v>52</v>
          </cell>
          <cell r="V41">
            <v>75</v>
          </cell>
        </row>
        <row r="42">
          <cell r="B42" t="str">
            <v>E022-01-0775/2019</v>
          </cell>
          <cell r="C42" t="str">
            <v>Ngei James Wambua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</row>
        <row r="42"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</row>
        <row r="43">
          <cell r="B43" t="str">
            <v>E022-01-0776/2019</v>
          </cell>
          <cell r="C43" t="str">
            <v>Thuku G Gichuki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</row>
        <row r="43"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</row>
        <row r="44">
          <cell r="B44" t="str">
            <v>E022-01-0777/2019</v>
          </cell>
          <cell r="C44" t="str">
            <v>Njihia Fidel Kirega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4"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</row>
        <row r="45">
          <cell r="B45" t="str">
            <v>E022-01-0778/2019</v>
          </cell>
          <cell r="C45" t="str">
            <v>Aswa Philip Katiechi</v>
          </cell>
          <cell r="D45">
            <v>28</v>
          </cell>
          <cell r="E45">
            <v>22</v>
          </cell>
          <cell r="F45">
            <v>0</v>
          </cell>
          <cell r="G45">
            <v>8.33333333333333</v>
          </cell>
          <cell r="H45">
            <v>0</v>
          </cell>
          <cell r="I45">
            <v>10</v>
          </cell>
          <cell r="J45">
            <v>5</v>
          </cell>
          <cell r="K45">
            <v>8</v>
          </cell>
          <cell r="L45">
            <v>9</v>
          </cell>
          <cell r="M45">
            <v>0</v>
          </cell>
          <cell r="N45">
            <v>8.5</v>
          </cell>
          <cell r="O45">
            <v>21.8</v>
          </cell>
          <cell r="P45">
            <v>12.5</v>
          </cell>
          <cell r="Q45">
            <v>0</v>
          </cell>
          <cell r="R45">
            <v>6.5</v>
          </cell>
          <cell r="S45">
            <v>5</v>
          </cell>
          <cell r="T45">
            <v>0</v>
          </cell>
          <cell r="U45">
            <v>24</v>
          </cell>
          <cell r="V45">
            <v>46</v>
          </cell>
        </row>
        <row r="46">
          <cell r="B46" t="str">
            <v>E022-01-0779/2019</v>
          </cell>
          <cell r="C46" t="str">
            <v>Obiero Spencer Ochieng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6"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</row>
        <row r="47">
          <cell r="B47" t="str">
            <v>E022-01-0780/2019</v>
          </cell>
          <cell r="C47" t="str">
            <v>Mwendwa Daniel Mulandi</v>
          </cell>
          <cell r="D47">
            <v>22</v>
          </cell>
          <cell r="E47">
            <v>24</v>
          </cell>
          <cell r="F47">
            <v>0</v>
          </cell>
          <cell r="G47">
            <v>7.66666666666667</v>
          </cell>
          <cell r="H47">
            <v>10</v>
          </cell>
          <cell r="I47">
            <v>9</v>
          </cell>
          <cell r="J47">
            <v>4.33333333333333</v>
          </cell>
          <cell r="K47">
            <v>13</v>
          </cell>
          <cell r="L47">
            <v>14</v>
          </cell>
          <cell r="M47">
            <v>0</v>
          </cell>
          <cell r="N47">
            <v>13.5</v>
          </cell>
          <cell r="O47">
            <v>25.5</v>
          </cell>
          <cell r="P47">
            <v>20</v>
          </cell>
          <cell r="Q47">
            <v>20</v>
          </cell>
          <cell r="R47">
            <v>0</v>
          </cell>
          <cell r="S47">
            <v>9</v>
          </cell>
          <cell r="T47">
            <v>0</v>
          </cell>
          <cell r="U47">
            <v>49</v>
          </cell>
          <cell r="V47">
            <v>75</v>
          </cell>
        </row>
        <row r="48">
          <cell r="B48" t="str">
            <v>E022-01-0781/2019</v>
          </cell>
          <cell r="C48" t="str">
            <v>Kipkorir Kevin</v>
          </cell>
          <cell r="D48">
            <v>20</v>
          </cell>
          <cell r="E48">
            <v>25</v>
          </cell>
          <cell r="F48">
            <v>0</v>
          </cell>
          <cell r="G48">
            <v>7.5</v>
          </cell>
          <cell r="H48">
            <v>11</v>
          </cell>
          <cell r="I48">
            <v>9</v>
          </cell>
          <cell r="J48">
            <v>4.54166666666667</v>
          </cell>
          <cell r="K48">
            <v>12</v>
          </cell>
          <cell r="L48">
            <v>13</v>
          </cell>
          <cell r="M48">
            <v>0</v>
          </cell>
          <cell r="N48">
            <v>12.5</v>
          </cell>
          <cell r="O48">
            <v>24.5</v>
          </cell>
          <cell r="P48">
            <v>14</v>
          </cell>
          <cell r="Q48">
            <v>13</v>
          </cell>
          <cell r="R48">
            <v>0</v>
          </cell>
          <cell r="S48">
            <v>15</v>
          </cell>
          <cell r="T48">
            <v>0</v>
          </cell>
          <cell r="U48">
            <v>42</v>
          </cell>
          <cell r="V48">
            <v>67</v>
          </cell>
        </row>
        <row r="49">
          <cell r="B49" t="str">
            <v>E022-01-0783/2019</v>
          </cell>
          <cell r="C49" t="str">
            <v>Njagi Fredrick Mwaniki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49"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</row>
        <row r="50">
          <cell r="B50" t="str">
            <v>E022-01-0786/2019</v>
          </cell>
          <cell r="C50" t="str">
            <v>Manjari David Muchai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0"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</row>
        <row r="51">
          <cell r="B51" t="str">
            <v>E022-01-0788/2019</v>
          </cell>
          <cell r="C51" t="str">
            <v>Mwangi Ian Muchiri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</row>
        <row r="51"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</row>
        <row r="52">
          <cell r="B52" t="str">
            <v>E022-01-0789/2019</v>
          </cell>
          <cell r="C52" t="str">
            <v>Elvis Kipngetich</v>
          </cell>
          <cell r="D52">
            <v>27</v>
          </cell>
          <cell r="E52">
            <v>21</v>
          </cell>
          <cell r="F52">
            <v>0</v>
          </cell>
          <cell r="G52">
            <v>8</v>
          </cell>
          <cell r="H52">
            <v>8.5</v>
          </cell>
          <cell r="I52">
            <v>9</v>
          </cell>
          <cell r="J52">
            <v>4.02083333333333</v>
          </cell>
          <cell r="K52">
            <v>12</v>
          </cell>
          <cell r="L52">
            <v>13</v>
          </cell>
          <cell r="M52">
            <v>0</v>
          </cell>
          <cell r="N52">
            <v>12.5</v>
          </cell>
          <cell r="O52">
            <v>24.5</v>
          </cell>
          <cell r="P52">
            <v>13</v>
          </cell>
          <cell r="Q52">
            <v>18</v>
          </cell>
          <cell r="R52">
            <v>0</v>
          </cell>
          <cell r="S52">
            <v>15</v>
          </cell>
          <cell r="T52">
            <v>0</v>
          </cell>
          <cell r="U52">
            <v>46</v>
          </cell>
          <cell r="V52">
            <v>71</v>
          </cell>
        </row>
        <row r="53">
          <cell r="B53" t="str">
            <v>E022-01-0790/2019</v>
          </cell>
          <cell r="C53" t="str">
            <v>Kiplangat Renox Kipkoech</v>
          </cell>
          <cell r="D53">
            <v>28</v>
          </cell>
          <cell r="E53">
            <v>24</v>
          </cell>
          <cell r="F53">
            <v>0</v>
          </cell>
          <cell r="G53">
            <v>8.66666666666667</v>
          </cell>
          <cell r="H53">
            <v>12</v>
          </cell>
          <cell r="I53">
            <v>3</v>
          </cell>
          <cell r="J53">
            <v>3.25</v>
          </cell>
          <cell r="K53">
            <v>13</v>
          </cell>
          <cell r="L53">
            <v>11</v>
          </cell>
          <cell r="M53">
            <v>0</v>
          </cell>
          <cell r="N53">
            <v>12</v>
          </cell>
          <cell r="O53">
            <v>23.9</v>
          </cell>
          <cell r="P53">
            <v>13</v>
          </cell>
          <cell r="Q53">
            <v>14.5</v>
          </cell>
          <cell r="R53">
            <v>0</v>
          </cell>
          <cell r="S53">
            <v>5</v>
          </cell>
          <cell r="T53">
            <v>0</v>
          </cell>
          <cell r="U53">
            <v>32.5</v>
          </cell>
          <cell r="V53">
            <v>56</v>
          </cell>
        </row>
        <row r="54">
          <cell r="B54" t="str">
            <v>E022-01-0791/2019</v>
          </cell>
          <cell r="C54" t="str">
            <v>Nyambura Precious Mumbi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4"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</row>
        <row r="55">
          <cell r="B55" t="str">
            <v>E022-01-0792/2019</v>
          </cell>
          <cell r="C55" t="str">
            <v>Kiprotich Cosmas</v>
          </cell>
          <cell r="D55">
            <v>25</v>
          </cell>
          <cell r="E55">
            <v>26</v>
          </cell>
          <cell r="F55">
            <v>0</v>
          </cell>
          <cell r="G55">
            <v>8.5</v>
          </cell>
          <cell r="H55">
            <v>10</v>
          </cell>
          <cell r="I55">
            <v>9</v>
          </cell>
          <cell r="J55">
            <v>4.33333333333333</v>
          </cell>
          <cell r="K55">
            <v>13</v>
          </cell>
          <cell r="L55">
            <v>9</v>
          </cell>
          <cell r="M55">
            <v>0</v>
          </cell>
          <cell r="N55">
            <v>11</v>
          </cell>
          <cell r="O55">
            <v>23.8</v>
          </cell>
          <cell r="P55">
            <v>14</v>
          </cell>
          <cell r="Q55">
            <v>0</v>
          </cell>
          <cell r="R55">
            <v>14.5</v>
          </cell>
          <cell r="S55">
            <v>9.5</v>
          </cell>
          <cell r="T55">
            <v>0</v>
          </cell>
          <cell r="U55">
            <v>38</v>
          </cell>
          <cell r="V55">
            <v>62</v>
          </cell>
        </row>
        <row r="56">
          <cell r="B56" t="str">
            <v>E022-01-0793/2019</v>
          </cell>
          <cell r="C56" t="str">
            <v>Chepkoech Doreen</v>
          </cell>
          <cell r="D56">
            <v>27</v>
          </cell>
          <cell r="E56">
            <v>24</v>
          </cell>
          <cell r="F56">
            <v>0</v>
          </cell>
          <cell r="G56">
            <v>8.5</v>
          </cell>
          <cell r="H56">
            <v>0</v>
          </cell>
          <cell r="I56">
            <v>10</v>
          </cell>
          <cell r="J56">
            <v>5</v>
          </cell>
          <cell r="K56">
            <v>11</v>
          </cell>
          <cell r="L56">
            <v>10</v>
          </cell>
          <cell r="M56">
            <v>0</v>
          </cell>
          <cell r="N56">
            <v>10.5</v>
          </cell>
          <cell r="O56">
            <v>24</v>
          </cell>
          <cell r="P56">
            <v>15.5</v>
          </cell>
          <cell r="Q56">
            <v>20</v>
          </cell>
          <cell r="R56">
            <v>0</v>
          </cell>
          <cell r="S56">
            <v>13</v>
          </cell>
          <cell r="T56">
            <v>0</v>
          </cell>
          <cell r="U56">
            <v>48.5</v>
          </cell>
          <cell r="V56">
            <v>73</v>
          </cell>
        </row>
        <row r="57">
          <cell r="B57" t="str">
            <v>E022-01-0794/2019</v>
          </cell>
          <cell r="C57" t="str">
            <v>Njeri Newton Kariuki</v>
          </cell>
          <cell r="D57">
            <v>27</v>
          </cell>
          <cell r="E57">
            <v>23</v>
          </cell>
          <cell r="F57">
            <v>0</v>
          </cell>
          <cell r="G57">
            <v>8.33333333333333</v>
          </cell>
          <cell r="H57">
            <v>7</v>
          </cell>
          <cell r="I57">
            <v>7</v>
          </cell>
          <cell r="J57">
            <v>3.20833333333333</v>
          </cell>
          <cell r="K57">
            <v>12</v>
          </cell>
          <cell r="L57">
            <v>13</v>
          </cell>
          <cell r="M57">
            <v>0</v>
          </cell>
          <cell r="N57">
            <v>12.5</v>
          </cell>
          <cell r="O57">
            <v>24</v>
          </cell>
          <cell r="P57">
            <v>18</v>
          </cell>
          <cell r="Q57">
            <v>0</v>
          </cell>
          <cell r="R57">
            <v>13.5</v>
          </cell>
          <cell r="S57">
            <v>17</v>
          </cell>
          <cell r="T57">
            <v>0</v>
          </cell>
          <cell r="U57">
            <v>48.5</v>
          </cell>
          <cell r="V57">
            <v>73</v>
          </cell>
        </row>
        <row r="58">
          <cell r="B58" t="str">
            <v>E022-01-0796/2019</v>
          </cell>
          <cell r="C58" t="str">
            <v>Kyalo Stephen Musembi</v>
          </cell>
          <cell r="D58">
            <v>25</v>
          </cell>
          <cell r="E58">
            <v>23</v>
          </cell>
          <cell r="F58">
            <v>0</v>
          </cell>
          <cell r="G58">
            <v>8</v>
          </cell>
          <cell r="H58">
            <v>10</v>
          </cell>
          <cell r="I58">
            <v>4</v>
          </cell>
          <cell r="J58">
            <v>3.08333333333333</v>
          </cell>
          <cell r="K58">
            <v>11</v>
          </cell>
          <cell r="L58">
            <v>10</v>
          </cell>
          <cell r="M58">
            <v>0</v>
          </cell>
          <cell r="N58">
            <v>10.5</v>
          </cell>
          <cell r="O58">
            <v>21.6</v>
          </cell>
          <cell r="P58">
            <v>16</v>
          </cell>
          <cell r="Q58">
            <v>0</v>
          </cell>
          <cell r="R58">
            <v>9.5</v>
          </cell>
          <cell r="S58">
            <v>12</v>
          </cell>
          <cell r="T58">
            <v>0</v>
          </cell>
          <cell r="U58">
            <v>37.5</v>
          </cell>
          <cell r="V58">
            <v>59</v>
          </cell>
        </row>
        <row r="59">
          <cell r="B59" t="str">
            <v>E022-01-0797/2019</v>
          </cell>
          <cell r="C59" t="str">
            <v>Kimani Geofrey Theuri</v>
          </cell>
          <cell r="D59">
            <v>24</v>
          </cell>
          <cell r="E59">
            <v>23</v>
          </cell>
          <cell r="F59">
            <v>0</v>
          </cell>
          <cell r="G59">
            <v>7.83333333333333</v>
          </cell>
          <cell r="H59">
            <v>10</v>
          </cell>
          <cell r="I59">
            <v>7</v>
          </cell>
          <cell r="J59">
            <v>3.83333333333333</v>
          </cell>
          <cell r="K59">
            <v>12</v>
          </cell>
          <cell r="L59">
            <v>13</v>
          </cell>
          <cell r="M59">
            <v>0</v>
          </cell>
          <cell r="N59">
            <v>12.5</v>
          </cell>
          <cell r="O59">
            <v>24.2</v>
          </cell>
          <cell r="P59">
            <v>15</v>
          </cell>
          <cell r="Q59">
            <v>15</v>
          </cell>
          <cell r="R59">
            <v>0</v>
          </cell>
          <cell r="S59">
            <v>11</v>
          </cell>
          <cell r="T59">
            <v>0</v>
          </cell>
          <cell r="U59">
            <v>41</v>
          </cell>
          <cell r="V59">
            <v>65</v>
          </cell>
        </row>
        <row r="60">
          <cell r="B60" t="str">
            <v>E022-01-0798/2019</v>
          </cell>
          <cell r="C60" t="str">
            <v>Kamau Peter Kinyanjui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0"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</row>
        <row r="61">
          <cell r="B61" t="str">
            <v>E022-01-0799/2019</v>
          </cell>
          <cell r="C61" t="str">
            <v>Njuguna Joseph Kuria</v>
          </cell>
          <cell r="D61">
            <v>26</v>
          </cell>
          <cell r="E61">
            <v>21</v>
          </cell>
          <cell r="F61">
            <v>0</v>
          </cell>
          <cell r="G61">
            <v>7.83333333333333</v>
          </cell>
          <cell r="H61">
            <v>9</v>
          </cell>
          <cell r="I61">
            <v>10</v>
          </cell>
          <cell r="J61">
            <v>4.375</v>
          </cell>
          <cell r="K61">
            <v>12</v>
          </cell>
          <cell r="L61">
            <v>13</v>
          </cell>
          <cell r="M61">
            <v>0</v>
          </cell>
          <cell r="N61">
            <v>12.5</v>
          </cell>
          <cell r="O61">
            <v>24.7</v>
          </cell>
          <cell r="P61">
            <v>22.5</v>
          </cell>
          <cell r="Q61">
            <v>0</v>
          </cell>
          <cell r="R61">
            <v>14</v>
          </cell>
          <cell r="S61">
            <v>13</v>
          </cell>
          <cell r="T61">
            <v>0</v>
          </cell>
          <cell r="U61">
            <v>49.5</v>
          </cell>
          <cell r="V61">
            <v>74</v>
          </cell>
        </row>
        <row r="62">
          <cell r="B62" t="str">
            <v>E022-01-0800/2019</v>
          </cell>
          <cell r="C62" t="str">
            <v>Saina Jemeli Njeri</v>
          </cell>
          <cell r="D62">
            <v>24</v>
          </cell>
          <cell r="E62">
            <v>20</v>
          </cell>
          <cell r="F62">
            <v>0</v>
          </cell>
          <cell r="G62">
            <v>7.33333333333333</v>
          </cell>
          <cell r="H62">
            <v>10</v>
          </cell>
          <cell r="I62">
            <v>7</v>
          </cell>
          <cell r="J62">
            <v>3.83333333333333</v>
          </cell>
          <cell r="K62">
            <v>13</v>
          </cell>
          <cell r="L62">
            <v>14</v>
          </cell>
          <cell r="M62">
            <v>0</v>
          </cell>
          <cell r="N62">
            <v>13.5</v>
          </cell>
          <cell r="O62">
            <v>24.7</v>
          </cell>
          <cell r="P62">
            <v>16.5</v>
          </cell>
          <cell r="Q62">
            <v>11.5</v>
          </cell>
          <cell r="R62">
            <v>0</v>
          </cell>
          <cell r="S62">
            <v>0</v>
          </cell>
          <cell r="T62">
            <v>9</v>
          </cell>
          <cell r="U62">
            <v>37</v>
          </cell>
          <cell r="V62">
            <v>62</v>
          </cell>
        </row>
        <row r="63">
          <cell r="B63" t="str">
            <v>E022-01-0802/2019</v>
          </cell>
          <cell r="C63" t="str">
            <v>Yatich Kandie</v>
          </cell>
          <cell r="D63">
            <v>20</v>
          </cell>
          <cell r="E63">
            <v>20</v>
          </cell>
          <cell r="F63">
            <v>0</v>
          </cell>
          <cell r="G63">
            <v>6.66666666666667</v>
          </cell>
          <cell r="H63">
            <v>10</v>
          </cell>
          <cell r="I63">
            <v>10</v>
          </cell>
          <cell r="J63">
            <v>4.58333333333333</v>
          </cell>
          <cell r="K63">
            <v>13</v>
          </cell>
          <cell r="L63">
            <v>14</v>
          </cell>
          <cell r="M63">
            <v>0</v>
          </cell>
          <cell r="N63">
            <v>13.5</v>
          </cell>
          <cell r="O63">
            <v>24.8</v>
          </cell>
          <cell r="P63">
            <v>14</v>
          </cell>
          <cell r="Q63">
            <v>20</v>
          </cell>
          <cell r="R63">
            <v>0</v>
          </cell>
          <cell r="S63">
            <v>0</v>
          </cell>
          <cell r="T63">
            <v>1.5</v>
          </cell>
          <cell r="U63">
            <v>35.5</v>
          </cell>
          <cell r="V63">
            <v>60</v>
          </cell>
        </row>
        <row r="64">
          <cell r="B64" t="str">
            <v>E022-01-0803/2019</v>
          </cell>
          <cell r="C64" t="str">
            <v>Sheila Jepchirchir</v>
          </cell>
          <cell r="D64">
            <v>22</v>
          </cell>
          <cell r="E64">
            <v>20</v>
          </cell>
          <cell r="F64">
            <v>0</v>
          </cell>
          <cell r="G64">
            <v>7</v>
          </cell>
          <cell r="H64">
            <v>10</v>
          </cell>
          <cell r="I64">
            <v>5</v>
          </cell>
          <cell r="J64">
            <v>3.33333333333333</v>
          </cell>
          <cell r="K64">
            <v>13</v>
          </cell>
          <cell r="L64">
            <v>11</v>
          </cell>
          <cell r="M64">
            <v>0</v>
          </cell>
          <cell r="N64">
            <v>12</v>
          </cell>
          <cell r="O64">
            <v>22.3</v>
          </cell>
          <cell r="P64">
            <v>15</v>
          </cell>
          <cell r="Q64">
            <v>0</v>
          </cell>
          <cell r="R64">
            <v>10.5</v>
          </cell>
          <cell r="S64">
            <v>13</v>
          </cell>
          <cell r="T64">
            <v>0</v>
          </cell>
          <cell r="U64">
            <v>38.5</v>
          </cell>
          <cell r="V64">
            <v>61</v>
          </cell>
        </row>
        <row r="65">
          <cell r="B65" t="str">
            <v>E022-01-0804/2019</v>
          </cell>
          <cell r="C65" t="str">
            <v>Kipkoech Dalton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5"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</row>
        <row r="66">
          <cell r="B66" t="str">
            <v>E022-01-0805/2019</v>
          </cell>
          <cell r="C66" t="str">
            <v>Blair Carson Kiprotich</v>
          </cell>
          <cell r="D66">
            <v>25</v>
          </cell>
          <cell r="E66">
            <v>19</v>
          </cell>
          <cell r="F66">
            <v>0</v>
          </cell>
          <cell r="G66">
            <v>7.33333333333333</v>
          </cell>
          <cell r="H66">
            <v>9</v>
          </cell>
          <cell r="I66">
            <v>10</v>
          </cell>
          <cell r="J66">
            <v>4.375</v>
          </cell>
          <cell r="K66">
            <v>11</v>
          </cell>
          <cell r="L66">
            <v>10</v>
          </cell>
          <cell r="M66">
            <v>0</v>
          </cell>
          <cell r="N66">
            <v>10.5</v>
          </cell>
          <cell r="O66">
            <v>22.2</v>
          </cell>
          <cell r="P66">
            <v>4.5</v>
          </cell>
          <cell r="Q66">
            <v>0</v>
          </cell>
          <cell r="R66">
            <v>9.5</v>
          </cell>
          <cell r="S66">
            <v>4</v>
          </cell>
          <cell r="T66">
            <v>0</v>
          </cell>
          <cell r="U66">
            <v>18</v>
          </cell>
          <cell r="V66">
            <v>40</v>
          </cell>
        </row>
        <row r="67">
          <cell r="B67" t="str">
            <v>E022-01-0806/2019</v>
          </cell>
          <cell r="C67" t="str">
            <v>Disamalu Joseph Munene</v>
          </cell>
          <cell r="D67">
            <v>25</v>
          </cell>
          <cell r="E67">
            <v>20</v>
          </cell>
          <cell r="F67">
            <v>0</v>
          </cell>
          <cell r="G67">
            <v>7.5</v>
          </cell>
          <cell r="H67">
            <v>10</v>
          </cell>
          <cell r="I67">
            <v>10</v>
          </cell>
          <cell r="J67">
            <v>4.58333333333333</v>
          </cell>
          <cell r="K67">
            <v>15</v>
          </cell>
          <cell r="L67">
            <v>11</v>
          </cell>
          <cell r="M67">
            <v>0</v>
          </cell>
          <cell r="N67">
            <v>13</v>
          </cell>
          <cell r="O67">
            <v>25.1</v>
          </cell>
          <cell r="P67">
            <v>16.5</v>
          </cell>
          <cell r="Q67">
            <v>13.5</v>
          </cell>
          <cell r="R67">
            <v>14.5</v>
          </cell>
          <cell r="S67">
            <v>0</v>
          </cell>
          <cell r="T67">
            <v>0</v>
          </cell>
          <cell r="U67">
            <v>44.5</v>
          </cell>
          <cell r="V67">
            <v>70</v>
          </cell>
        </row>
        <row r="68">
          <cell r="B68" t="str">
            <v>E022-01-0807/2019</v>
          </cell>
          <cell r="C68" t="str">
            <v>Nehemiah Kibet</v>
          </cell>
          <cell r="D68">
            <v>27</v>
          </cell>
          <cell r="E68">
            <v>23</v>
          </cell>
          <cell r="F68">
            <v>0</v>
          </cell>
          <cell r="G68">
            <v>8.33333333333333</v>
          </cell>
          <cell r="H68">
            <v>10</v>
          </cell>
          <cell r="I68">
            <v>10</v>
          </cell>
          <cell r="J68">
            <v>4.58333333333333</v>
          </cell>
          <cell r="K68">
            <v>15</v>
          </cell>
          <cell r="L68">
            <v>11</v>
          </cell>
          <cell r="M68">
            <v>0</v>
          </cell>
          <cell r="N68">
            <v>13</v>
          </cell>
          <cell r="O68">
            <v>25.9</v>
          </cell>
          <cell r="P68">
            <v>12.5</v>
          </cell>
          <cell r="Q68">
            <v>16</v>
          </cell>
          <cell r="R68">
            <v>0</v>
          </cell>
          <cell r="S68">
            <v>0</v>
          </cell>
          <cell r="T68">
            <v>9</v>
          </cell>
          <cell r="U68">
            <v>37.5</v>
          </cell>
          <cell r="V68">
            <v>63</v>
          </cell>
        </row>
        <row r="69">
          <cell r="B69" t="str">
            <v>E022-01-0809/2019</v>
          </cell>
          <cell r="C69" t="str">
            <v>Cheruiyot Felix Kipngetich</v>
          </cell>
          <cell r="D69">
            <v>28</v>
          </cell>
          <cell r="E69">
            <v>19</v>
          </cell>
          <cell r="F69">
            <v>0</v>
          </cell>
          <cell r="G69">
            <v>7.83333333333333</v>
          </cell>
          <cell r="H69">
            <v>9</v>
          </cell>
          <cell r="I69">
            <v>10</v>
          </cell>
          <cell r="J69">
            <v>4.375</v>
          </cell>
          <cell r="K69">
            <v>13</v>
          </cell>
          <cell r="L69">
            <v>11</v>
          </cell>
          <cell r="M69">
            <v>0</v>
          </cell>
          <cell r="N69">
            <v>12</v>
          </cell>
          <cell r="O69">
            <v>24.2</v>
          </cell>
          <cell r="P69">
            <v>20</v>
          </cell>
          <cell r="Q69">
            <v>0</v>
          </cell>
          <cell r="R69">
            <v>9.5</v>
          </cell>
          <cell r="S69">
            <v>14</v>
          </cell>
          <cell r="T69">
            <v>0</v>
          </cell>
          <cell r="U69">
            <v>43.5</v>
          </cell>
          <cell r="V69">
            <v>68</v>
          </cell>
        </row>
        <row r="70">
          <cell r="B70" t="str">
            <v>E022-01-0810/2019</v>
          </cell>
          <cell r="C70" t="str">
            <v>Wilson Kisompe Toroge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0"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</row>
        <row r="71">
          <cell r="B71" t="str">
            <v>E022-01-0811/2019</v>
          </cell>
          <cell r="C71" t="str">
            <v>Jelimo Marion</v>
          </cell>
          <cell r="D71">
            <v>28</v>
          </cell>
          <cell r="E71">
            <v>24</v>
          </cell>
          <cell r="F71">
            <v>0</v>
          </cell>
          <cell r="G71">
            <v>8.66666666666667</v>
          </cell>
          <cell r="H71">
            <v>10</v>
          </cell>
          <cell r="I71">
            <v>0</v>
          </cell>
          <cell r="J71">
            <v>4.16666666666667</v>
          </cell>
          <cell r="K71">
            <v>13</v>
          </cell>
          <cell r="L71">
            <v>14</v>
          </cell>
          <cell r="M71">
            <v>0</v>
          </cell>
          <cell r="N71">
            <v>13.5</v>
          </cell>
          <cell r="O71">
            <v>26.3</v>
          </cell>
          <cell r="P71">
            <v>13.5</v>
          </cell>
          <cell r="Q71">
            <v>9</v>
          </cell>
          <cell r="R71">
            <v>0</v>
          </cell>
          <cell r="S71">
            <v>3</v>
          </cell>
          <cell r="T71">
            <v>0</v>
          </cell>
          <cell r="U71">
            <v>25.5</v>
          </cell>
          <cell r="V71">
            <v>52</v>
          </cell>
        </row>
        <row r="72">
          <cell r="B72" t="str">
            <v>E022-01-0812/2019</v>
          </cell>
          <cell r="C72" t="str">
            <v>Saha Ndune Erick</v>
          </cell>
          <cell r="D72">
            <v>23</v>
          </cell>
          <cell r="E72">
            <v>19</v>
          </cell>
          <cell r="F72">
            <v>0</v>
          </cell>
          <cell r="G72">
            <v>7</v>
          </cell>
          <cell r="H72">
            <v>10</v>
          </cell>
          <cell r="I72">
            <v>9</v>
          </cell>
          <cell r="J72">
            <v>4.33333333333333</v>
          </cell>
          <cell r="K72">
            <v>12</v>
          </cell>
          <cell r="L72">
            <v>13</v>
          </cell>
          <cell r="M72">
            <v>0</v>
          </cell>
          <cell r="N72">
            <v>12.5</v>
          </cell>
          <cell r="O72">
            <v>23.8</v>
          </cell>
          <cell r="P72">
            <v>18</v>
          </cell>
          <cell r="Q72">
            <v>5</v>
          </cell>
          <cell r="R72">
            <v>0</v>
          </cell>
          <cell r="S72">
            <v>12</v>
          </cell>
          <cell r="T72">
            <v>0</v>
          </cell>
          <cell r="U72">
            <v>35</v>
          </cell>
          <cell r="V72">
            <v>59</v>
          </cell>
        </row>
        <row r="73">
          <cell r="B73" t="str">
            <v>E022-01-0813/2019</v>
          </cell>
          <cell r="C73" t="str">
            <v>Kolia Katasi Josaiah</v>
          </cell>
          <cell r="D73">
            <v>24</v>
          </cell>
          <cell r="E73">
            <v>22</v>
          </cell>
          <cell r="F73">
            <v>0</v>
          </cell>
          <cell r="G73">
            <v>7.66666666666667</v>
          </cell>
          <cell r="H73">
            <v>11</v>
          </cell>
          <cell r="I73">
            <v>8</v>
          </cell>
          <cell r="J73">
            <v>4.29166666666667</v>
          </cell>
          <cell r="K73">
            <v>13</v>
          </cell>
          <cell r="L73">
            <v>11</v>
          </cell>
          <cell r="M73">
            <v>0</v>
          </cell>
          <cell r="N73">
            <v>12</v>
          </cell>
          <cell r="O73">
            <v>24</v>
          </cell>
          <cell r="P73">
            <v>15.5</v>
          </cell>
          <cell r="Q73">
            <v>15.5</v>
          </cell>
          <cell r="R73">
            <v>0</v>
          </cell>
          <cell r="S73">
            <v>0</v>
          </cell>
          <cell r="T73">
            <v>14</v>
          </cell>
          <cell r="U73">
            <v>45</v>
          </cell>
          <cell r="V73">
            <v>69</v>
          </cell>
        </row>
        <row r="74">
          <cell r="B74" t="str">
            <v>E022-01-0814/2019</v>
          </cell>
          <cell r="C74" t="str">
            <v>Mwakitandu Hafidhi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4"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</row>
        <row r="75">
          <cell r="B75" t="str">
            <v>E022-01-0815/2019</v>
          </cell>
          <cell r="C75" t="str">
            <v>Nasiwe Andera Neville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5"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</row>
        <row r="76">
          <cell r="B76" t="str">
            <v>E022-01-0816/2019</v>
          </cell>
          <cell r="C76" t="str">
            <v>Kyalo Musyimi John</v>
          </cell>
          <cell r="D76">
            <v>21</v>
          </cell>
          <cell r="E76">
            <v>16</v>
          </cell>
          <cell r="F76">
            <v>0</v>
          </cell>
          <cell r="G76">
            <v>6.16666666666667</v>
          </cell>
          <cell r="H76">
            <v>8</v>
          </cell>
          <cell r="I76">
            <v>5</v>
          </cell>
          <cell r="J76">
            <v>2.91666666666667</v>
          </cell>
          <cell r="K76">
            <v>11</v>
          </cell>
          <cell r="L76">
            <v>10</v>
          </cell>
          <cell r="M76">
            <v>0</v>
          </cell>
          <cell r="N76">
            <v>10.5</v>
          </cell>
          <cell r="O76">
            <v>19.6</v>
          </cell>
          <cell r="P76">
            <v>12.5</v>
          </cell>
          <cell r="Q76">
            <v>15</v>
          </cell>
          <cell r="R76">
            <v>0</v>
          </cell>
          <cell r="S76">
            <v>12</v>
          </cell>
          <cell r="T76">
            <v>0</v>
          </cell>
          <cell r="U76">
            <v>39.5</v>
          </cell>
          <cell r="V76">
            <v>59</v>
          </cell>
        </row>
        <row r="77">
          <cell r="B77" t="str">
            <v>E022-01-0817/2019</v>
          </cell>
          <cell r="C77" t="str">
            <v>Dishan Otieno</v>
          </cell>
          <cell r="D77">
            <v>29</v>
          </cell>
          <cell r="E77">
            <v>26</v>
          </cell>
          <cell r="F77">
            <v>0</v>
          </cell>
          <cell r="G77">
            <v>9.16666666666667</v>
          </cell>
          <cell r="H77">
            <v>10</v>
          </cell>
          <cell r="I77">
            <v>10</v>
          </cell>
          <cell r="J77">
            <v>4.58333333333333</v>
          </cell>
          <cell r="K77">
            <v>12</v>
          </cell>
          <cell r="L77">
            <v>13</v>
          </cell>
          <cell r="M77">
            <v>0</v>
          </cell>
          <cell r="N77">
            <v>12.5</v>
          </cell>
          <cell r="O77">
            <v>26.3</v>
          </cell>
          <cell r="P77">
            <v>22.5</v>
          </cell>
          <cell r="Q77">
            <v>18</v>
          </cell>
          <cell r="R77">
            <v>0</v>
          </cell>
          <cell r="S77">
            <v>0</v>
          </cell>
          <cell r="T77">
            <v>0</v>
          </cell>
          <cell r="U77">
            <v>40.5</v>
          </cell>
          <cell r="V77">
            <v>67</v>
          </cell>
        </row>
        <row r="78">
          <cell r="B78" t="str">
            <v>E022-01-0818/2019</v>
          </cell>
          <cell r="C78" t="str">
            <v>Wanjala Daniel</v>
          </cell>
          <cell r="D78">
            <v>27</v>
          </cell>
          <cell r="E78">
            <v>0</v>
          </cell>
          <cell r="F78">
            <v>0</v>
          </cell>
          <cell r="G78">
            <v>4.5</v>
          </cell>
          <cell r="H78">
            <v>10</v>
          </cell>
          <cell r="I78">
            <v>5</v>
          </cell>
          <cell r="J78">
            <v>3.33333333333333</v>
          </cell>
          <cell r="K78">
            <v>13</v>
          </cell>
          <cell r="L78">
            <v>9</v>
          </cell>
          <cell r="M78">
            <v>0</v>
          </cell>
          <cell r="N78">
            <v>11</v>
          </cell>
          <cell r="O78">
            <v>18.8</v>
          </cell>
          <cell r="P78">
            <v>10</v>
          </cell>
          <cell r="Q78">
            <v>0</v>
          </cell>
          <cell r="R78">
            <v>12.5</v>
          </cell>
          <cell r="S78">
            <v>12</v>
          </cell>
          <cell r="T78">
            <v>0</v>
          </cell>
          <cell r="U78">
            <v>34.5</v>
          </cell>
          <cell r="V78">
            <v>53</v>
          </cell>
        </row>
        <row r="79">
          <cell r="B79" t="str">
            <v>E022-01-0819/2019</v>
          </cell>
          <cell r="C79" t="str">
            <v>Houston Kilaaka Kisanya</v>
          </cell>
          <cell r="D79">
            <v>27</v>
          </cell>
          <cell r="E79">
            <v>24</v>
          </cell>
          <cell r="F79">
            <v>0</v>
          </cell>
          <cell r="G79">
            <v>8.5</v>
          </cell>
          <cell r="H79">
            <v>10</v>
          </cell>
          <cell r="I79">
            <v>10</v>
          </cell>
          <cell r="J79">
            <v>4.58333333333333</v>
          </cell>
          <cell r="K79">
            <v>12</v>
          </cell>
          <cell r="L79">
            <v>13</v>
          </cell>
          <cell r="M79">
            <v>0</v>
          </cell>
          <cell r="N79">
            <v>12.5</v>
          </cell>
          <cell r="O79">
            <v>25.6</v>
          </cell>
          <cell r="P79">
            <v>19</v>
          </cell>
          <cell r="Q79">
            <v>18</v>
          </cell>
          <cell r="R79">
            <v>0</v>
          </cell>
          <cell r="S79">
            <v>6.5</v>
          </cell>
          <cell r="T79">
            <v>0</v>
          </cell>
          <cell r="U79">
            <v>43.5</v>
          </cell>
          <cell r="V79">
            <v>69</v>
          </cell>
        </row>
        <row r="80">
          <cell r="B80" t="str">
            <v>E022-01-0820/2019</v>
          </cell>
          <cell r="C80" t="str">
            <v>Muchendu Peter Kibuku</v>
          </cell>
          <cell r="D80">
            <v>28</v>
          </cell>
          <cell r="E80">
            <v>19</v>
          </cell>
          <cell r="F80">
            <v>0</v>
          </cell>
          <cell r="G80">
            <v>7.83333333333333</v>
          </cell>
          <cell r="H80">
            <v>10</v>
          </cell>
          <cell r="I80">
            <v>10</v>
          </cell>
          <cell r="J80">
            <v>4.58333333333333</v>
          </cell>
          <cell r="K80">
            <v>12</v>
          </cell>
          <cell r="L80">
            <v>13</v>
          </cell>
          <cell r="M80">
            <v>0</v>
          </cell>
          <cell r="N80">
            <v>12.5</v>
          </cell>
          <cell r="O80">
            <v>24.9</v>
          </cell>
          <cell r="P80">
            <v>11.5</v>
          </cell>
          <cell r="Q80">
            <v>0</v>
          </cell>
          <cell r="R80">
            <v>15.5</v>
          </cell>
          <cell r="S80">
            <v>9</v>
          </cell>
          <cell r="T80">
            <v>0</v>
          </cell>
          <cell r="U80">
            <v>36</v>
          </cell>
          <cell r="V80">
            <v>61</v>
          </cell>
        </row>
        <row r="81">
          <cell r="B81" t="str">
            <v>E022-01-0821/2019</v>
          </cell>
          <cell r="C81" t="str">
            <v>Mweni Fred Mramba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1"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</row>
        <row r="82">
          <cell r="B82" t="str">
            <v>E022-01-0822/2019</v>
          </cell>
          <cell r="C82" t="str">
            <v>Magoi Maxwel Kipruto</v>
          </cell>
          <cell r="D82">
            <v>21</v>
          </cell>
          <cell r="E82">
            <v>18</v>
          </cell>
          <cell r="F82">
            <v>0</v>
          </cell>
          <cell r="G82">
            <v>6.5</v>
          </cell>
          <cell r="H82">
            <v>10</v>
          </cell>
          <cell r="I82">
            <v>10</v>
          </cell>
          <cell r="J82">
            <v>4.58333333333333</v>
          </cell>
          <cell r="K82">
            <v>13</v>
          </cell>
          <cell r="L82">
            <v>9</v>
          </cell>
          <cell r="M82">
            <v>0</v>
          </cell>
          <cell r="N82">
            <v>11</v>
          </cell>
          <cell r="O82">
            <v>22.1</v>
          </cell>
          <cell r="P82">
            <v>12.5</v>
          </cell>
          <cell r="Q82">
            <v>18</v>
          </cell>
          <cell r="R82">
            <v>0</v>
          </cell>
          <cell r="S82">
            <v>14</v>
          </cell>
          <cell r="T82">
            <v>0</v>
          </cell>
          <cell r="U82">
            <v>44.5</v>
          </cell>
          <cell r="V82">
            <v>67</v>
          </cell>
        </row>
        <row r="83">
          <cell r="B83" t="str">
            <v>E022-01-0823/2019</v>
          </cell>
          <cell r="C83" t="str">
            <v>Nyaberi Fred Makori</v>
          </cell>
          <cell r="D83">
            <v>25</v>
          </cell>
          <cell r="E83">
            <v>24</v>
          </cell>
          <cell r="F83">
            <v>0</v>
          </cell>
          <cell r="G83">
            <v>8.16666666666667</v>
          </cell>
          <cell r="H83">
            <v>11</v>
          </cell>
          <cell r="I83">
            <v>3</v>
          </cell>
          <cell r="J83">
            <v>3.04166666666667</v>
          </cell>
          <cell r="K83">
            <v>13</v>
          </cell>
          <cell r="L83">
            <v>11</v>
          </cell>
          <cell r="M83">
            <v>0</v>
          </cell>
          <cell r="N83">
            <v>12</v>
          </cell>
          <cell r="O83">
            <v>23.2</v>
          </cell>
          <cell r="P83">
            <v>17.5</v>
          </cell>
          <cell r="Q83">
            <v>17</v>
          </cell>
          <cell r="R83">
            <v>0</v>
          </cell>
          <cell r="S83">
            <v>6</v>
          </cell>
          <cell r="T83">
            <v>0</v>
          </cell>
          <cell r="U83">
            <v>40.5</v>
          </cell>
          <cell r="V83">
            <v>64</v>
          </cell>
        </row>
        <row r="84">
          <cell r="B84" t="str">
            <v>E022-01-0824/2019</v>
          </cell>
          <cell r="C84" t="str">
            <v>Ghati Fernado Maroa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4"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</row>
        <row r="85">
          <cell r="B85" t="str">
            <v>E022-01-2238/2019</v>
          </cell>
          <cell r="C85" t="str">
            <v>Kathini Benson Mwanthi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</row>
        <row r="85"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</row>
        <row r="86">
          <cell r="B86" t="str">
            <v>E022-01-1894/2018</v>
          </cell>
          <cell r="C86" t="str">
            <v>Brian Kiptoo Biwott</v>
          </cell>
          <cell r="D86">
            <v>23</v>
          </cell>
          <cell r="E86">
            <v>20</v>
          </cell>
          <cell r="F86">
            <v>0</v>
          </cell>
          <cell r="G86">
            <v>7.16666666666667</v>
          </cell>
          <cell r="H86">
            <v>9</v>
          </cell>
          <cell r="I86">
            <v>8</v>
          </cell>
          <cell r="J86">
            <v>3.875</v>
          </cell>
          <cell r="K86">
            <v>13</v>
          </cell>
          <cell r="L86">
            <v>11</v>
          </cell>
          <cell r="M86">
            <v>0</v>
          </cell>
          <cell r="N86">
            <v>12</v>
          </cell>
          <cell r="O86">
            <v>23</v>
          </cell>
          <cell r="P86">
            <v>14</v>
          </cell>
          <cell r="Q86">
            <v>0</v>
          </cell>
          <cell r="R86">
            <v>16</v>
          </cell>
          <cell r="S86">
            <v>12</v>
          </cell>
          <cell r="T86">
            <v>0</v>
          </cell>
          <cell r="U86">
            <v>42</v>
          </cell>
          <cell r="V86">
            <v>65</v>
          </cell>
        </row>
        <row r="87">
          <cell r="B87" t="str">
            <v>E022-01-1842/2018</v>
          </cell>
          <cell r="C87" t="str">
            <v>Andyson Wekesa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7"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</row>
        <row r="88">
          <cell r="B88" t="str">
            <v>E022-01-2040/2019</v>
          </cell>
          <cell r="C88" t="str">
            <v>Edwin Ngari</v>
          </cell>
          <cell r="D88">
            <v>24</v>
          </cell>
          <cell r="E88">
            <v>22</v>
          </cell>
          <cell r="F88">
            <v>0</v>
          </cell>
          <cell r="G88">
            <v>7.66666666666667</v>
          </cell>
          <cell r="H88">
            <v>10</v>
          </cell>
          <cell r="I88">
            <v>10</v>
          </cell>
          <cell r="J88">
            <v>4.58333333333333</v>
          </cell>
          <cell r="K88">
            <v>15</v>
          </cell>
          <cell r="L88">
            <v>11</v>
          </cell>
          <cell r="M88">
            <v>0</v>
          </cell>
          <cell r="N88">
            <v>13</v>
          </cell>
          <cell r="O88">
            <v>25.3</v>
          </cell>
          <cell r="P88">
            <v>12.5</v>
          </cell>
          <cell r="Q88">
            <v>0</v>
          </cell>
          <cell r="R88">
            <v>9.5</v>
          </cell>
          <cell r="S88">
            <v>10</v>
          </cell>
          <cell r="T88">
            <v>0</v>
          </cell>
          <cell r="U88">
            <v>32</v>
          </cell>
          <cell r="V88">
            <v>57</v>
          </cell>
        </row>
        <row r="89">
          <cell r="B89" t="str">
            <v>E022-01-1887/2018</v>
          </cell>
          <cell r="C89" t="str">
            <v>Ewas Ndumo Nderitu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</row>
        <row r="89"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</row>
        <row r="90">
          <cell r="B90" t="str">
            <v>E022-01-0376/2018</v>
          </cell>
          <cell r="C90" t="str">
            <v>Gituma Michael Kimathi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</row>
        <row r="90"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</row>
        <row r="91">
          <cell r="B91" t="str">
            <v>E022-01-2029/2019</v>
          </cell>
          <cell r="C91" t="str">
            <v>Wang'ondu Benard Kuria</v>
          </cell>
          <cell r="D91">
            <v>25</v>
          </cell>
          <cell r="E91">
            <v>16</v>
          </cell>
          <cell r="F91">
            <v>0</v>
          </cell>
          <cell r="G91">
            <v>6.83333333333333</v>
          </cell>
          <cell r="H91">
            <v>10</v>
          </cell>
          <cell r="I91">
            <v>10</v>
          </cell>
          <cell r="J91">
            <v>4.58333333333333</v>
          </cell>
          <cell r="K91">
            <v>11</v>
          </cell>
          <cell r="L91">
            <v>10</v>
          </cell>
          <cell r="M91">
            <v>0</v>
          </cell>
          <cell r="N91">
            <v>10.5</v>
          </cell>
          <cell r="O91">
            <v>21.9</v>
          </cell>
          <cell r="P91">
            <v>17.5</v>
          </cell>
          <cell r="Q91">
            <v>0</v>
          </cell>
          <cell r="R91">
            <v>10</v>
          </cell>
          <cell r="S91">
            <v>14</v>
          </cell>
          <cell r="T91">
            <v>0</v>
          </cell>
          <cell r="U91">
            <v>41.5</v>
          </cell>
          <cell r="V91">
            <v>63</v>
          </cell>
        </row>
        <row r="92">
          <cell r="B92" t="str">
            <v>E022-01-2007/2019</v>
          </cell>
          <cell r="C92" t="str">
            <v>Kabi John Njuguna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2"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</row>
        <row r="93">
          <cell r="B93" t="str">
            <v>E022-01-1999/2019</v>
          </cell>
          <cell r="C93" t="str">
            <v>Kyalo Allan Mulwa</v>
          </cell>
          <cell r="D93">
            <v>27</v>
          </cell>
          <cell r="E93">
            <v>24</v>
          </cell>
          <cell r="F93">
            <v>0</v>
          </cell>
          <cell r="G93">
            <v>8.5</v>
          </cell>
          <cell r="H93">
            <v>10</v>
          </cell>
          <cell r="I93">
            <v>3</v>
          </cell>
          <cell r="J93">
            <v>2.83333333333333</v>
          </cell>
          <cell r="K93">
            <v>13</v>
          </cell>
          <cell r="L93">
            <v>11</v>
          </cell>
          <cell r="M93">
            <v>0</v>
          </cell>
          <cell r="N93">
            <v>12</v>
          </cell>
          <cell r="O93">
            <v>23.3</v>
          </cell>
          <cell r="P93">
            <v>14</v>
          </cell>
          <cell r="Q93">
            <v>0</v>
          </cell>
          <cell r="R93">
            <v>11.5</v>
          </cell>
          <cell r="S93">
            <v>9</v>
          </cell>
          <cell r="T93">
            <v>0</v>
          </cell>
          <cell r="U93">
            <v>34.5</v>
          </cell>
          <cell r="V93">
            <v>58</v>
          </cell>
        </row>
        <row r="94">
          <cell r="B94" t="str">
            <v>E022-01-1995/2019</v>
          </cell>
          <cell r="C94" t="str">
            <v>Mureri  Daniel Kinuthia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</row>
        <row r="94"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</row>
        <row r="95">
          <cell r="B95" t="str">
            <v>E022-01-2009/2019</v>
          </cell>
          <cell r="C95" t="str">
            <v>Charles Wachira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</row>
        <row r="95"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</row>
        <row r="96">
          <cell r="B96" t="str">
            <v>E022-01-1998/2019</v>
          </cell>
          <cell r="C96" t="str">
            <v>Mbugua Ruth Nduta</v>
          </cell>
          <cell r="D96">
            <v>28</v>
          </cell>
          <cell r="E96">
            <v>0</v>
          </cell>
          <cell r="F96">
            <v>0</v>
          </cell>
          <cell r="G96">
            <v>9.33333333333333</v>
          </cell>
          <cell r="H96">
            <v>10</v>
          </cell>
          <cell r="I96">
            <v>8</v>
          </cell>
          <cell r="J96">
            <v>4.08333333333333</v>
          </cell>
          <cell r="K96">
            <v>12</v>
          </cell>
          <cell r="L96">
            <v>13</v>
          </cell>
          <cell r="M96">
            <v>0</v>
          </cell>
          <cell r="N96">
            <v>12.5</v>
          </cell>
          <cell r="O96">
            <v>25.9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</row>
        <row r="96">
          <cell r="V96">
            <v>26</v>
          </cell>
        </row>
        <row r="97">
          <cell r="B97" t="str">
            <v>E022-01-2156/2019</v>
          </cell>
          <cell r="C97" t="str">
            <v>Inyani Patience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7"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</row>
        <row r="98">
          <cell r="B98" t="str">
            <v>E022-01-0846/2019</v>
          </cell>
          <cell r="C98" t="str">
            <v>Chemutai Abigael</v>
          </cell>
          <cell r="D98">
            <v>25</v>
          </cell>
          <cell r="E98">
            <v>23</v>
          </cell>
          <cell r="F98">
            <v>0</v>
          </cell>
          <cell r="G98">
            <v>8</v>
          </cell>
          <cell r="H98">
            <v>10</v>
          </cell>
          <cell r="I98">
            <v>9</v>
          </cell>
          <cell r="J98">
            <v>4.33333333333333</v>
          </cell>
          <cell r="K98">
            <v>15</v>
          </cell>
          <cell r="L98">
            <v>11</v>
          </cell>
          <cell r="M98">
            <v>0</v>
          </cell>
          <cell r="N98">
            <v>13</v>
          </cell>
          <cell r="O98">
            <v>25.3</v>
          </cell>
          <cell r="P98">
            <v>17.5</v>
          </cell>
          <cell r="Q98">
            <v>17</v>
          </cell>
          <cell r="R98">
            <v>0</v>
          </cell>
          <cell r="S98">
            <v>19</v>
          </cell>
          <cell r="T98">
            <v>0</v>
          </cell>
          <cell r="U98">
            <v>53.5</v>
          </cell>
          <cell r="V98">
            <v>79</v>
          </cell>
        </row>
        <row r="99">
          <cell r="B99" t="str">
            <v>E022-01-0845/2019</v>
          </cell>
          <cell r="C99" t="str">
            <v>Maweu Bright Mambo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99"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</row>
        <row r="100">
          <cell r="B100" t="str">
            <v>E022-01-0835/2019</v>
          </cell>
          <cell r="C100" t="str">
            <v>Muthanga James Mutahi</v>
          </cell>
          <cell r="D100">
            <v>27</v>
          </cell>
          <cell r="E100">
            <v>21</v>
          </cell>
          <cell r="F100">
            <v>0</v>
          </cell>
          <cell r="G100">
            <v>8</v>
          </cell>
          <cell r="H100">
            <v>9</v>
          </cell>
          <cell r="I100">
            <v>10</v>
          </cell>
          <cell r="J100">
            <v>4.375</v>
          </cell>
          <cell r="K100">
            <v>13</v>
          </cell>
          <cell r="L100">
            <v>11</v>
          </cell>
          <cell r="M100">
            <v>0</v>
          </cell>
          <cell r="N100">
            <v>12</v>
          </cell>
          <cell r="O100">
            <v>24.4</v>
          </cell>
          <cell r="P100">
            <v>20.5</v>
          </cell>
          <cell r="Q100">
            <v>0</v>
          </cell>
          <cell r="R100">
            <v>0</v>
          </cell>
          <cell r="S100">
            <v>0</v>
          </cell>
          <cell r="T100">
            <v>20</v>
          </cell>
          <cell r="U100">
            <v>40.5</v>
          </cell>
          <cell r="V100">
            <v>65</v>
          </cell>
        </row>
        <row r="101">
          <cell r="B101" t="str">
            <v>E022-01-0866/2019</v>
          </cell>
          <cell r="C101" t="str">
            <v>Maina Edwin Kariuki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1"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</row>
        <row r="102">
          <cell r="B102" t="str">
            <v>E022-01-2069/2018</v>
          </cell>
          <cell r="C102" t="str">
            <v>Maina Elizabeth Mugure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2"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</row>
        <row r="103">
          <cell r="B103" t="str">
            <v>E022-01-2268/2019</v>
          </cell>
          <cell r="C103" t="str">
            <v>Kibet Antony Maswan</v>
          </cell>
          <cell r="D103">
            <v>28</v>
          </cell>
          <cell r="E103">
            <v>24</v>
          </cell>
          <cell r="F103">
            <v>0</v>
          </cell>
          <cell r="G103">
            <v>8.66666666666667</v>
          </cell>
          <cell r="H103">
            <v>11</v>
          </cell>
          <cell r="I103">
            <v>8</v>
          </cell>
          <cell r="J103">
            <v>4.29166666666667</v>
          </cell>
          <cell r="K103">
            <v>13</v>
          </cell>
          <cell r="L103">
            <v>9</v>
          </cell>
          <cell r="M103">
            <v>0</v>
          </cell>
          <cell r="N103">
            <v>11</v>
          </cell>
          <cell r="O103">
            <v>24</v>
          </cell>
          <cell r="P103">
            <v>14.5</v>
          </cell>
          <cell r="Q103">
            <v>20</v>
          </cell>
          <cell r="R103">
            <v>0</v>
          </cell>
          <cell r="S103">
            <v>17</v>
          </cell>
          <cell r="T103">
            <v>0</v>
          </cell>
          <cell r="U103">
            <v>51.5</v>
          </cell>
          <cell r="V103">
            <v>76</v>
          </cell>
        </row>
        <row r="104">
          <cell r="B104" t="str">
            <v>E022-01-2298/2019</v>
          </cell>
          <cell r="C104" t="str">
            <v>Lesinko Sipitek</v>
          </cell>
          <cell r="D104">
            <v>24</v>
          </cell>
          <cell r="E104">
            <v>19</v>
          </cell>
          <cell r="F104">
            <v>0</v>
          </cell>
          <cell r="G104">
            <v>7.16666666666667</v>
          </cell>
          <cell r="H104">
            <v>9</v>
          </cell>
          <cell r="I104">
            <v>8</v>
          </cell>
          <cell r="J104">
            <v>3.875</v>
          </cell>
          <cell r="K104">
            <v>13</v>
          </cell>
          <cell r="L104">
            <v>9</v>
          </cell>
          <cell r="M104">
            <v>0</v>
          </cell>
          <cell r="N104">
            <v>11</v>
          </cell>
          <cell r="O104">
            <v>22</v>
          </cell>
          <cell r="P104">
            <v>9.5</v>
          </cell>
          <cell r="Q104">
            <v>11.5</v>
          </cell>
          <cell r="R104">
            <v>0</v>
          </cell>
          <cell r="S104">
            <v>5</v>
          </cell>
          <cell r="T104">
            <v>0</v>
          </cell>
          <cell r="U104">
            <v>26</v>
          </cell>
          <cell r="V104">
            <v>48</v>
          </cell>
        </row>
        <row r="105">
          <cell r="B105" t="str">
            <v>E022-01-1855/2018</v>
          </cell>
          <cell r="C105" t="str">
            <v>AGNES GATHONI NYUTU</v>
          </cell>
          <cell r="D105">
            <v>24</v>
          </cell>
          <cell r="E105">
            <v>12</v>
          </cell>
          <cell r="F105">
            <v>0</v>
          </cell>
          <cell r="G105">
            <v>6</v>
          </cell>
          <cell r="H105">
            <v>8</v>
          </cell>
          <cell r="I105">
            <v>10</v>
          </cell>
          <cell r="J105">
            <v>4.16666666666667</v>
          </cell>
          <cell r="K105">
            <v>11</v>
          </cell>
          <cell r="L105">
            <v>10</v>
          </cell>
          <cell r="M105">
            <v>0</v>
          </cell>
          <cell r="N105">
            <v>10.5</v>
          </cell>
          <cell r="O105">
            <v>20.7</v>
          </cell>
          <cell r="P105">
            <v>8</v>
          </cell>
          <cell r="Q105">
            <v>0</v>
          </cell>
          <cell r="R105">
            <v>9.5</v>
          </cell>
          <cell r="S105">
            <v>0</v>
          </cell>
          <cell r="T105">
            <v>4</v>
          </cell>
          <cell r="U105">
            <v>21.5</v>
          </cell>
          <cell r="V105">
            <v>42</v>
          </cell>
        </row>
        <row r="106">
          <cell r="B106" t="str">
            <v>E022-01-0710/2017</v>
          </cell>
          <cell r="C106" t="str">
            <v>CHARLES RIKA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6"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</row>
        <row r="107">
          <cell r="B107" t="str">
            <v>E022-01-1755/2018</v>
          </cell>
          <cell r="C107" t="str">
            <v>Quinton Muriuki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</row>
        <row r="107"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</row>
        <row r="108">
          <cell r="B108" t="str">
            <v>E022-01-0869/2016</v>
          </cell>
          <cell r="C108" t="str">
            <v>Elizabeth Musanga</v>
          </cell>
          <cell r="D108">
            <v>22</v>
          </cell>
          <cell r="E108">
            <v>22</v>
          </cell>
          <cell r="F108">
            <v>0</v>
          </cell>
          <cell r="G108">
            <v>7.33333333333333</v>
          </cell>
          <cell r="H108">
            <v>10</v>
          </cell>
          <cell r="I108">
            <v>7</v>
          </cell>
          <cell r="J108">
            <v>3.83333333333333</v>
          </cell>
          <cell r="K108">
            <v>12</v>
          </cell>
          <cell r="L108">
            <v>13</v>
          </cell>
          <cell r="M108">
            <v>0</v>
          </cell>
          <cell r="N108">
            <v>12.5</v>
          </cell>
          <cell r="O108">
            <v>23.7</v>
          </cell>
          <cell r="P108">
            <v>25</v>
          </cell>
          <cell r="Q108">
            <v>18.5</v>
          </cell>
          <cell r="R108">
            <v>0</v>
          </cell>
          <cell r="S108">
            <v>3</v>
          </cell>
          <cell r="T108">
            <v>0</v>
          </cell>
          <cell r="U108">
            <v>46.5</v>
          </cell>
          <cell r="V108">
            <v>70</v>
          </cell>
        </row>
        <row r="109">
          <cell r="B109" t="str">
            <v>E022-01-1087/2018</v>
          </cell>
          <cell r="C109" t="str">
            <v>Mutua Humphrey Muasya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09"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</row>
        <row r="110">
          <cell r="B110" t="str">
            <v>E022-01-1072/2018</v>
          </cell>
          <cell r="C110" t="str">
            <v>Joseph Mbayi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0"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</row>
        <row r="111">
          <cell r="B111" t="str">
            <v>E022-01-2109/2016</v>
          </cell>
          <cell r="C111" t="str">
            <v>Amos Chemweno</v>
          </cell>
          <cell r="D111">
            <v>22</v>
          </cell>
          <cell r="E111">
            <v>20</v>
          </cell>
          <cell r="F111">
            <v>0</v>
          </cell>
          <cell r="G111">
            <v>7</v>
          </cell>
          <cell r="H111">
            <v>10</v>
          </cell>
          <cell r="I111">
            <v>6</v>
          </cell>
          <cell r="J111">
            <v>3.58333333333333</v>
          </cell>
          <cell r="K111">
            <v>11</v>
          </cell>
          <cell r="L111">
            <v>10</v>
          </cell>
          <cell r="M111">
            <v>0</v>
          </cell>
          <cell r="N111">
            <v>10.5</v>
          </cell>
          <cell r="O111">
            <v>21.1</v>
          </cell>
          <cell r="P111">
            <v>13.5</v>
          </cell>
          <cell r="Q111">
            <v>19.5</v>
          </cell>
          <cell r="R111">
            <v>0</v>
          </cell>
          <cell r="S111">
            <v>0</v>
          </cell>
          <cell r="T111">
            <v>10.5</v>
          </cell>
          <cell r="U111">
            <v>43.5</v>
          </cell>
          <cell r="V111">
            <v>65</v>
          </cell>
        </row>
        <row r="112">
          <cell r="B112" t="str">
            <v>E022-01-1097/2018</v>
          </cell>
          <cell r="C112" t="str">
            <v>Johnstone Gakonya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</row>
        <row r="112"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</row>
        <row r="113">
          <cell r="B113" t="str">
            <v>E022-01-0698/2017</v>
          </cell>
          <cell r="C113" t="str">
            <v>SIMON MWANGI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3"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</row>
        <row r="114">
          <cell r="B114" t="str">
            <v>E022-01-1789/2018</v>
          </cell>
          <cell r="C114" t="str">
            <v>IAN MARTIN KURIA</v>
          </cell>
          <cell r="D114">
            <v>21</v>
          </cell>
          <cell r="E114">
            <v>17</v>
          </cell>
          <cell r="F114">
            <v>0</v>
          </cell>
          <cell r="G114">
            <v>6.33333333333333</v>
          </cell>
          <cell r="H114">
            <v>10</v>
          </cell>
          <cell r="I114">
            <v>7</v>
          </cell>
          <cell r="J114">
            <v>3.83333333333333</v>
          </cell>
          <cell r="K114">
            <v>8</v>
          </cell>
          <cell r="L114">
            <v>9</v>
          </cell>
          <cell r="M114">
            <v>0</v>
          </cell>
          <cell r="N114">
            <v>8.5</v>
          </cell>
          <cell r="O114">
            <v>18.7</v>
          </cell>
          <cell r="P114">
            <v>7.5</v>
          </cell>
          <cell r="Q114">
            <v>0</v>
          </cell>
          <cell r="R114">
            <v>0</v>
          </cell>
          <cell r="S114">
            <v>0</v>
          </cell>
          <cell r="T114">
            <v>5</v>
          </cell>
          <cell r="U114">
            <v>12.5</v>
          </cell>
          <cell r="V114">
            <v>31</v>
          </cell>
        </row>
        <row r="115">
          <cell r="B115" t="str">
            <v>E022-01-1077/2018</v>
          </cell>
          <cell r="C115" t="str">
            <v>Francis Ngugi Nganga</v>
          </cell>
          <cell r="D115">
            <v>20</v>
          </cell>
          <cell r="E115">
            <v>24</v>
          </cell>
          <cell r="F115">
            <v>0</v>
          </cell>
          <cell r="G115">
            <v>7.33333333333333</v>
          </cell>
          <cell r="H115">
            <v>9</v>
          </cell>
          <cell r="I115">
            <v>7</v>
          </cell>
          <cell r="J115">
            <v>3.625</v>
          </cell>
          <cell r="K115">
            <v>10</v>
          </cell>
          <cell r="L115">
            <v>9</v>
          </cell>
          <cell r="M115">
            <v>0</v>
          </cell>
          <cell r="N115">
            <v>9.5</v>
          </cell>
          <cell r="O115">
            <v>20.5</v>
          </cell>
          <cell r="P115">
            <v>19</v>
          </cell>
          <cell r="Q115">
            <v>0</v>
          </cell>
          <cell r="R115">
            <v>9.5</v>
          </cell>
          <cell r="S115">
            <v>8</v>
          </cell>
          <cell r="T115">
            <v>0</v>
          </cell>
          <cell r="U115">
            <v>36.5</v>
          </cell>
          <cell r="V115">
            <v>57</v>
          </cell>
        </row>
        <row r="116">
          <cell r="B116" t="str">
            <v>E022-01-0797/2014</v>
          </cell>
          <cell r="C116" t="str">
            <v>KEVIN KARIUKI MWANGI</v>
          </cell>
          <cell r="D116">
            <v>6</v>
          </cell>
          <cell r="E116">
            <v>16</v>
          </cell>
          <cell r="F116">
            <v>0</v>
          </cell>
          <cell r="G116">
            <v>3.66666666666667</v>
          </cell>
          <cell r="H116">
            <v>8</v>
          </cell>
          <cell r="I116">
            <v>6</v>
          </cell>
          <cell r="J116">
            <v>3.16666666666667</v>
          </cell>
          <cell r="K116">
            <v>11</v>
          </cell>
          <cell r="L116">
            <v>10</v>
          </cell>
          <cell r="M116">
            <v>0</v>
          </cell>
          <cell r="N116">
            <v>10.5</v>
          </cell>
          <cell r="O116">
            <v>17.3</v>
          </cell>
          <cell r="P116">
            <v>12.5</v>
          </cell>
          <cell r="Q116">
            <v>12</v>
          </cell>
          <cell r="R116">
            <v>0</v>
          </cell>
          <cell r="S116">
            <v>10</v>
          </cell>
          <cell r="T116">
            <v>0</v>
          </cell>
          <cell r="U116">
            <v>34.5</v>
          </cell>
          <cell r="V116">
            <v>52</v>
          </cell>
        </row>
        <row r="117">
          <cell r="B117" t="str">
            <v>E022-01-1538/2017</v>
          </cell>
          <cell r="C117" t="str">
            <v>WILFRED OBIMBO</v>
          </cell>
          <cell r="D117">
            <v>20</v>
          </cell>
          <cell r="E117">
            <v>19</v>
          </cell>
          <cell r="F117">
            <v>0</v>
          </cell>
          <cell r="G117">
            <v>6.5</v>
          </cell>
          <cell r="H117">
            <v>10</v>
          </cell>
          <cell r="I117">
            <v>8</v>
          </cell>
          <cell r="J117">
            <v>4.08333333333333</v>
          </cell>
          <cell r="K117">
            <v>8</v>
          </cell>
          <cell r="L117">
            <v>9</v>
          </cell>
          <cell r="M117">
            <v>0</v>
          </cell>
          <cell r="N117">
            <v>8.5</v>
          </cell>
          <cell r="O117">
            <v>19.1</v>
          </cell>
          <cell r="P117">
            <v>14</v>
          </cell>
          <cell r="Q117">
            <v>11</v>
          </cell>
          <cell r="R117">
            <v>0</v>
          </cell>
          <cell r="S117">
            <v>7</v>
          </cell>
          <cell r="T117">
            <v>0</v>
          </cell>
          <cell r="U117">
            <v>32</v>
          </cell>
          <cell r="V117">
            <v>51</v>
          </cell>
        </row>
        <row r="118">
          <cell r="B118" t="str">
            <v>E022-01-0753/2017</v>
          </cell>
          <cell r="C118" t="str">
            <v>ROWLAND ODUOR</v>
          </cell>
          <cell r="D118">
            <v>23</v>
          </cell>
          <cell r="E118">
            <v>16</v>
          </cell>
          <cell r="F118">
            <v>0</v>
          </cell>
          <cell r="G118">
            <v>6.5</v>
          </cell>
          <cell r="H118">
            <v>10</v>
          </cell>
          <cell r="I118">
            <v>8</v>
          </cell>
          <cell r="J118">
            <v>4.08333333333333</v>
          </cell>
          <cell r="K118">
            <v>8</v>
          </cell>
          <cell r="L118">
            <v>9</v>
          </cell>
          <cell r="M118">
            <v>0</v>
          </cell>
          <cell r="N118">
            <v>8.5</v>
          </cell>
          <cell r="O118">
            <v>19.1</v>
          </cell>
          <cell r="P118">
            <v>6</v>
          </cell>
          <cell r="Q118">
            <v>0</v>
          </cell>
          <cell r="R118">
            <v>9</v>
          </cell>
          <cell r="S118">
            <v>10</v>
          </cell>
          <cell r="T118">
            <v>0</v>
          </cell>
          <cell r="U118">
            <v>25</v>
          </cell>
          <cell r="V118">
            <v>44</v>
          </cell>
        </row>
        <row r="119">
          <cell r="B119" t="str">
            <v>E022-01-0751/2017</v>
          </cell>
          <cell r="C119" t="str">
            <v>NJUGUNA MARK MAINA</v>
          </cell>
          <cell r="D119">
            <v>23</v>
          </cell>
          <cell r="E119">
            <v>19</v>
          </cell>
          <cell r="F119">
            <v>0</v>
          </cell>
          <cell r="G119">
            <v>7</v>
          </cell>
          <cell r="H119">
            <v>10</v>
          </cell>
          <cell r="I119">
            <v>0</v>
          </cell>
          <cell r="J119">
            <v>0</v>
          </cell>
          <cell r="K119">
            <v>8</v>
          </cell>
          <cell r="L119">
            <v>9</v>
          </cell>
          <cell r="M119">
            <v>0</v>
          </cell>
          <cell r="N119">
            <v>8.5</v>
          </cell>
          <cell r="O119">
            <v>15.5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</row>
        <row r="119">
          <cell r="V119">
            <v>16</v>
          </cell>
        </row>
        <row r="120">
          <cell r="B120" t="str">
            <v>E022-01-1052/2018</v>
          </cell>
          <cell r="C120" t="str">
            <v>Brilliant Chepkirui RUTO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</row>
        <row r="120">
          <cell r="P120">
            <v>8.5</v>
          </cell>
          <cell r="Q120">
            <v>0</v>
          </cell>
          <cell r="R120">
            <v>12.5</v>
          </cell>
          <cell r="S120">
            <v>12</v>
          </cell>
          <cell r="T120">
            <v>0</v>
          </cell>
          <cell r="U120">
            <v>33</v>
          </cell>
          <cell r="V120">
            <v>47.1428571428571</v>
          </cell>
        </row>
        <row r="121">
          <cell r="B121" t="str">
            <v>E022-01-1486/2018</v>
          </cell>
          <cell r="C121" t="str">
            <v>Victor Ian munene GIBSON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</row>
        <row r="121">
          <cell r="P121">
            <v>8</v>
          </cell>
          <cell r="Q121">
            <v>16</v>
          </cell>
          <cell r="R121">
            <v>0</v>
          </cell>
          <cell r="S121">
            <v>6</v>
          </cell>
          <cell r="T121">
            <v>0</v>
          </cell>
          <cell r="U121">
            <v>30</v>
          </cell>
          <cell r="V121">
            <v>42.8571428571429</v>
          </cell>
        </row>
        <row r="122">
          <cell r="B122" t="str">
            <v>E022-01-1816/2018</v>
          </cell>
          <cell r="C122" t="str">
            <v>Evans Mutuku KIOKO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</row>
        <row r="122">
          <cell r="P122">
            <v>9.5</v>
          </cell>
          <cell r="Q122">
            <v>17</v>
          </cell>
          <cell r="R122">
            <v>0</v>
          </cell>
          <cell r="S122">
            <v>12</v>
          </cell>
          <cell r="T122">
            <v>0</v>
          </cell>
          <cell r="U122">
            <v>38.5</v>
          </cell>
          <cell r="V122">
            <v>55</v>
          </cell>
        </row>
        <row r="123">
          <cell r="B123">
            <v>0</v>
          </cell>
          <cell r="C123">
            <v>0</v>
          </cell>
          <cell r="D123">
            <v>0</v>
          </cell>
          <cell r="E123" t="str">
            <v>SUMMARY OF RESULTS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SOE"/>
      <sheetName val="SYS"/>
    </sheetNames>
    <sheetDataSet>
      <sheetData sheetId="0">
        <row r="15">
          <cell r="B15" t="str">
            <v>E022-01-0745/2019</v>
          </cell>
          <cell r="C15" t="str">
            <v>Mbugua  Mary MBAIRE</v>
          </cell>
          <cell r="D15">
            <v>18</v>
          </cell>
          <cell r="E15">
            <v>7</v>
          </cell>
          <cell r="F15">
            <v>0</v>
          </cell>
          <cell r="G15">
            <v>6.5</v>
          </cell>
          <cell r="H15">
            <v>3</v>
          </cell>
          <cell r="I15">
            <v>3</v>
          </cell>
          <cell r="J15">
            <v>3</v>
          </cell>
          <cell r="K15">
            <v>11</v>
          </cell>
          <cell r="L15">
            <v>12.5</v>
          </cell>
          <cell r="M15">
            <v>8</v>
          </cell>
          <cell r="N15">
            <v>11.8333333333333</v>
          </cell>
          <cell r="O15">
            <v>21.3</v>
          </cell>
          <cell r="P15">
            <v>17.5</v>
          </cell>
          <cell r="Q15">
            <v>10</v>
          </cell>
          <cell r="R15">
            <v>0</v>
          </cell>
          <cell r="S15">
            <v>0</v>
          </cell>
          <cell r="T15">
            <v>12</v>
          </cell>
          <cell r="U15">
            <v>39.5</v>
          </cell>
          <cell r="V15">
            <v>61</v>
          </cell>
        </row>
        <row r="16">
          <cell r="B16" t="str">
            <v>E022-01-0746/2019</v>
          </cell>
          <cell r="C16" t="str">
            <v>Mburu Racheal WAMAITHA</v>
          </cell>
          <cell r="D16">
            <v>22</v>
          </cell>
          <cell r="E16">
            <v>7</v>
          </cell>
          <cell r="F16">
            <v>0</v>
          </cell>
          <cell r="G16">
            <v>7.16666666666667</v>
          </cell>
          <cell r="H16">
            <v>4</v>
          </cell>
          <cell r="I16">
            <v>3</v>
          </cell>
          <cell r="J16">
            <v>3.5</v>
          </cell>
          <cell r="K16">
            <v>12</v>
          </cell>
          <cell r="L16">
            <v>11</v>
          </cell>
          <cell r="M16">
            <v>9</v>
          </cell>
          <cell r="N16">
            <v>12.1666666666667</v>
          </cell>
          <cell r="O16">
            <v>22.8</v>
          </cell>
          <cell r="P16">
            <v>15</v>
          </cell>
          <cell r="Q16">
            <v>0</v>
          </cell>
          <cell r="R16">
            <v>14</v>
          </cell>
          <cell r="S16">
            <v>14</v>
          </cell>
          <cell r="T16">
            <v>0</v>
          </cell>
          <cell r="U16">
            <v>43</v>
          </cell>
          <cell r="V16">
            <v>66</v>
          </cell>
        </row>
        <row r="17">
          <cell r="B17" t="str">
            <v>E022-01-0747/2019</v>
          </cell>
          <cell r="C17" t="str">
            <v>Makara Elsie MUTHONI</v>
          </cell>
          <cell r="D17">
            <v>17</v>
          </cell>
          <cell r="E17">
            <v>7.5</v>
          </cell>
          <cell r="F17">
            <v>0</v>
          </cell>
          <cell r="G17">
            <v>6.58333333333333</v>
          </cell>
          <cell r="H17">
            <v>3</v>
          </cell>
          <cell r="I17">
            <v>3</v>
          </cell>
          <cell r="J17">
            <v>3</v>
          </cell>
          <cell r="K17">
            <v>13</v>
          </cell>
          <cell r="L17">
            <v>13.5</v>
          </cell>
          <cell r="M17">
            <v>7.5</v>
          </cell>
          <cell r="N17">
            <v>12.5833333333333</v>
          </cell>
          <cell r="O17">
            <v>22.2</v>
          </cell>
          <cell r="P17">
            <v>14</v>
          </cell>
          <cell r="Q17">
            <v>15</v>
          </cell>
          <cell r="R17">
            <v>0</v>
          </cell>
          <cell r="S17">
            <v>0</v>
          </cell>
          <cell r="T17">
            <v>8</v>
          </cell>
          <cell r="U17">
            <v>37</v>
          </cell>
          <cell r="V17">
            <v>59</v>
          </cell>
        </row>
        <row r="18">
          <cell r="B18" t="str">
            <v>E022-01-0748/2019</v>
          </cell>
          <cell r="C18" t="str">
            <v>Kariuki Luis GITHENDU</v>
          </cell>
          <cell r="D18">
            <v>12</v>
          </cell>
          <cell r="E18">
            <v>5</v>
          </cell>
          <cell r="F18">
            <v>0</v>
          </cell>
          <cell r="G18">
            <v>4.5</v>
          </cell>
          <cell r="H18">
            <v>3</v>
          </cell>
          <cell r="I18">
            <v>4</v>
          </cell>
          <cell r="J18">
            <v>3.5</v>
          </cell>
          <cell r="K18">
            <v>12</v>
          </cell>
          <cell r="L18">
            <v>12.5</v>
          </cell>
          <cell r="M18">
            <v>5</v>
          </cell>
          <cell r="N18">
            <v>10.6666666666667</v>
          </cell>
          <cell r="O18">
            <v>18.7</v>
          </cell>
          <cell r="P18">
            <v>16</v>
          </cell>
          <cell r="Q18">
            <v>0</v>
          </cell>
          <cell r="R18">
            <v>10</v>
          </cell>
          <cell r="S18">
            <v>13.5</v>
          </cell>
          <cell r="T18">
            <v>0</v>
          </cell>
          <cell r="U18">
            <v>39.5</v>
          </cell>
          <cell r="V18">
            <v>58</v>
          </cell>
        </row>
        <row r="19">
          <cell r="B19" t="str">
            <v>E022-01-0749/2019</v>
          </cell>
          <cell r="C19" t="str">
            <v>Kimondo Samuel KIORIA</v>
          </cell>
          <cell r="D19">
            <v>19</v>
          </cell>
          <cell r="E19">
            <v>7</v>
          </cell>
          <cell r="F19">
            <v>0</v>
          </cell>
          <cell r="G19">
            <v>6.66666666666667</v>
          </cell>
          <cell r="H19">
            <v>3</v>
          </cell>
          <cell r="I19">
            <v>4</v>
          </cell>
          <cell r="J19">
            <v>3.5</v>
          </cell>
          <cell r="K19">
            <v>13</v>
          </cell>
          <cell r="L19">
            <v>13.5</v>
          </cell>
          <cell r="M19">
            <v>8</v>
          </cell>
          <cell r="N19">
            <v>12.8333333333333</v>
          </cell>
          <cell r="O19">
            <v>23</v>
          </cell>
          <cell r="P19">
            <v>13.5</v>
          </cell>
          <cell r="Q19">
            <v>0</v>
          </cell>
          <cell r="R19">
            <v>17</v>
          </cell>
          <cell r="S19">
            <v>0</v>
          </cell>
          <cell r="T19">
            <v>12</v>
          </cell>
          <cell r="U19">
            <v>42.5</v>
          </cell>
          <cell r="V19">
            <v>66</v>
          </cell>
        </row>
        <row r="20">
          <cell r="B20" t="str">
            <v>E022-01-0750/2019</v>
          </cell>
          <cell r="C20" t="str">
            <v>Kanumbi Victor KARIUKI</v>
          </cell>
          <cell r="D20">
            <v>18</v>
          </cell>
          <cell r="E20">
            <v>9</v>
          </cell>
          <cell r="F20">
            <v>0</v>
          </cell>
          <cell r="G20">
            <v>7.5</v>
          </cell>
          <cell r="H20">
            <v>3</v>
          </cell>
          <cell r="I20">
            <v>3</v>
          </cell>
          <cell r="J20">
            <v>3</v>
          </cell>
          <cell r="K20">
            <v>13</v>
          </cell>
          <cell r="L20">
            <v>13.5</v>
          </cell>
          <cell r="M20">
            <v>9</v>
          </cell>
          <cell r="N20">
            <v>13.3333333333333</v>
          </cell>
          <cell r="O20">
            <v>23.8</v>
          </cell>
          <cell r="P20">
            <v>12</v>
          </cell>
          <cell r="Q20">
            <v>0</v>
          </cell>
          <cell r="R20">
            <v>12</v>
          </cell>
          <cell r="S20">
            <v>0</v>
          </cell>
          <cell r="T20">
            <v>14</v>
          </cell>
          <cell r="U20">
            <v>38</v>
          </cell>
          <cell r="V20">
            <v>62</v>
          </cell>
        </row>
        <row r="21">
          <cell r="B21" t="str">
            <v>E022-01-0752/2019</v>
          </cell>
          <cell r="C21" t="str">
            <v>Ndindi Antony WARUINGI</v>
          </cell>
          <cell r="D21">
            <v>9</v>
          </cell>
          <cell r="E21">
            <v>8</v>
          </cell>
          <cell r="F21">
            <v>0</v>
          </cell>
          <cell r="G21">
            <v>5.5</v>
          </cell>
          <cell r="H21">
            <v>3</v>
          </cell>
          <cell r="I21">
            <v>3</v>
          </cell>
          <cell r="J21">
            <v>3</v>
          </cell>
          <cell r="K21">
            <v>11</v>
          </cell>
          <cell r="L21">
            <v>12</v>
          </cell>
          <cell r="M21">
            <v>7</v>
          </cell>
          <cell r="N21">
            <v>11.1666666666667</v>
          </cell>
          <cell r="O21">
            <v>19.7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</row>
        <row r="21">
          <cell r="V21">
            <v>20</v>
          </cell>
        </row>
        <row r="22">
          <cell r="B22" t="str">
            <v>E022-01-0755/2019</v>
          </cell>
          <cell r="C22" t="str">
            <v>Mwaura Peter THUO</v>
          </cell>
          <cell r="D22">
            <v>15</v>
          </cell>
          <cell r="E22">
            <v>9</v>
          </cell>
          <cell r="F22">
            <v>0</v>
          </cell>
          <cell r="G22">
            <v>7</v>
          </cell>
          <cell r="H22">
            <v>2</v>
          </cell>
          <cell r="I22">
            <v>3</v>
          </cell>
          <cell r="J22">
            <v>2.5</v>
          </cell>
          <cell r="K22">
            <v>11</v>
          </cell>
          <cell r="L22">
            <v>12</v>
          </cell>
          <cell r="M22">
            <v>8</v>
          </cell>
          <cell r="N22">
            <v>11.6666666666667</v>
          </cell>
          <cell r="O22">
            <v>21.2</v>
          </cell>
          <cell r="P22">
            <v>13</v>
          </cell>
          <cell r="Q22">
            <v>0</v>
          </cell>
          <cell r="R22">
            <v>11.5</v>
          </cell>
          <cell r="S22">
            <v>15.5</v>
          </cell>
          <cell r="T22">
            <v>0</v>
          </cell>
          <cell r="U22">
            <v>40</v>
          </cell>
          <cell r="V22">
            <v>61</v>
          </cell>
        </row>
        <row r="23">
          <cell r="B23" t="str">
            <v>E022-01-0757/2019</v>
          </cell>
          <cell r="C23" t="str">
            <v>Njenga Dickson GITHERE</v>
          </cell>
          <cell r="D23">
            <v>18</v>
          </cell>
          <cell r="E23">
            <v>7</v>
          </cell>
          <cell r="F23">
            <v>0</v>
          </cell>
          <cell r="G23">
            <v>6.5</v>
          </cell>
          <cell r="H23">
            <v>3</v>
          </cell>
          <cell r="I23">
            <v>4</v>
          </cell>
          <cell r="J23">
            <v>3.5</v>
          </cell>
          <cell r="K23">
            <v>13</v>
          </cell>
          <cell r="L23">
            <v>13</v>
          </cell>
          <cell r="M23">
            <v>9</v>
          </cell>
          <cell r="N23">
            <v>13.1666666666667</v>
          </cell>
          <cell r="O23">
            <v>23.2</v>
          </cell>
          <cell r="P23">
            <v>9</v>
          </cell>
          <cell r="Q23">
            <v>5</v>
          </cell>
          <cell r="R23">
            <v>12</v>
          </cell>
          <cell r="S23">
            <v>0</v>
          </cell>
          <cell r="T23">
            <v>0</v>
          </cell>
          <cell r="U23">
            <v>26</v>
          </cell>
          <cell r="V23">
            <v>49</v>
          </cell>
        </row>
        <row r="24">
          <cell r="B24" t="str">
            <v>E022-01-0760/2019</v>
          </cell>
          <cell r="C24" t="str">
            <v>Wangombe Brian Gabriel MWANGI</v>
          </cell>
          <cell r="D24">
            <v>12</v>
          </cell>
          <cell r="E24">
            <v>7</v>
          </cell>
          <cell r="F24">
            <v>0</v>
          </cell>
          <cell r="G24">
            <v>5.5</v>
          </cell>
          <cell r="H24">
            <v>1</v>
          </cell>
          <cell r="I24">
            <v>2</v>
          </cell>
          <cell r="J24">
            <v>1.5</v>
          </cell>
          <cell r="K24">
            <v>12</v>
          </cell>
          <cell r="L24">
            <v>11</v>
          </cell>
          <cell r="M24">
            <v>7</v>
          </cell>
          <cell r="N24">
            <v>11.1666666666667</v>
          </cell>
          <cell r="O24">
            <v>18.2</v>
          </cell>
          <cell r="P24">
            <v>8.5</v>
          </cell>
          <cell r="Q24">
            <v>0</v>
          </cell>
          <cell r="R24">
            <v>9</v>
          </cell>
          <cell r="S24">
            <v>0</v>
          </cell>
          <cell r="T24">
            <v>15</v>
          </cell>
          <cell r="U24">
            <v>32.5</v>
          </cell>
          <cell r="V24">
            <v>51</v>
          </cell>
        </row>
        <row r="25">
          <cell r="B25" t="str">
            <v>E022-01-0761/2019</v>
          </cell>
          <cell r="C25" t="str">
            <v>Nduta Rael NZELI</v>
          </cell>
          <cell r="D25">
            <v>5</v>
          </cell>
          <cell r="E25">
            <v>6</v>
          </cell>
          <cell r="F25">
            <v>0</v>
          </cell>
          <cell r="G25">
            <v>3.83333333333333</v>
          </cell>
          <cell r="H25">
            <v>3</v>
          </cell>
          <cell r="I25">
            <v>4</v>
          </cell>
          <cell r="J25">
            <v>3.5</v>
          </cell>
          <cell r="K25">
            <v>12</v>
          </cell>
          <cell r="L25">
            <v>11</v>
          </cell>
          <cell r="M25">
            <v>7</v>
          </cell>
          <cell r="N25">
            <v>11.1666666666667</v>
          </cell>
          <cell r="O25">
            <v>18.5</v>
          </cell>
          <cell r="P25">
            <v>13.5</v>
          </cell>
          <cell r="Q25">
            <v>0</v>
          </cell>
          <cell r="R25">
            <v>10</v>
          </cell>
          <cell r="S25">
            <v>9.5</v>
          </cell>
          <cell r="T25">
            <v>0</v>
          </cell>
          <cell r="U25">
            <v>33</v>
          </cell>
          <cell r="V25">
            <v>52</v>
          </cell>
        </row>
        <row r="26">
          <cell r="B26" t="str">
            <v>E022-01-0762/2019</v>
          </cell>
          <cell r="C26" t="str">
            <v>Kimanzi Lyanne NDANU</v>
          </cell>
          <cell r="D26">
            <v>15</v>
          </cell>
          <cell r="E26">
            <v>0</v>
          </cell>
          <cell r="F26">
            <v>0</v>
          </cell>
          <cell r="G26">
            <v>2.5</v>
          </cell>
          <cell r="H26">
            <v>4</v>
          </cell>
          <cell r="I26">
            <v>4</v>
          </cell>
          <cell r="J26">
            <v>4</v>
          </cell>
          <cell r="K26">
            <v>11</v>
          </cell>
          <cell r="L26">
            <v>12</v>
          </cell>
          <cell r="M26">
            <v>5.5</v>
          </cell>
          <cell r="N26">
            <v>10.4166666666667</v>
          </cell>
          <cell r="O26">
            <v>16.9</v>
          </cell>
          <cell r="P26">
            <v>15</v>
          </cell>
          <cell r="Q26">
            <v>0</v>
          </cell>
          <cell r="R26">
            <v>11.5</v>
          </cell>
          <cell r="S26">
            <v>0</v>
          </cell>
          <cell r="T26">
            <v>9</v>
          </cell>
          <cell r="U26">
            <v>35.5</v>
          </cell>
          <cell r="V26">
            <v>52</v>
          </cell>
        </row>
        <row r="27">
          <cell r="B27" t="str">
            <v>E022-01-0765/2019</v>
          </cell>
          <cell r="C27" t="str">
            <v>Gathura Jeremiah KIARIE</v>
          </cell>
          <cell r="D27">
            <v>22</v>
          </cell>
          <cell r="E27">
            <v>6.5</v>
          </cell>
          <cell r="F27">
            <v>0</v>
          </cell>
          <cell r="G27">
            <v>6.91666666666667</v>
          </cell>
          <cell r="H27">
            <v>3</v>
          </cell>
          <cell r="I27">
            <v>4</v>
          </cell>
          <cell r="J27">
            <v>3.5</v>
          </cell>
          <cell r="K27">
            <v>13</v>
          </cell>
          <cell r="L27">
            <v>12.5</v>
          </cell>
          <cell r="M27">
            <v>6.5</v>
          </cell>
          <cell r="N27">
            <v>11.75</v>
          </cell>
          <cell r="O27">
            <v>22.2</v>
          </cell>
          <cell r="P27">
            <v>19</v>
          </cell>
          <cell r="Q27">
            <v>15</v>
          </cell>
          <cell r="R27">
            <v>0</v>
          </cell>
          <cell r="S27">
            <v>0</v>
          </cell>
          <cell r="T27">
            <v>10</v>
          </cell>
          <cell r="U27">
            <v>44</v>
          </cell>
          <cell r="V27">
            <v>66</v>
          </cell>
        </row>
        <row r="28">
          <cell r="B28" t="str">
            <v>E022-01-0767/2019</v>
          </cell>
          <cell r="C28" t="str">
            <v>Kinyanjui Tamahjoy MBURA</v>
          </cell>
          <cell r="D28">
            <v>25</v>
          </cell>
          <cell r="E28">
            <v>9</v>
          </cell>
          <cell r="F28">
            <v>0</v>
          </cell>
          <cell r="G28">
            <v>8.66666666666667</v>
          </cell>
          <cell r="H28">
            <v>3</v>
          </cell>
          <cell r="I28">
            <v>3</v>
          </cell>
          <cell r="J28">
            <v>3</v>
          </cell>
          <cell r="K28">
            <v>13</v>
          </cell>
          <cell r="L28">
            <v>13.5</v>
          </cell>
          <cell r="M28">
            <v>7</v>
          </cell>
          <cell r="N28">
            <v>12.3333333333333</v>
          </cell>
          <cell r="O28">
            <v>24</v>
          </cell>
          <cell r="P28">
            <v>20</v>
          </cell>
          <cell r="Q28">
            <v>0</v>
          </cell>
          <cell r="R28">
            <v>17</v>
          </cell>
          <cell r="S28">
            <v>20</v>
          </cell>
          <cell r="T28">
            <v>0</v>
          </cell>
          <cell r="U28">
            <v>57</v>
          </cell>
          <cell r="V28">
            <v>81</v>
          </cell>
        </row>
        <row r="29">
          <cell r="B29" t="str">
            <v>E022-01-0768/2019</v>
          </cell>
          <cell r="C29" t="str">
            <v>Kipkoech Pamela Chemutai</v>
          </cell>
          <cell r="D29">
            <v>20</v>
          </cell>
          <cell r="E29">
            <v>8.5</v>
          </cell>
          <cell r="F29">
            <v>0</v>
          </cell>
          <cell r="G29">
            <v>7.58333333333333</v>
          </cell>
          <cell r="H29">
            <v>3</v>
          </cell>
          <cell r="I29">
            <v>3</v>
          </cell>
          <cell r="J29">
            <v>3</v>
          </cell>
          <cell r="K29">
            <v>12</v>
          </cell>
          <cell r="L29">
            <v>12.5</v>
          </cell>
          <cell r="M29">
            <v>8</v>
          </cell>
          <cell r="N29">
            <v>12.1666666666667</v>
          </cell>
          <cell r="O29">
            <v>22.8</v>
          </cell>
          <cell r="P29">
            <v>13</v>
          </cell>
          <cell r="Q29">
            <v>7</v>
          </cell>
          <cell r="R29">
            <v>0</v>
          </cell>
          <cell r="S29">
            <v>0</v>
          </cell>
          <cell r="T29">
            <v>14.5</v>
          </cell>
          <cell r="U29">
            <v>34.5</v>
          </cell>
          <cell r="V29">
            <v>57</v>
          </cell>
        </row>
        <row r="30">
          <cell r="B30" t="str">
            <v>E022-01-0769/2019</v>
          </cell>
          <cell r="C30" t="str">
            <v>Faith KASWII</v>
          </cell>
          <cell r="D30">
            <v>14</v>
          </cell>
          <cell r="E30">
            <v>6.5</v>
          </cell>
          <cell r="F30">
            <v>0</v>
          </cell>
          <cell r="G30">
            <v>5.58333333333333</v>
          </cell>
          <cell r="H30">
            <v>3</v>
          </cell>
          <cell r="I30">
            <v>4</v>
          </cell>
          <cell r="J30">
            <v>3.5</v>
          </cell>
          <cell r="K30">
            <v>11</v>
          </cell>
          <cell r="L30">
            <v>12.5</v>
          </cell>
          <cell r="M30">
            <v>6.5</v>
          </cell>
          <cell r="N30">
            <v>11.0833333333333</v>
          </cell>
          <cell r="O30">
            <v>20.2</v>
          </cell>
          <cell r="P30">
            <v>13.5</v>
          </cell>
          <cell r="Q30">
            <v>0</v>
          </cell>
          <cell r="R30">
            <v>9</v>
          </cell>
          <cell r="S30">
            <v>0</v>
          </cell>
          <cell r="T30">
            <v>11.5</v>
          </cell>
          <cell r="U30">
            <v>34</v>
          </cell>
          <cell r="V30">
            <v>54</v>
          </cell>
        </row>
        <row r="31">
          <cell r="B31" t="str">
            <v>E022-01-0770/2019</v>
          </cell>
          <cell r="C31" t="str">
            <v>Kariuki Joshua NJERU</v>
          </cell>
          <cell r="D31">
            <v>14</v>
          </cell>
          <cell r="E31">
            <v>7</v>
          </cell>
          <cell r="F31">
            <v>0</v>
          </cell>
          <cell r="G31">
            <v>5.83333333333333</v>
          </cell>
          <cell r="H31">
            <v>2.5</v>
          </cell>
          <cell r="I31">
            <v>2</v>
          </cell>
          <cell r="J31">
            <v>2.25</v>
          </cell>
          <cell r="K31">
            <v>13</v>
          </cell>
          <cell r="L31">
            <v>13</v>
          </cell>
          <cell r="M31">
            <v>6.5</v>
          </cell>
          <cell r="N31">
            <v>11.9166666666667</v>
          </cell>
          <cell r="O31">
            <v>20</v>
          </cell>
          <cell r="P31">
            <v>15</v>
          </cell>
          <cell r="Q31">
            <v>0</v>
          </cell>
          <cell r="R31">
            <v>9</v>
          </cell>
          <cell r="S31">
            <v>10</v>
          </cell>
          <cell r="T31">
            <v>0</v>
          </cell>
          <cell r="U31">
            <v>34</v>
          </cell>
          <cell r="V31">
            <v>54</v>
          </cell>
        </row>
        <row r="32">
          <cell r="B32" t="str">
            <v>E022-01-0771/2019</v>
          </cell>
          <cell r="C32" t="str">
            <v>Mugi Joy Wanjira</v>
          </cell>
          <cell r="D32">
            <v>17</v>
          </cell>
          <cell r="E32">
            <v>8</v>
          </cell>
          <cell r="F32">
            <v>0</v>
          </cell>
          <cell r="G32">
            <v>6.83333333333333</v>
          </cell>
          <cell r="H32">
            <v>3</v>
          </cell>
          <cell r="I32">
            <v>2</v>
          </cell>
          <cell r="J32">
            <v>2.5</v>
          </cell>
          <cell r="K32">
            <v>13</v>
          </cell>
          <cell r="L32">
            <v>13.5</v>
          </cell>
          <cell r="M32">
            <v>7</v>
          </cell>
          <cell r="N32">
            <v>12.3333333333333</v>
          </cell>
          <cell r="O32">
            <v>21.7</v>
          </cell>
          <cell r="P32">
            <v>12</v>
          </cell>
          <cell r="Q32">
            <v>0</v>
          </cell>
          <cell r="R32">
            <v>9</v>
          </cell>
          <cell r="S32">
            <v>15.5</v>
          </cell>
          <cell r="T32">
            <v>0</v>
          </cell>
          <cell r="U32">
            <v>36.5</v>
          </cell>
          <cell r="V32">
            <v>58</v>
          </cell>
        </row>
        <row r="33">
          <cell r="B33" t="str">
            <v>E022-01-0772/2019</v>
          </cell>
          <cell r="C33" t="str">
            <v>Gichuki Charles MURAGE</v>
          </cell>
          <cell r="D33">
            <v>11</v>
          </cell>
          <cell r="E33">
            <v>8</v>
          </cell>
          <cell r="F33">
            <v>0</v>
          </cell>
          <cell r="G33">
            <v>5.83333333333333</v>
          </cell>
          <cell r="H33">
            <v>3</v>
          </cell>
          <cell r="I33">
            <v>3</v>
          </cell>
          <cell r="J33">
            <v>3</v>
          </cell>
          <cell r="K33">
            <v>12</v>
          </cell>
          <cell r="L33">
            <v>12.5</v>
          </cell>
          <cell r="M33">
            <v>8</v>
          </cell>
          <cell r="N33">
            <v>12.1666666666667</v>
          </cell>
          <cell r="O33">
            <v>21</v>
          </cell>
          <cell r="P33">
            <v>12.5</v>
          </cell>
          <cell r="Q33">
            <v>0</v>
          </cell>
          <cell r="R33">
            <v>10.5</v>
          </cell>
          <cell r="S33">
            <v>16.5</v>
          </cell>
          <cell r="T33">
            <v>0</v>
          </cell>
          <cell r="U33">
            <v>39.5</v>
          </cell>
          <cell r="V33">
            <v>61</v>
          </cell>
        </row>
        <row r="34">
          <cell r="B34" t="str">
            <v>E022-01-0773/2019</v>
          </cell>
          <cell r="C34" t="str">
            <v>Musangi Stephen Mwangangi</v>
          </cell>
          <cell r="D34">
            <v>16</v>
          </cell>
          <cell r="E34">
            <v>8</v>
          </cell>
          <cell r="F34">
            <v>0</v>
          </cell>
          <cell r="G34">
            <v>6.66666666666667</v>
          </cell>
          <cell r="H34">
            <v>3</v>
          </cell>
          <cell r="I34">
            <v>4</v>
          </cell>
          <cell r="J34">
            <v>3.5</v>
          </cell>
          <cell r="K34">
            <v>13</v>
          </cell>
          <cell r="L34">
            <v>12.5</v>
          </cell>
          <cell r="M34">
            <v>8</v>
          </cell>
          <cell r="N34">
            <v>12.5</v>
          </cell>
          <cell r="O34">
            <v>22.7</v>
          </cell>
          <cell r="P34">
            <v>19</v>
          </cell>
          <cell r="Q34">
            <v>16.5</v>
          </cell>
          <cell r="R34">
            <v>0</v>
          </cell>
          <cell r="S34">
            <v>0</v>
          </cell>
          <cell r="T34">
            <v>13</v>
          </cell>
          <cell r="U34">
            <v>48.5</v>
          </cell>
          <cell r="V34">
            <v>71</v>
          </cell>
        </row>
        <row r="35">
          <cell r="B35" t="str">
            <v>E022-01-0774/2019</v>
          </cell>
          <cell r="C35" t="str">
            <v>Dennis Shujaa Martin</v>
          </cell>
          <cell r="D35">
            <v>20</v>
          </cell>
          <cell r="E35">
            <v>8</v>
          </cell>
          <cell r="F35">
            <v>0</v>
          </cell>
          <cell r="G35">
            <v>7.33333333333333</v>
          </cell>
          <cell r="H35">
            <v>2</v>
          </cell>
          <cell r="I35">
            <v>3</v>
          </cell>
          <cell r="J35">
            <v>2.5</v>
          </cell>
          <cell r="K35">
            <v>13</v>
          </cell>
          <cell r="L35">
            <v>13</v>
          </cell>
          <cell r="M35">
            <v>8</v>
          </cell>
          <cell r="N35">
            <v>12.6666666666667</v>
          </cell>
          <cell r="O35">
            <v>22.5</v>
          </cell>
          <cell r="P35">
            <v>24.5</v>
          </cell>
          <cell r="Q35">
            <v>0</v>
          </cell>
          <cell r="R35">
            <v>18</v>
          </cell>
          <cell r="S35">
            <v>16</v>
          </cell>
          <cell r="T35">
            <v>0</v>
          </cell>
          <cell r="U35">
            <v>58.5</v>
          </cell>
          <cell r="V35">
            <v>81</v>
          </cell>
        </row>
        <row r="36">
          <cell r="B36" t="str">
            <v>E022-01-0778/2019</v>
          </cell>
          <cell r="C36" t="str">
            <v>Aswa Philip Katiechi</v>
          </cell>
          <cell r="D36">
            <v>11</v>
          </cell>
          <cell r="E36">
            <v>8</v>
          </cell>
          <cell r="F36">
            <v>0</v>
          </cell>
          <cell r="G36">
            <v>5.83333333333333</v>
          </cell>
          <cell r="H36">
            <v>2.5</v>
          </cell>
          <cell r="I36">
            <v>2.5</v>
          </cell>
          <cell r="J36">
            <v>2.5</v>
          </cell>
          <cell r="K36">
            <v>12</v>
          </cell>
          <cell r="L36">
            <v>12.5</v>
          </cell>
          <cell r="M36">
            <v>8</v>
          </cell>
          <cell r="N36">
            <v>12.1666666666667</v>
          </cell>
          <cell r="O36">
            <v>20.5</v>
          </cell>
          <cell r="P36">
            <v>12</v>
          </cell>
          <cell r="Q36">
            <v>0</v>
          </cell>
          <cell r="R36">
            <v>12</v>
          </cell>
          <cell r="S36">
            <v>0</v>
          </cell>
          <cell r="T36">
            <v>10</v>
          </cell>
          <cell r="U36">
            <v>34</v>
          </cell>
          <cell r="V36">
            <v>55</v>
          </cell>
        </row>
        <row r="37">
          <cell r="B37" t="str">
            <v>E022-01-0780/2019</v>
          </cell>
          <cell r="C37" t="str">
            <v>Mwendwa Daniel MULANDI</v>
          </cell>
          <cell r="D37">
            <v>14</v>
          </cell>
          <cell r="E37">
            <v>6</v>
          </cell>
          <cell r="F37">
            <v>0</v>
          </cell>
          <cell r="G37">
            <v>5.33333333333333</v>
          </cell>
          <cell r="H37">
            <v>3</v>
          </cell>
          <cell r="I37">
            <v>3</v>
          </cell>
          <cell r="J37">
            <v>3</v>
          </cell>
          <cell r="K37">
            <v>13</v>
          </cell>
          <cell r="L37">
            <v>13.5</v>
          </cell>
          <cell r="M37">
            <v>6</v>
          </cell>
          <cell r="N37">
            <v>11.8333333333333</v>
          </cell>
          <cell r="O37">
            <v>20.2</v>
          </cell>
          <cell r="P37">
            <v>24</v>
          </cell>
          <cell r="Q37">
            <v>0</v>
          </cell>
          <cell r="R37">
            <v>14</v>
          </cell>
          <cell r="S37">
            <v>12</v>
          </cell>
          <cell r="T37">
            <v>0</v>
          </cell>
          <cell r="U37">
            <v>50</v>
          </cell>
          <cell r="V37">
            <v>70</v>
          </cell>
        </row>
        <row r="38">
          <cell r="B38" t="str">
            <v>E022-01-0781/2019</v>
          </cell>
          <cell r="C38" t="str">
            <v>Kipkorir Kevin</v>
          </cell>
          <cell r="D38">
            <v>0</v>
          </cell>
          <cell r="E38">
            <v>6.5</v>
          </cell>
          <cell r="F38">
            <v>0</v>
          </cell>
          <cell r="G38">
            <v>3.25</v>
          </cell>
          <cell r="H38">
            <v>3</v>
          </cell>
          <cell r="I38">
            <v>4</v>
          </cell>
          <cell r="J38">
            <v>3.5</v>
          </cell>
          <cell r="K38">
            <v>13</v>
          </cell>
          <cell r="L38">
            <v>12.5</v>
          </cell>
          <cell r="M38">
            <v>6.5</v>
          </cell>
          <cell r="N38">
            <v>11.75</v>
          </cell>
          <cell r="O38">
            <v>18.5</v>
          </cell>
          <cell r="P38">
            <v>11</v>
          </cell>
          <cell r="Q38">
            <v>0</v>
          </cell>
          <cell r="R38">
            <v>15</v>
          </cell>
          <cell r="S38">
            <v>12</v>
          </cell>
          <cell r="T38">
            <v>0</v>
          </cell>
          <cell r="U38">
            <v>38</v>
          </cell>
          <cell r="V38">
            <v>57</v>
          </cell>
        </row>
        <row r="39">
          <cell r="B39" t="str">
            <v>E022-01-0789/2019</v>
          </cell>
          <cell r="C39" t="str">
            <v>Elvis KIPNGETICH</v>
          </cell>
          <cell r="D39">
            <v>12</v>
          </cell>
          <cell r="E39">
            <v>6</v>
          </cell>
          <cell r="F39">
            <v>0</v>
          </cell>
          <cell r="G39">
            <v>5</v>
          </cell>
          <cell r="H39">
            <v>3</v>
          </cell>
          <cell r="I39">
            <v>4</v>
          </cell>
          <cell r="J39">
            <v>3.5</v>
          </cell>
          <cell r="K39">
            <v>13</v>
          </cell>
          <cell r="L39">
            <v>12.5</v>
          </cell>
          <cell r="M39">
            <v>7</v>
          </cell>
          <cell r="N39">
            <v>12</v>
          </cell>
          <cell r="O39">
            <v>20.5</v>
          </cell>
          <cell r="P39">
            <v>12.5</v>
          </cell>
          <cell r="Q39">
            <v>0</v>
          </cell>
          <cell r="R39">
            <v>11</v>
          </cell>
          <cell r="S39">
            <v>0</v>
          </cell>
          <cell r="T39">
            <v>10</v>
          </cell>
          <cell r="U39">
            <v>33.5</v>
          </cell>
          <cell r="V39">
            <v>54</v>
          </cell>
        </row>
        <row r="40">
          <cell r="B40" t="str">
            <v>E022-01-0790/2019</v>
          </cell>
          <cell r="C40" t="str">
            <v>Kiplangat Renox Kipkoech</v>
          </cell>
          <cell r="D40">
            <v>9</v>
          </cell>
          <cell r="E40">
            <v>6</v>
          </cell>
          <cell r="F40">
            <v>0</v>
          </cell>
          <cell r="G40">
            <v>4.5</v>
          </cell>
          <cell r="H40">
            <v>4</v>
          </cell>
          <cell r="I40">
            <v>3</v>
          </cell>
          <cell r="J40">
            <v>3.5</v>
          </cell>
          <cell r="K40">
            <v>11</v>
          </cell>
          <cell r="L40">
            <v>11.5</v>
          </cell>
          <cell r="M40">
            <v>6</v>
          </cell>
          <cell r="N40">
            <v>10.5</v>
          </cell>
          <cell r="O40">
            <v>18.5</v>
          </cell>
          <cell r="P40">
            <v>13</v>
          </cell>
          <cell r="Q40">
            <v>8.5</v>
          </cell>
          <cell r="R40">
            <v>0</v>
          </cell>
          <cell r="S40">
            <v>10</v>
          </cell>
          <cell r="T40">
            <v>0</v>
          </cell>
          <cell r="U40">
            <v>31.5</v>
          </cell>
          <cell r="V40">
            <v>50</v>
          </cell>
        </row>
        <row r="41">
          <cell r="B41" t="str">
            <v>E022-01-0792/2019</v>
          </cell>
          <cell r="C41" t="str">
            <v>Kiprotich COSMAS</v>
          </cell>
          <cell r="D41">
            <v>16</v>
          </cell>
          <cell r="E41">
            <v>9</v>
          </cell>
          <cell r="F41">
            <v>0</v>
          </cell>
          <cell r="G41">
            <v>7.16666666666667</v>
          </cell>
          <cell r="H41">
            <v>3</v>
          </cell>
          <cell r="I41">
            <v>4</v>
          </cell>
          <cell r="J41">
            <v>3.5</v>
          </cell>
          <cell r="K41">
            <v>13</v>
          </cell>
          <cell r="L41">
            <v>13</v>
          </cell>
          <cell r="M41">
            <v>6</v>
          </cell>
          <cell r="N41">
            <v>11.6666666666667</v>
          </cell>
          <cell r="O41">
            <v>22.3</v>
          </cell>
          <cell r="P41">
            <v>14.5</v>
          </cell>
          <cell r="Q41">
            <v>11.5</v>
          </cell>
          <cell r="R41">
            <v>0</v>
          </cell>
          <cell r="S41">
            <v>15.5</v>
          </cell>
          <cell r="T41">
            <v>0</v>
          </cell>
          <cell r="U41">
            <v>41.5</v>
          </cell>
          <cell r="V41">
            <v>64</v>
          </cell>
        </row>
        <row r="42">
          <cell r="B42" t="str">
            <v>E022-01-0793/2019</v>
          </cell>
          <cell r="C42" t="str">
            <v>Chepkoech DOREEN</v>
          </cell>
          <cell r="D42">
            <v>13</v>
          </cell>
          <cell r="E42">
            <v>5</v>
          </cell>
          <cell r="F42">
            <v>0</v>
          </cell>
          <cell r="G42">
            <v>4.66666666666667</v>
          </cell>
          <cell r="H42">
            <v>3</v>
          </cell>
          <cell r="I42">
            <v>3</v>
          </cell>
          <cell r="J42">
            <v>3</v>
          </cell>
          <cell r="K42">
            <v>11</v>
          </cell>
          <cell r="L42">
            <v>12</v>
          </cell>
          <cell r="M42">
            <v>8</v>
          </cell>
          <cell r="N42">
            <v>11.6666666666667</v>
          </cell>
          <cell r="O42">
            <v>19.3</v>
          </cell>
          <cell r="P42">
            <v>13</v>
          </cell>
          <cell r="Q42">
            <v>18</v>
          </cell>
          <cell r="R42">
            <v>0</v>
          </cell>
          <cell r="S42">
            <v>18</v>
          </cell>
          <cell r="T42">
            <v>0</v>
          </cell>
          <cell r="U42">
            <v>49</v>
          </cell>
          <cell r="V42">
            <v>68</v>
          </cell>
        </row>
        <row r="43">
          <cell r="B43" t="str">
            <v>E022-01-0794/2019</v>
          </cell>
          <cell r="C43" t="str">
            <v>Njeri Newton KARIUKI</v>
          </cell>
          <cell r="D43">
            <v>15</v>
          </cell>
          <cell r="E43">
            <v>6.5</v>
          </cell>
          <cell r="F43">
            <v>0</v>
          </cell>
          <cell r="G43">
            <v>5.75</v>
          </cell>
          <cell r="H43">
            <v>3</v>
          </cell>
          <cell r="I43">
            <v>3</v>
          </cell>
          <cell r="J43">
            <v>3</v>
          </cell>
          <cell r="K43">
            <v>13</v>
          </cell>
          <cell r="L43">
            <v>12.5</v>
          </cell>
          <cell r="M43">
            <v>6.5</v>
          </cell>
          <cell r="N43">
            <v>11.75</v>
          </cell>
          <cell r="O43">
            <v>20.5</v>
          </cell>
          <cell r="P43">
            <v>15</v>
          </cell>
          <cell r="Q43">
            <v>0</v>
          </cell>
          <cell r="R43">
            <v>15.5</v>
          </cell>
          <cell r="S43">
            <v>0</v>
          </cell>
          <cell r="T43">
            <v>15.5</v>
          </cell>
          <cell r="U43">
            <v>46</v>
          </cell>
          <cell r="V43">
            <v>67</v>
          </cell>
        </row>
        <row r="44">
          <cell r="B44" t="str">
            <v>E022-01-0796/2019</v>
          </cell>
          <cell r="C44" t="str">
            <v>Kyalo Stephen MUSEMBI</v>
          </cell>
          <cell r="D44">
            <v>22</v>
          </cell>
          <cell r="E44">
            <v>9</v>
          </cell>
          <cell r="F44">
            <v>0</v>
          </cell>
          <cell r="G44">
            <v>8.16666666666667</v>
          </cell>
          <cell r="H44">
            <v>3</v>
          </cell>
          <cell r="I44">
            <v>4</v>
          </cell>
          <cell r="J44">
            <v>3.5</v>
          </cell>
          <cell r="K44">
            <v>11</v>
          </cell>
          <cell r="L44">
            <v>12</v>
          </cell>
          <cell r="M44">
            <v>8</v>
          </cell>
          <cell r="N44">
            <v>11.6666666666667</v>
          </cell>
          <cell r="O44">
            <v>23.3</v>
          </cell>
          <cell r="P44">
            <v>11.5</v>
          </cell>
          <cell r="Q44">
            <v>0</v>
          </cell>
          <cell r="R44">
            <v>13</v>
          </cell>
          <cell r="S44">
            <v>0</v>
          </cell>
          <cell r="T44">
            <v>12</v>
          </cell>
          <cell r="U44">
            <v>36.5</v>
          </cell>
          <cell r="V44">
            <v>60</v>
          </cell>
        </row>
        <row r="45">
          <cell r="B45" t="str">
            <v>E022-01-0797/2019</v>
          </cell>
          <cell r="C45" t="str">
            <v>Kimani Geofrey THEURI</v>
          </cell>
          <cell r="D45">
            <v>18</v>
          </cell>
          <cell r="E45">
            <v>7</v>
          </cell>
          <cell r="F45">
            <v>0</v>
          </cell>
          <cell r="G45">
            <v>6.5</v>
          </cell>
          <cell r="H45">
            <v>4</v>
          </cell>
          <cell r="I45">
            <v>4</v>
          </cell>
          <cell r="J45">
            <v>4</v>
          </cell>
          <cell r="K45">
            <v>11</v>
          </cell>
          <cell r="L45">
            <v>12.5</v>
          </cell>
          <cell r="M45">
            <v>7</v>
          </cell>
          <cell r="N45">
            <v>11.3333333333333</v>
          </cell>
          <cell r="O45">
            <v>21.8</v>
          </cell>
          <cell r="P45">
            <v>12.5</v>
          </cell>
          <cell r="Q45">
            <v>0</v>
          </cell>
          <cell r="R45">
            <v>17</v>
          </cell>
          <cell r="S45">
            <v>11.5</v>
          </cell>
          <cell r="T45">
            <v>0</v>
          </cell>
          <cell r="U45">
            <v>41</v>
          </cell>
          <cell r="V45">
            <v>63</v>
          </cell>
        </row>
        <row r="46">
          <cell r="B46" t="str">
            <v>E022-01-0799/2019</v>
          </cell>
          <cell r="C46" t="str">
            <v>Njuguna Joseph KURIA</v>
          </cell>
          <cell r="D46">
            <v>19</v>
          </cell>
          <cell r="E46">
            <v>6.5</v>
          </cell>
          <cell r="F46">
            <v>0</v>
          </cell>
          <cell r="G46">
            <v>6.41666666666667</v>
          </cell>
          <cell r="H46">
            <v>3</v>
          </cell>
          <cell r="I46">
            <v>3</v>
          </cell>
          <cell r="J46">
            <v>3</v>
          </cell>
          <cell r="K46">
            <v>11</v>
          </cell>
          <cell r="L46">
            <v>12.5</v>
          </cell>
          <cell r="M46">
            <v>6.5</v>
          </cell>
          <cell r="N46">
            <v>11.0833333333333</v>
          </cell>
          <cell r="O46">
            <v>20.5</v>
          </cell>
          <cell r="P46">
            <v>24</v>
          </cell>
          <cell r="Q46">
            <v>0</v>
          </cell>
          <cell r="R46">
            <v>7</v>
          </cell>
          <cell r="S46">
            <v>11.5</v>
          </cell>
          <cell r="T46">
            <v>0</v>
          </cell>
          <cell r="U46">
            <v>42.5</v>
          </cell>
          <cell r="V46">
            <v>63</v>
          </cell>
        </row>
        <row r="47">
          <cell r="B47" t="str">
            <v>E022-01-0800/2019</v>
          </cell>
          <cell r="C47" t="str">
            <v>Saina Jemeli NJERI</v>
          </cell>
          <cell r="D47">
            <v>5</v>
          </cell>
          <cell r="E47">
            <v>9</v>
          </cell>
          <cell r="F47">
            <v>0</v>
          </cell>
          <cell r="G47">
            <v>5.33333333333333</v>
          </cell>
          <cell r="H47">
            <v>3</v>
          </cell>
          <cell r="I47">
            <v>4</v>
          </cell>
          <cell r="J47">
            <v>3.5</v>
          </cell>
          <cell r="K47">
            <v>13</v>
          </cell>
          <cell r="L47">
            <v>13.5</v>
          </cell>
          <cell r="M47">
            <v>7</v>
          </cell>
          <cell r="N47">
            <v>12.3333333333333</v>
          </cell>
          <cell r="O47">
            <v>21.2</v>
          </cell>
          <cell r="P47">
            <v>14</v>
          </cell>
          <cell r="Q47">
            <v>0</v>
          </cell>
          <cell r="R47">
            <v>8.5</v>
          </cell>
          <cell r="S47">
            <v>11</v>
          </cell>
          <cell r="T47">
            <v>0</v>
          </cell>
          <cell r="U47">
            <v>33.5</v>
          </cell>
          <cell r="V47">
            <v>55</v>
          </cell>
        </row>
        <row r="48">
          <cell r="B48" t="str">
            <v>E022-01-0802/2019</v>
          </cell>
          <cell r="C48" t="str">
            <v>Yatich Kandie</v>
          </cell>
          <cell r="D48">
            <v>16</v>
          </cell>
          <cell r="E48">
            <v>8</v>
          </cell>
          <cell r="F48">
            <v>0</v>
          </cell>
          <cell r="G48">
            <v>6.66666666666667</v>
          </cell>
          <cell r="H48">
            <v>4</v>
          </cell>
          <cell r="I48">
            <v>4</v>
          </cell>
          <cell r="J48">
            <v>4</v>
          </cell>
          <cell r="K48">
            <v>13</v>
          </cell>
          <cell r="L48">
            <v>13.5</v>
          </cell>
          <cell r="M48">
            <v>8</v>
          </cell>
          <cell r="N48">
            <v>12.8333333333333</v>
          </cell>
          <cell r="O48">
            <v>23.5</v>
          </cell>
          <cell r="P48">
            <v>18</v>
          </cell>
          <cell r="Q48">
            <v>7</v>
          </cell>
          <cell r="R48">
            <v>0</v>
          </cell>
          <cell r="S48">
            <v>19</v>
          </cell>
          <cell r="T48">
            <v>0</v>
          </cell>
          <cell r="U48">
            <v>44</v>
          </cell>
          <cell r="V48">
            <v>68</v>
          </cell>
        </row>
        <row r="49">
          <cell r="B49" t="str">
            <v>E022-01-0803/2019</v>
          </cell>
          <cell r="C49" t="str">
            <v>Sheila JEPCHIRCHIR</v>
          </cell>
          <cell r="D49">
            <v>12</v>
          </cell>
          <cell r="E49">
            <v>7</v>
          </cell>
          <cell r="F49">
            <v>0</v>
          </cell>
          <cell r="G49">
            <v>5.5</v>
          </cell>
          <cell r="H49">
            <v>3</v>
          </cell>
          <cell r="I49">
            <v>3</v>
          </cell>
          <cell r="J49">
            <v>3</v>
          </cell>
          <cell r="K49">
            <v>11</v>
          </cell>
          <cell r="L49">
            <v>11.5</v>
          </cell>
          <cell r="M49">
            <v>6</v>
          </cell>
          <cell r="N49">
            <v>10.5</v>
          </cell>
          <cell r="O49">
            <v>19</v>
          </cell>
          <cell r="P49">
            <v>13</v>
          </cell>
          <cell r="Q49">
            <v>0</v>
          </cell>
          <cell r="R49">
            <v>14.5</v>
          </cell>
          <cell r="S49">
            <v>12</v>
          </cell>
          <cell r="T49">
            <v>0</v>
          </cell>
          <cell r="U49">
            <v>39.5</v>
          </cell>
          <cell r="V49">
            <v>59</v>
          </cell>
        </row>
        <row r="50">
          <cell r="B50" t="str">
            <v>E022-01-0806/2019</v>
          </cell>
          <cell r="C50" t="str">
            <v>Disamalu Joseph MUNENE</v>
          </cell>
          <cell r="D50">
            <v>16</v>
          </cell>
          <cell r="E50">
            <v>6</v>
          </cell>
          <cell r="F50">
            <v>0</v>
          </cell>
          <cell r="G50">
            <v>5.66666666666667</v>
          </cell>
          <cell r="H50">
            <v>1</v>
          </cell>
          <cell r="I50">
            <v>2</v>
          </cell>
          <cell r="J50">
            <v>1.5</v>
          </cell>
          <cell r="K50">
            <v>12</v>
          </cell>
          <cell r="L50">
            <v>11</v>
          </cell>
          <cell r="M50">
            <v>7</v>
          </cell>
          <cell r="N50">
            <v>11.1666666666667</v>
          </cell>
          <cell r="O50">
            <v>18.3</v>
          </cell>
          <cell r="P50">
            <v>12</v>
          </cell>
          <cell r="Q50">
            <v>0</v>
          </cell>
          <cell r="R50">
            <v>9</v>
          </cell>
          <cell r="S50">
            <v>0</v>
          </cell>
          <cell r="T50">
            <v>8.5</v>
          </cell>
          <cell r="U50">
            <v>29.5</v>
          </cell>
          <cell r="V50">
            <v>48</v>
          </cell>
        </row>
        <row r="51">
          <cell r="B51" t="str">
            <v>E022-01-0807/2019</v>
          </cell>
          <cell r="C51" t="str">
            <v>Nehemiah KIBET</v>
          </cell>
          <cell r="D51">
            <v>10</v>
          </cell>
          <cell r="E51">
            <v>7.5</v>
          </cell>
          <cell r="F51">
            <v>0</v>
          </cell>
          <cell r="G51">
            <v>5.41666666666667</v>
          </cell>
          <cell r="H51">
            <v>4</v>
          </cell>
          <cell r="I51">
            <v>3.5</v>
          </cell>
          <cell r="J51">
            <v>3.75</v>
          </cell>
          <cell r="K51">
            <v>12</v>
          </cell>
          <cell r="L51">
            <v>11</v>
          </cell>
          <cell r="M51">
            <v>7.5</v>
          </cell>
          <cell r="N51">
            <v>11.4166666666667</v>
          </cell>
          <cell r="O51">
            <v>20.6</v>
          </cell>
          <cell r="P51">
            <v>20.5</v>
          </cell>
          <cell r="Q51">
            <v>0</v>
          </cell>
          <cell r="R51">
            <v>14</v>
          </cell>
          <cell r="S51">
            <v>0</v>
          </cell>
          <cell r="T51">
            <v>11</v>
          </cell>
          <cell r="U51">
            <v>45.5</v>
          </cell>
          <cell r="V51">
            <v>66</v>
          </cell>
        </row>
        <row r="52">
          <cell r="B52" t="str">
            <v>E022-01-0809/2019</v>
          </cell>
          <cell r="C52" t="str">
            <v>Cheruiyot Felix KIPNGETICH</v>
          </cell>
          <cell r="D52">
            <v>5</v>
          </cell>
          <cell r="E52">
            <v>6</v>
          </cell>
          <cell r="F52">
            <v>0</v>
          </cell>
          <cell r="G52">
            <v>3.83333333333333</v>
          </cell>
          <cell r="H52">
            <v>1</v>
          </cell>
          <cell r="I52">
            <v>2</v>
          </cell>
          <cell r="J52">
            <v>1.5</v>
          </cell>
          <cell r="K52">
            <v>11</v>
          </cell>
          <cell r="L52">
            <v>11.5</v>
          </cell>
          <cell r="M52">
            <v>6</v>
          </cell>
          <cell r="N52">
            <v>10.5</v>
          </cell>
          <cell r="O52">
            <v>15.8</v>
          </cell>
          <cell r="P52">
            <v>13.5</v>
          </cell>
          <cell r="Q52">
            <v>0</v>
          </cell>
          <cell r="R52">
            <v>11</v>
          </cell>
          <cell r="S52">
            <v>11</v>
          </cell>
          <cell r="T52">
            <v>0</v>
          </cell>
          <cell r="U52">
            <v>35.5</v>
          </cell>
          <cell r="V52">
            <v>51</v>
          </cell>
        </row>
        <row r="53">
          <cell r="B53" t="str">
            <v>E022-01-0811/2019</v>
          </cell>
          <cell r="C53" t="str">
            <v>Jelimo MARION</v>
          </cell>
          <cell r="D53">
            <v>17</v>
          </cell>
          <cell r="E53">
            <v>7.5</v>
          </cell>
          <cell r="F53">
            <v>0</v>
          </cell>
          <cell r="G53">
            <v>6.58333333333333</v>
          </cell>
          <cell r="H53">
            <v>3</v>
          </cell>
          <cell r="I53">
            <v>4</v>
          </cell>
          <cell r="J53">
            <v>3.5</v>
          </cell>
          <cell r="K53">
            <v>11</v>
          </cell>
          <cell r="L53">
            <v>12.5</v>
          </cell>
          <cell r="M53">
            <v>7.5</v>
          </cell>
          <cell r="N53">
            <v>11.5833333333333</v>
          </cell>
          <cell r="O53">
            <v>21.7</v>
          </cell>
          <cell r="P53">
            <v>11.5</v>
          </cell>
          <cell r="Q53">
            <v>4</v>
          </cell>
          <cell r="R53">
            <v>0</v>
          </cell>
          <cell r="S53">
            <v>10</v>
          </cell>
          <cell r="T53">
            <v>0</v>
          </cell>
          <cell r="U53">
            <v>25.5</v>
          </cell>
          <cell r="V53">
            <v>47</v>
          </cell>
        </row>
        <row r="54">
          <cell r="B54" t="str">
            <v>E022-01-0812/2019</v>
          </cell>
          <cell r="C54" t="str">
            <v>Saha Ndune Erick</v>
          </cell>
          <cell r="D54">
            <v>15</v>
          </cell>
          <cell r="E54">
            <v>7</v>
          </cell>
          <cell r="F54">
            <v>0</v>
          </cell>
          <cell r="G54">
            <v>6</v>
          </cell>
          <cell r="H54">
            <v>3</v>
          </cell>
          <cell r="I54">
            <v>2</v>
          </cell>
          <cell r="J54">
            <v>2.5</v>
          </cell>
          <cell r="K54">
            <v>13</v>
          </cell>
          <cell r="L54">
            <v>12.5</v>
          </cell>
          <cell r="M54">
            <v>8</v>
          </cell>
          <cell r="N54">
            <v>12.5</v>
          </cell>
          <cell r="O54">
            <v>21</v>
          </cell>
          <cell r="P54">
            <v>9.5</v>
          </cell>
          <cell r="Q54">
            <v>0</v>
          </cell>
          <cell r="R54">
            <v>19</v>
          </cell>
          <cell r="S54">
            <v>0</v>
          </cell>
          <cell r="T54">
            <v>17</v>
          </cell>
          <cell r="U54">
            <v>45.5</v>
          </cell>
          <cell r="V54">
            <v>67</v>
          </cell>
        </row>
        <row r="55">
          <cell r="B55" t="str">
            <v>E022-01-0813/2019</v>
          </cell>
          <cell r="C55" t="str">
            <v>Kolia Katasi Josaiah</v>
          </cell>
          <cell r="D55">
            <v>20</v>
          </cell>
          <cell r="E55">
            <v>8</v>
          </cell>
          <cell r="F55">
            <v>0</v>
          </cell>
          <cell r="G55">
            <v>7.33333333333333</v>
          </cell>
          <cell r="H55">
            <v>3</v>
          </cell>
          <cell r="I55">
            <v>3</v>
          </cell>
          <cell r="J55">
            <v>3</v>
          </cell>
          <cell r="K55">
            <v>11</v>
          </cell>
          <cell r="L55">
            <v>11.5</v>
          </cell>
          <cell r="M55">
            <v>8.5</v>
          </cell>
          <cell r="N55">
            <v>11.75</v>
          </cell>
          <cell r="O55">
            <v>22.1</v>
          </cell>
          <cell r="P55">
            <v>13</v>
          </cell>
          <cell r="Q55">
            <v>0</v>
          </cell>
          <cell r="R55">
            <v>0</v>
          </cell>
          <cell r="S55">
            <v>15.5</v>
          </cell>
          <cell r="T55">
            <v>12</v>
          </cell>
          <cell r="U55">
            <v>40.5</v>
          </cell>
          <cell r="V55">
            <v>63</v>
          </cell>
        </row>
        <row r="56">
          <cell r="B56" t="str">
            <v>E022-01-0816/2019</v>
          </cell>
          <cell r="C56" t="str">
            <v>Kyalo Musyimi JOHN</v>
          </cell>
          <cell r="D56">
            <v>13</v>
          </cell>
          <cell r="E56">
            <v>6</v>
          </cell>
          <cell r="F56">
            <v>0</v>
          </cell>
          <cell r="G56">
            <v>5.16666666666667</v>
          </cell>
          <cell r="H56">
            <v>3</v>
          </cell>
          <cell r="I56">
            <v>3</v>
          </cell>
          <cell r="J56">
            <v>3</v>
          </cell>
          <cell r="K56">
            <v>11</v>
          </cell>
          <cell r="L56">
            <v>12</v>
          </cell>
          <cell r="M56">
            <v>6.5</v>
          </cell>
          <cell r="N56">
            <v>10.9166666666667</v>
          </cell>
          <cell r="O56">
            <v>19.1</v>
          </cell>
          <cell r="P56">
            <v>13</v>
          </cell>
          <cell r="Q56">
            <v>0</v>
          </cell>
          <cell r="R56">
            <v>9.5</v>
          </cell>
          <cell r="S56">
            <v>0</v>
          </cell>
          <cell r="T56">
            <v>12.5</v>
          </cell>
          <cell r="U56">
            <v>35</v>
          </cell>
          <cell r="V56">
            <v>54</v>
          </cell>
        </row>
        <row r="57">
          <cell r="B57" t="str">
            <v>E022-01-0817/2019</v>
          </cell>
          <cell r="C57" t="str">
            <v>Dishan OTIENO</v>
          </cell>
          <cell r="D57">
            <v>18</v>
          </cell>
          <cell r="E57">
            <v>7</v>
          </cell>
          <cell r="F57">
            <v>0</v>
          </cell>
          <cell r="G57">
            <v>6.5</v>
          </cell>
          <cell r="H57">
            <v>3</v>
          </cell>
          <cell r="I57">
            <v>4</v>
          </cell>
          <cell r="J57">
            <v>3.5</v>
          </cell>
          <cell r="K57">
            <v>13</v>
          </cell>
          <cell r="L57">
            <v>12.5</v>
          </cell>
          <cell r="M57">
            <v>7</v>
          </cell>
          <cell r="N57">
            <v>12</v>
          </cell>
          <cell r="O57">
            <v>22</v>
          </cell>
          <cell r="P57">
            <v>19</v>
          </cell>
          <cell r="Q57">
            <v>10.5</v>
          </cell>
          <cell r="R57">
            <v>14</v>
          </cell>
          <cell r="S57">
            <v>0</v>
          </cell>
          <cell r="T57">
            <v>0</v>
          </cell>
          <cell r="U57">
            <v>43.5</v>
          </cell>
          <cell r="V57">
            <v>66</v>
          </cell>
        </row>
        <row r="58">
          <cell r="B58" t="str">
            <v>E022-01-0818/2019</v>
          </cell>
          <cell r="C58" t="str">
            <v>Wanjala DANIEL</v>
          </cell>
          <cell r="D58">
            <v>10</v>
          </cell>
          <cell r="E58">
            <v>8</v>
          </cell>
          <cell r="F58">
            <v>0</v>
          </cell>
          <cell r="G58">
            <v>5.66666666666667</v>
          </cell>
          <cell r="H58">
            <v>3</v>
          </cell>
          <cell r="I58">
            <v>3</v>
          </cell>
          <cell r="J58">
            <v>3</v>
          </cell>
          <cell r="K58">
            <v>13</v>
          </cell>
          <cell r="L58">
            <v>13</v>
          </cell>
          <cell r="M58">
            <v>7</v>
          </cell>
          <cell r="N58">
            <v>12.1666666666667</v>
          </cell>
          <cell r="O58">
            <v>20.8</v>
          </cell>
          <cell r="P58">
            <v>12.5</v>
          </cell>
          <cell r="Q58">
            <v>0</v>
          </cell>
          <cell r="R58">
            <v>10.5</v>
          </cell>
          <cell r="S58">
            <v>0</v>
          </cell>
          <cell r="T58">
            <v>11</v>
          </cell>
          <cell r="U58">
            <v>34</v>
          </cell>
          <cell r="V58">
            <v>55</v>
          </cell>
        </row>
        <row r="59">
          <cell r="B59" t="str">
            <v>E022-01-0819/2019</v>
          </cell>
          <cell r="C59" t="str">
            <v>Houston Kilaaka KISANYA</v>
          </cell>
          <cell r="D59">
            <v>18</v>
          </cell>
          <cell r="E59">
            <v>7.5</v>
          </cell>
          <cell r="F59">
            <v>0</v>
          </cell>
          <cell r="G59">
            <v>6.75</v>
          </cell>
          <cell r="H59">
            <v>3</v>
          </cell>
          <cell r="I59">
            <v>3</v>
          </cell>
          <cell r="J59">
            <v>3</v>
          </cell>
          <cell r="K59">
            <v>11</v>
          </cell>
          <cell r="L59">
            <v>12.5</v>
          </cell>
          <cell r="M59">
            <v>7.5</v>
          </cell>
          <cell r="N59">
            <v>11.5833333333333</v>
          </cell>
          <cell r="O59">
            <v>21.3</v>
          </cell>
          <cell r="P59">
            <v>15.5</v>
          </cell>
          <cell r="Q59">
            <v>13.5</v>
          </cell>
          <cell r="R59">
            <v>0</v>
          </cell>
          <cell r="S59">
            <v>0</v>
          </cell>
          <cell r="T59">
            <v>13</v>
          </cell>
          <cell r="U59">
            <v>42</v>
          </cell>
          <cell r="V59">
            <v>63</v>
          </cell>
        </row>
        <row r="60">
          <cell r="B60" t="str">
            <v>E022-01-0820/2019</v>
          </cell>
          <cell r="C60" t="str">
            <v>Muchendu Peter KIBUKU</v>
          </cell>
          <cell r="D60">
            <v>13</v>
          </cell>
          <cell r="E60">
            <v>8</v>
          </cell>
          <cell r="F60">
            <v>0</v>
          </cell>
          <cell r="G60">
            <v>6.16666666666667</v>
          </cell>
          <cell r="H60">
            <v>3</v>
          </cell>
          <cell r="I60">
            <v>4</v>
          </cell>
          <cell r="J60">
            <v>3.5</v>
          </cell>
          <cell r="K60">
            <v>11</v>
          </cell>
          <cell r="L60">
            <v>12.5</v>
          </cell>
          <cell r="M60">
            <v>8.5</v>
          </cell>
          <cell r="N60">
            <v>12.0833333333333</v>
          </cell>
          <cell r="O60">
            <v>21.8</v>
          </cell>
          <cell r="P60">
            <v>12.5</v>
          </cell>
          <cell r="Q60">
            <v>9</v>
          </cell>
          <cell r="R60">
            <v>0</v>
          </cell>
          <cell r="S60">
            <v>15.5</v>
          </cell>
          <cell r="T60">
            <v>0</v>
          </cell>
          <cell r="U60">
            <v>37</v>
          </cell>
          <cell r="V60">
            <v>59</v>
          </cell>
        </row>
        <row r="61">
          <cell r="B61" t="str">
            <v>E022-01-0822/2019</v>
          </cell>
          <cell r="C61" t="str">
            <v>Magoi Maxwel KIPRUTO</v>
          </cell>
          <cell r="D61">
            <v>19</v>
          </cell>
          <cell r="E61">
            <v>6</v>
          </cell>
          <cell r="F61">
            <v>0</v>
          </cell>
          <cell r="G61">
            <v>6.16666666666667</v>
          </cell>
          <cell r="H61">
            <v>3</v>
          </cell>
          <cell r="I61">
            <v>3</v>
          </cell>
          <cell r="J61">
            <v>3</v>
          </cell>
          <cell r="K61">
            <v>13</v>
          </cell>
          <cell r="L61">
            <v>13</v>
          </cell>
          <cell r="M61">
            <v>7</v>
          </cell>
          <cell r="N61">
            <v>12.1666666666667</v>
          </cell>
          <cell r="O61">
            <v>21.3</v>
          </cell>
          <cell r="P61">
            <v>20</v>
          </cell>
          <cell r="Q61">
            <v>0</v>
          </cell>
          <cell r="R61">
            <v>18</v>
          </cell>
          <cell r="S61">
            <v>15</v>
          </cell>
          <cell r="T61">
            <v>0</v>
          </cell>
          <cell r="U61">
            <v>53</v>
          </cell>
          <cell r="V61">
            <v>74</v>
          </cell>
        </row>
        <row r="62">
          <cell r="B62" t="str">
            <v>E022-01-0823/2019</v>
          </cell>
          <cell r="C62" t="str">
            <v>Nyaberi Fred Makori</v>
          </cell>
          <cell r="D62">
            <v>19</v>
          </cell>
          <cell r="E62">
            <v>7</v>
          </cell>
          <cell r="F62">
            <v>0</v>
          </cell>
          <cell r="G62">
            <v>6.66666666666667</v>
          </cell>
          <cell r="H62">
            <v>3</v>
          </cell>
          <cell r="I62">
            <v>3</v>
          </cell>
          <cell r="J62">
            <v>3</v>
          </cell>
          <cell r="K62">
            <v>11</v>
          </cell>
          <cell r="L62">
            <v>11.5</v>
          </cell>
          <cell r="M62">
            <v>7</v>
          </cell>
          <cell r="N62">
            <v>11</v>
          </cell>
          <cell r="O62">
            <v>20.7</v>
          </cell>
          <cell r="P62">
            <v>11</v>
          </cell>
          <cell r="Q62">
            <v>0</v>
          </cell>
          <cell r="R62">
            <v>13</v>
          </cell>
          <cell r="S62">
            <v>13</v>
          </cell>
          <cell r="T62">
            <v>0</v>
          </cell>
          <cell r="U62">
            <v>37</v>
          </cell>
          <cell r="V62">
            <v>58</v>
          </cell>
        </row>
        <row r="63">
          <cell r="B63" t="str">
            <v>E022-01-0835/2019</v>
          </cell>
          <cell r="C63" t="str">
            <v>Muthanga James MUTAHI</v>
          </cell>
          <cell r="D63">
            <v>16</v>
          </cell>
          <cell r="E63">
            <v>6</v>
          </cell>
          <cell r="F63">
            <v>0</v>
          </cell>
          <cell r="G63">
            <v>5.66666666666667</v>
          </cell>
          <cell r="H63">
            <v>2</v>
          </cell>
          <cell r="I63">
            <v>3</v>
          </cell>
          <cell r="J63">
            <v>2.5</v>
          </cell>
          <cell r="K63">
            <v>11</v>
          </cell>
          <cell r="L63">
            <v>11.5</v>
          </cell>
          <cell r="M63">
            <v>7</v>
          </cell>
          <cell r="N63">
            <v>11</v>
          </cell>
          <cell r="O63">
            <v>19.2</v>
          </cell>
          <cell r="P63">
            <v>9</v>
          </cell>
          <cell r="Q63">
            <v>0</v>
          </cell>
          <cell r="R63">
            <v>11</v>
          </cell>
          <cell r="S63">
            <v>16.5</v>
          </cell>
          <cell r="T63">
            <v>0</v>
          </cell>
          <cell r="U63">
            <v>36.5</v>
          </cell>
          <cell r="V63">
            <v>56</v>
          </cell>
        </row>
        <row r="64">
          <cell r="B64" t="str">
            <v>E022-01-0846/2019</v>
          </cell>
          <cell r="C64" t="str">
            <v>Chemutai ABIGAEL</v>
          </cell>
          <cell r="D64">
            <v>27</v>
          </cell>
          <cell r="E64">
            <v>7.5</v>
          </cell>
          <cell r="F64">
            <v>0</v>
          </cell>
          <cell r="G64">
            <v>8.25</v>
          </cell>
          <cell r="H64">
            <v>3</v>
          </cell>
          <cell r="I64">
            <v>3</v>
          </cell>
          <cell r="J64">
            <v>3</v>
          </cell>
          <cell r="K64">
            <v>12</v>
          </cell>
          <cell r="L64">
            <v>11</v>
          </cell>
          <cell r="M64">
            <v>7.5</v>
          </cell>
          <cell r="N64">
            <v>11.4166666666667</v>
          </cell>
          <cell r="O64">
            <v>22.7</v>
          </cell>
          <cell r="P64">
            <v>21.5</v>
          </cell>
          <cell r="Q64">
            <v>13.5</v>
          </cell>
          <cell r="R64">
            <v>0</v>
          </cell>
          <cell r="S64">
            <v>11.5</v>
          </cell>
          <cell r="T64">
            <v>0</v>
          </cell>
          <cell r="U64">
            <v>46.5</v>
          </cell>
          <cell r="V64">
            <v>69</v>
          </cell>
        </row>
        <row r="65">
          <cell r="B65" t="str">
            <v>E022-01-1999/2019</v>
          </cell>
          <cell r="C65" t="str">
            <v>Kyaloallan Mulwa</v>
          </cell>
          <cell r="D65">
            <v>14</v>
          </cell>
          <cell r="E65">
            <v>6</v>
          </cell>
          <cell r="F65">
            <v>0</v>
          </cell>
          <cell r="G65">
            <v>5.33333333333333</v>
          </cell>
          <cell r="H65">
            <v>3</v>
          </cell>
          <cell r="I65">
            <v>3</v>
          </cell>
          <cell r="J65">
            <v>3</v>
          </cell>
          <cell r="K65">
            <v>11</v>
          </cell>
          <cell r="L65">
            <v>11.5</v>
          </cell>
          <cell r="M65">
            <v>6</v>
          </cell>
          <cell r="N65">
            <v>10.5</v>
          </cell>
          <cell r="O65">
            <v>18.8</v>
          </cell>
          <cell r="P65">
            <v>9.5</v>
          </cell>
          <cell r="Q65">
            <v>0</v>
          </cell>
          <cell r="R65">
            <v>12</v>
          </cell>
          <cell r="S65">
            <v>14</v>
          </cell>
          <cell r="T65">
            <v>0</v>
          </cell>
          <cell r="U65">
            <v>35.5</v>
          </cell>
          <cell r="V65">
            <v>54</v>
          </cell>
        </row>
        <row r="66">
          <cell r="B66" t="str">
            <v>E022-01-2029/2019</v>
          </cell>
          <cell r="C66" t="str">
            <v>Wang'ondu Benard KURIA</v>
          </cell>
          <cell r="D66">
            <v>17</v>
          </cell>
          <cell r="E66">
            <v>9</v>
          </cell>
          <cell r="F66">
            <v>0</v>
          </cell>
          <cell r="G66">
            <v>7.33333333333333</v>
          </cell>
          <cell r="H66">
            <v>3</v>
          </cell>
          <cell r="I66">
            <v>4</v>
          </cell>
          <cell r="J66">
            <v>3.5</v>
          </cell>
          <cell r="K66">
            <v>11</v>
          </cell>
          <cell r="L66">
            <v>11.5</v>
          </cell>
          <cell r="M66">
            <v>9</v>
          </cell>
          <cell r="N66">
            <v>12</v>
          </cell>
          <cell r="O66">
            <v>22.8</v>
          </cell>
          <cell r="P66">
            <v>10.5</v>
          </cell>
          <cell r="Q66">
            <v>0</v>
          </cell>
          <cell r="R66">
            <v>0</v>
          </cell>
          <cell r="S66">
            <v>14.5</v>
          </cell>
          <cell r="T66">
            <v>11</v>
          </cell>
          <cell r="U66">
            <v>36</v>
          </cell>
          <cell r="V66">
            <v>59</v>
          </cell>
        </row>
        <row r="67">
          <cell r="B67" t="str">
            <v>E022-01-2040/2019</v>
          </cell>
          <cell r="C67" t="str">
            <v>Edwin NGARI</v>
          </cell>
          <cell r="D67">
            <v>12</v>
          </cell>
          <cell r="E67">
            <v>9</v>
          </cell>
          <cell r="F67">
            <v>0</v>
          </cell>
          <cell r="G67">
            <v>6.5</v>
          </cell>
          <cell r="H67">
            <v>3</v>
          </cell>
          <cell r="I67">
            <v>4</v>
          </cell>
          <cell r="J67">
            <v>3.5</v>
          </cell>
          <cell r="K67">
            <v>12</v>
          </cell>
          <cell r="L67">
            <v>11</v>
          </cell>
          <cell r="M67">
            <v>8</v>
          </cell>
          <cell r="N67">
            <v>11.6666666666667</v>
          </cell>
          <cell r="O67">
            <v>21.7</v>
          </cell>
          <cell r="P67">
            <v>12.5</v>
          </cell>
          <cell r="Q67">
            <v>0</v>
          </cell>
          <cell r="R67">
            <v>18</v>
          </cell>
          <cell r="S67">
            <v>12</v>
          </cell>
          <cell r="T67">
            <v>0</v>
          </cell>
          <cell r="U67">
            <v>42.5</v>
          </cell>
          <cell r="V67">
            <v>64</v>
          </cell>
        </row>
        <row r="68">
          <cell r="B68" t="str">
            <v>E022-01-2156/2019</v>
          </cell>
          <cell r="C68" t="str">
            <v>Inyani PATIENCE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8"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</row>
        <row r="69">
          <cell r="B69" t="str">
            <v>E022-01-2268/2019</v>
          </cell>
          <cell r="C69" t="str">
            <v>Kibet Antony MASWAN</v>
          </cell>
          <cell r="D69">
            <v>25</v>
          </cell>
          <cell r="E69">
            <v>9</v>
          </cell>
          <cell r="F69">
            <v>0</v>
          </cell>
          <cell r="G69">
            <v>8.66666666666667</v>
          </cell>
          <cell r="H69">
            <v>3</v>
          </cell>
          <cell r="I69">
            <v>4</v>
          </cell>
          <cell r="J69">
            <v>3.5</v>
          </cell>
          <cell r="K69">
            <v>13</v>
          </cell>
          <cell r="L69">
            <v>13</v>
          </cell>
          <cell r="M69">
            <v>8</v>
          </cell>
          <cell r="N69">
            <v>12.6666666666667</v>
          </cell>
          <cell r="O69">
            <v>24.8</v>
          </cell>
          <cell r="P69">
            <v>14.5</v>
          </cell>
          <cell r="Q69">
            <v>0</v>
          </cell>
          <cell r="R69">
            <v>11.5</v>
          </cell>
          <cell r="S69">
            <v>0</v>
          </cell>
          <cell r="T69">
            <v>14</v>
          </cell>
          <cell r="U69">
            <v>40</v>
          </cell>
          <cell r="V69">
            <v>65</v>
          </cell>
        </row>
        <row r="70">
          <cell r="B70" t="str">
            <v>E022-01-2298/2019</v>
          </cell>
          <cell r="C70" t="str">
            <v>Lesinko SIPITEK</v>
          </cell>
          <cell r="D70">
            <v>8</v>
          </cell>
          <cell r="E70">
            <v>7</v>
          </cell>
          <cell r="F70">
            <v>0</v>
          </cell>
          <cell r="G70">
            <v>4.83333333333333</v>
          </cell>
          <cell r="H70">
            <v>1</v>
          </cell>
          <cell r="I70">
            <v>2</v>
          </cell>
          <cell r="J70">
            <v>1.5</v>
          </cell>
          <cell r="K70">
            <v>13</v>
          </cell>
          <cell r="L70">
            <v>13</v>
          </cell>
          <cell r="M70">
            <v>6</v>
          </cell>
          <cell r="N70">
            <v>11.6666666666667</v>
          </cell>
          <cell r="O70">
            <v>18</v>
          </cell>
          <cell r="P70">
            <v>13</v>
          </cell>
          <cell r="Q70">
            <v>0</v>
          </cell>
          <cell r="R70">
            <v>9.5</v>
          </cell>
          <cell r="S70">
            <v>13</v>
          </cell>
          <cell r="T70">
            <v>0</v>
          </cell>
          <cell r="U70">
            <v>35.5</v>
          </cell>
          <cell r="V70">
            <v>54</v>
          </cell>
        </row>
        <row r="71">
          <cell r="B71" t="str">
            <v>E022-01-1052/2018</v>
          </cell>
          <cell r="C71" t="str">
            <v>Chepkirui BRILLIAN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1"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</row>
        <row r="72">
          <cell r="B72" t="str">
            <v>E022-01-1998/2019</v>
          </cell>
          <cell r="C72" t="str">
            <v>MBUGUA Ruth Nduta</v>
          </cell>
          <cell r="D72">
            <v>13</v>
          </cell>
          <cell r="E72">
            <v>7</v>
          </cell>
          <cell r="F72">
            <v>0</v>
          </cell>
          <cell r="G72">
            <v>5.66666666666667</v>
          </cell>
          <cell r="H72">
            <v>3</v>
          </cell>
          <cell r="I72">
            <v>2</v>
          </cell>
          <cell r="J72">
            <v>2.5</v>
          </cell>
          <cell r="K72">
            <v>13</v>
          </cell>
          <cell r="L72">
            <v>12.5</v>
          </cell>
          <cell r="M72">
            <v>7</v>
          </cell>
          <cell r="N72">
            <v>12</v>
          </cell>
          <cell r="O72">
            <v>20.2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</row>
        <row r="72">
          <cell r="V72">
            <v>20</v>
          </cell>
        </row>
        <row r="73">
          <cell r="B73" t="str">
            <v>E022-01-1894/2018</v>
          </cell>
          <cell r="C73" t="str">
            <v>Brian Kiptoo BIWOTT</v>
          </cell>
          <cell r="D73">
            <v>13</v>
          </cell>
          <cell r="E73">
            <v>6</v>
          </cell>
          <cell r="F73">
            <v>0</v>
          </cell>
          <cell r="G73">
            <v>5.16666666666667</v>
          </cell>
          <cell r="H73">
            <v>1</v>
          </cell>
          <cell r="I73">
            <v>2</v>
          </cell>
          <cell r="J73">
            <v>1.5</v>
          </cell>
          <cell r="K73">
            <v>11</v>
          </cell>
          <cell r="L73">
            <v>11.5</v>
          </cell>
          <cell r="M73">
            <v>6</v>
          </cell>
          <cell r="N73">
            <v>10.5</v>
          </cell>
          <cell r="O73">
            <v>17.2</v>
          </cell>
          <cell r="P73">
            <v>24</v>
          </cell>
          <cell r="Q73">
            <v>6</v>
          </cell>
          <cell r="R73">
            <v>0</v>
          </cell>
          <cell r="S73">
            <v>9</v>
          </cell>
          <cell r="T73">
            <v>0</v>
          </cell>
          <cell r="U73">
            <v>39</v>
          </cell>
          <cell r="V73">
            <v>56</v>
          </cell>
        </row>
        <row r="74">
          <cell r="B74" t="str">
            <v>E022-01-0869/2016</v>
          </cell>
          <cell r="C74" t="str">
            <v>Musanga Elizabeth NDINDA</v>
          </cell>
          <cell r="D74">
            <v>9</v>
          </cell>
          <cell r="E74">
            <v>7.5</v>
          </cell>
          <cell r="F74">
            <v>0</v>
          </cell>
          <cell r="G74">
            <v>5.25</v>
          </cell>
          <cell r="H74">
            <v>4</v>
          </cell>
          <cell r="I74">
            <v>4</v>
          </cell>
          <cell r="J74">
            <v>4</v>
          </cell>
          <cell r="K74">
            <v>11</v>
          </cell>
          <cell r="L74">
            <v>12.5</v>
          </cell>
          <cell r="M74">
            <v>6.5</v>
          </cell>
          <cell r="N74">
            <v>11.0833333333333</v>
          </cell>
          <cell r="O74">
            <v>20.3</v>
          </cell>
          <cell r="P74">
            <v>17.5</v>
          </cell>
          <cell r="Q74">
            <v>17</v>
          </cell>
          <cell r="R74">
            <v>0</v>
          </cell>
          <cell r="S74">
            <v>11</v>
          </cell>
          <cell r="T74">
            <v>0</v>
          </cell>
          <cell r="U74">
            <v>45.5</v>
          </cell>
          <cell r="V74">
            <v>66</v>
          </cell>
        </row>
        <row r="75">
          <cell r="B75" t="str">
            <v>E022-01-2109/2016</v>
          </cell>
          <cell r="C75" t="str">
            <v>Amos KIPCHIRCHIR</v>
          </cell>
          <cell r="D75">
            <v>13</v>
          </cell>
          <cell r="E75">
            <v>9</v>
          </cell>
          <cell r="F75">
            <v>0</v>
          </cell>
          <cell r="G75">
            <v>6.66666666666667</v>
          </cell>
          <cell r="H75">
            <v>4</v>
          </cell>
          <cell r="I75">
            <v>4</v>
          </cell>
          <cell r="J75">
            <v>4</v>
          </cell>
          <cell r="K75">
            <v>11</v>
          </cell>
          <cell r="L75">
            <v>12</v>
          </cell>
          <cell r="M75">
            <v>9</v>
          </cell>
          <cell r="N75">
            <v>12.1666666666667</v>
          </cell>
          <cell r="O75">
            <v>22.8</v>
          </cell>
          <cell r="P75">
            <v>14</v>
          </cell>
          <cell r="Q75">
            <v>0</v>
          </cell>
          <cell r="R75">
            <v>4</v>
          </cell>
          <cell r="S75">
            <v>0</v>
          </cell>
          <cell r="T75">
            <v>14</v>
          </cell>
          <cell r="U75">
            <v>32</v>
          </cell>
          <cell r="V75">
            <v>55</v>
          </cell>
        </row>
        <row r="76">
          <cell r="B76" t="str">
            <v>E022-01-1538/2017</v>
          </cell>
          <cell r="C76" t="str">
            <v>Wilfred OBIMBO</v>
          </cell>
          <cell r="D76">
            <v>10</v>
          </cell>
          <cell r="E76">
            <v>0</v>
          </cell>
          <cell r="F76">
            <v>0</v>
          </cell>
          <cell r="G76">
            <v>1.66666666666667</v>
          </cell>
          <cell r="H76">
            <v>3</v>
          </cell>
          <cell r="I76">
            <v>3</v>
          </cell>
          <cell r="J76">
            <v>3</v>
          </cell>
          <cell r="K76">
            <v>12</v>
          </cell>
          <cell r="L76">
            <v>12.5</v>
          </cell>
          <cell r="M76">
            <v>8</v>
          </cell>
          <cell r="N76">
            <v>12.1666666666667</v>
          </cell>
          <cell r="O76">
            <v>16.8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</row>
        <row r="76">
          <cell r="V76">
            <v>17</v>
          </cell>
        </row>
        <row r="77">
          <cell r="B77" t="str">
            <v>E022-01-0805/2019</v>
          </cell>
          <cell r="C77" t="str">
            <v>Blair Carson KIPROTICH</v>
          </cell>
          <cell r="D77">
            <v>10</v>
          </cell>
          <cell r="E77">
            <v>8</v>
          </cell>
          <cell r="F77">
            <v>0</v>
          </cell>
          <cell r="G77">
            <v>5.66666666666667</v>
          </cell>
          <cell r="H77">
            <v>3</v>
          </cell>
          <cell r="I77">
            <v>3</v>
          </cell>
          <cell r="J77">
            <v>3</v>
          </cell>
          <cell r="K77">
            <v>11</v>
          </cell>
          <cell r="L77">
            <v>12</v>
          </cell>
          <cell r="M77">
            <v>8</v>
          </cell>
          <cell r="N77">
            <v>11.6666666666667</v>
          </cell>
          <cell r="O77">
            <v>20.3</v>
          </cell>
          <cell r="P77">
            <v>11.5</v>
          </cell>
          <cell r="Q77">
            <v>5</v>
          </cell>
          <cell r="R77">
            <v>0</v>
          </cell>
          <cell r="S77">
            <v>0</v>
          </cell>
          <cell r="T77">
            <v>12</v>
          </cell>
          <cell r="U77">
            <v>28.5</v>
          </cell>
          <cell r="V77">
            <v>49</v>
          </cell>
        </row>
        <row r="78">
          <cell r="B78" t="str">
            <v>E022-01-0751/2017</v>
          </cell>
          <cell r="C78" t="str">
            <v>Njuguna Mark MAINA</v>
          </cell>
          <cell r="D78">
            <v>16</v>
          </cell>
          <cell r="E78">
            <v>6</v>
          </cell>
          <cell r="F78">
            <v>0</v>
          </cell>
          <cell r="G78">
            <v>5.66666666666667</v>
          </cell>
          <cell r="H78">
            <v>3</v>
          </cell>
          <cell r="I78">
            <v>2</v>
          </cell>
          <cell r="J78">
            <v>2.5</v>
          </cell>
          <cell r="K78">
            <v>12</v>
          </cell>
          <cell r="L78">
            <v>12.5</v>
          </cell>
          <cell r="M78">
            <v>6</v>
          </cell>
          <cell r="N78">
            <v>11.1666666666667</v>
          </cell>
          <cell r="O78">
            <v>19.3</v>
          </cell>
          <cell r="P78">
            <v>9.5</v>
          </cell>
          <cell r="Q78">
            <v>7</v>
          </cell>
          <cell r="R78">
            <v>0</v>
          </cell>
          <cell r="S78">
            <v>0</v>
          </cell>
          <cell r="T78">
            <v>6</v>
          </cell>
          <cell r="U78">
            <v>22.5</v>
          </cell>
          <cell r="V78">
            <v>42</v>
          </cell>
        </row>
        <row r="79">
          <cell r="B79" t="str">
            <v>E022-01-0848/2016</v>
          </cell>
          <cell r="C79" t="str">
            <v>Kelvin WARUI</v>
          </cell>
          <cell r="D79">
            <v>6</v>
          </cell>
          <cell r="E79">
            <v>7</v>
          </cell>
          <cell r="F79">
            <v>0</v>
          </cell>
          <cell r="G79">
            <v>4.5</v>
          </cell>
          <cell r="H79">
            <v>2</v>
          </cell>
          <cell r="I79">
            <v>3</v>
          </cell>
          <cell r="J79">
            <v>2.5</v>
          </cell>
          <cell r="K79">
            <v>11</v>
          </cell>
          <cell r="L79">
            <v>12</v>
          </cell>
          <cell r="M79">
            <v>8</v>
          </cell>
          <cell r="N79">
            <v>11.6666666666667</v>
          </cell>
          <cell r="O79">
            <v>18.7</v>
          </cell>
          <cell r="P79">
            <v>15.5</v>
          </cell>
          <cell r="Q79">
            <v>0</v>
          </cell>
          <cell r="R79">
            <v>11</v>
          </cell>
          <cell r="S79">
            <v>11</v>
          </cell>
          <cell r="T79">
            <v>0</v>
          </cell>
          <cell r="U79">
            <v>37.5</v>
          </cell>
          <cell r="V79">
            <v>56</v>
          </cell>
        </row>
        <row r="80">
          <cell r="B80" t="str">
            <v>E022-01-0753/2017</v>
          </cell>
          <cell r="C80" t="str">
            <v>Rowland ODUOR</v>
          </cell>
          <cell r="D80">
            <v>12</v>
          </cell>
          <cell r="E80">
            <v>5</v>
          </cell>
          <cell r="F80">
            <v>0</v>
          </cell>
          <cell r="G80">
            <v>4.5</v>
          </cell>
          <cell r="H80">
            <v>3</v>
          </cell>
          <cell r="I80">
            <v>3</v>
          </cell>
          <cell r="J80">
            <v>3</v>
          </cell>
          <cell r="K80">
            <v>12</v>
          </cell>
          <cell r="L80">
            <v>12.5</v>
          </cell>
          <cell r="M80">
            <v>7</v>
          </cell>
          <cell r="N80">
            <v>11.6666666666667</v>
          </cell>
          <cell r="O80">
            <v>19.2</v>
          </cell>
          <cell r="P80">
            <v>1.5</v>
          </cell>
          <cell r="Q80">
            <v>4</v>
          </cell>
          <cell r="R80">
            <v>0</v>
          </cell>
          <cell r="S80">
            <v>5</v>
          </cell>
          <cell r="T80">
            <v>0</v>
          </cell>
          <cell r="U80">
            <v>10.5</v>
          </cell>
          <cell r="V80">
            <v>30</v>
          </cell>
        </row>
        <row r="81">
          <cell r="B81" t="str">
            <v>E022-01-0797/2014</v>
          </cell>
          <cell r="C81" t="str">
            <v>Kelvin Kariuki</v>
          </cell>
          <cell r="D81">
            <v>18</v>
          </cell>
          <cell r="E81">
            <v>5</v>
          </cell>
          <cell r="F81">
            <v>0</v>
          </cell>
          <cell r="G81">
            <v>5.5</v>
          </cell>
          <cell r="H81">
            <v>3</v>
          </cell>
          <cell r="I81">
            <v>3</v>
          </cell>
          <cell r="J81">
            <v>3</v>
          </cell>
          <cell r="K81">
            <v>11</v>
          </cell>
          <cell r="L81">
            <v>12</v>
          </cell>
          <cell r="M81">
            <v>8</v>
          </cell>
          <cell r="N81">
            <v>11.6666666666667</v>
          </cell>
          <cell r="O81">
            <v>20.2</v>
          </cell>
          <cell r="P81">
            <v>19.5</v>
          </cell>
          <cell r="Q81">
            <v>13</v>
          </cell>
          <cell r="R81">
            <v>0</v>
          </cell>
          <cell r="S81">
            <v>12</v>
          </cell>
          <cell r="T81">
            <v>0</v>
          </cell>
          <cell r="U81">
            <v>44.5</v>
          </cell>
          <cell r="V81">
            <v>65</v>
          </cell>
        </row>
        <row r="82">
          <cell r="B82" t="str">
            <v>E022-01-1855/2016</v>
          </cell>
          <cell r="C82" t="str">
            <v>Agnes Gathoni Nyutu</v>
          </cell>
          <cell r="D82">
            <v>18</v>
          </cell>
          <cell r="E82">
            <v>7</v>
          </cell>
          <cell r="F82">
            <v>0</v>
          </cell>
          <cell r="G82">
            <v>6.5</v>
          </cell>
          <cell r="H82">
            <v>3</v>
          </cell>
          <cell r="I82">
            <v>3</v>
          </cell>
          <cell r="J82">
            <v>3</v>
          </cell>
          <cell r="K82">
            <v>11</v>
          </cell>
          <cell r="L82">
            <v>12</v>
          </cell>
          <cell r="M82">
            <v>7</v>
          </cell>
          <cell r="N82">
            <v>11.1666666666667</v>
          </cell>
          <cell r="O82">
            <v>20.7</v>
          </cell>
          <cell r="P82">
            <v>18</v>
          </cell>
          <cell r="Q82">
            <v>0</v>
          </cell>
          <cell r="R82">
            <v>9.5</v>
          </cell>
          <cell r="S82">
            <v>0</v>
          </cell>
          <cell r="T82">
            <v>2</v>
          </cell>
          <cell r="U82">
            <v>29.5</v>
          </cell>
          <cell r="V82">
            <v>50</v>
          </cell>
        </row>
        <row r="83">
          <cell r="B83" t="str">
            <v>E022-01-1789/2018</v>
          </cell>
          <cell r="C83" t="str">
            <v>Ian Martin</v>
          </cell>
          <cell r="D83">
            <v>15</v>
          </cell>
          <cell r="E83">
            <v>7</v>
          </cell>
          <cell r="F83">
            <v>0</v>
          </cell>
          <cell r="G83">
            <v>6</v>
          </cell>
          <cell r="H83">
            <v>2</v>
          </cell>
          <cell r="I83">
            <v>2</v>
          </cell>
          <cell r="J83">
            <v>2</v>
          </cell>
          <cell r="K83">
            <v>12</v>
          </cell>
          <cell r="L83">
            <v>12.5</v>
          </cell>
          <cell r="M83">
            <v>7</v>
          </cell>
          <cell r="N83">
            <v>11.6666666666667</v>
          </cell>
          <cell r="O83">
            <v>19.7</v>
          </cell>
          <cell r="P83">
            <v>12</v>
          </cell>
          <cell r="Q83">
            <v>10.5</v>
          </cell>
          <cell r="R83">
            <v>0</v>
          </cell>
          <cell r="S83">
            <v>4</v>
          </cell>
          <cell r="T83">
            <v>0</v>
          </cell>
          <cell r="U83">
            <v>26.5</v>
          </cell>
          <cell r="V83">
            <v>46</v>
          </cell>
        </row>
        <row r="84">
          <cell r="B84" t="str">
            <v>E022-01-1077/2018</v>
          </cell>
          <cell r="C84" t="str">
            <v>Francis Ngugi</v>
          </cell>
          <cell r="D84">
            <v>14</v>
          </cell>
          <cell r="E84">
            <v>7</v>
          </cell>
          <cell r="F84">
            <v>0</v>
          </cell>
          <cell r="G84">
            <v>5.83333333333333</v>
          </cell>
          <cell r="H84">
            <v>3.5</v>
          </cell>
          <cell r="I84">
            <v>3</v>
          </cell>
          <cell r="J84">
            <v>3.25</v>
          </cell>
          <cell r="K84">
            <v>7</v>
          </cell>
          <cell r="L84">
            <v>8</v>
          </cell>
          <cell r="M84">
            <v>8</v>
          </cell>
          <cell r="N84">
            <v>9</v>
          </cell>
          <cell r="O84">
            <v>18.1</v>
          </cell>
          <cell r="P84">
            <v>13.5</v>
          </cell>
          <cell r="Q84">
            <v>0</v>
          </cell>
          <cell r="R84">
            <v>7.5</v>
          </cell>
          <cell r="S84">
            <v>13.5</v>
          </cell>
          <cell r="T84">
            <v>0</v>
          </cell>
          <cell r="U84">
            <v>34.5</v>
          </cell>
          <cell r="V84">
            <v>53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MECHATRONICS 3.1"/>
    </sheetNames>
    <sheetDataSet>
      <sheetData sheetId="0">
        <row r="17">
          <cell r="B17" t="str">
            <v>E022-01-0745/2019</v>
          </cell>
          <cell r="C17" t="str">
            <v>MBUGUA  Mary Mbaire</v>
          </cell>
          <cell r="D17">
            <v>19</v>
          </cell>
          <cell r="E17">
            <v>17</v>
          </cell>
          <cell r="F17">
            <v>13</v>
          </cell>
          <cell r="G17">
            <v>12.3333333333333</v>
          </cell>
          <cell r="H17">
            <v>8</v>
          </cell>
          <cell r="I17">
            <v>8</v>
          </cell>
          <cell r="J17">
            <v>7</v>
          </cell>
          <cell r="K17">
            <v>7.66666666666667</v>
          </cell>
          <cell r="L17">
            <v>20</v>
          </cell>
          <cell r="M17">
            <v>21</v>
          </cell>
          <cell r="N17">
            <v>18</v>
          </cell>
          <cell r="O17">
            <v>16</v>
          </cell>
          <cell r="P17">
            <v>0</v>
          </cell>
          <cell r="Q17">
            <v>0</v>
          </cell>
          <cell r="R17">
            <v>55</v>
          </cell>
          <cell r="S17">
            <v>75</v>
          </cell>
        </row>
        <row r="18">
          <cell r="B18" t="str">
            <v>E022-01-0746/2019</v>
          </cell>
          <cell r="C18" t="str">
            <v>MBURU Racheal Wamaitha</v>
          </cell>
          <cell r="D18">
            <v>14</v>
          </cell>
          <cell r="E18">
            <v>24</v>
          </cell>
          <cell r="F18">
            <v>16</v>
          </cell>
          <cell r="G18">
            <v>13.7777777777778</v>
          </cell>
          <cell r="H18">
            <v>7</v>
          </cell>
          <cell r="I18">
            <v>6</v>
          </cell>
          <cell r="J18">
            <v>8</v>
          </cell>
          <cell r="K18">
            <v>7</v>
          </cell>
          <cell r="L18">
            <v>20.8</v>
          </cell>
          <cell r="M18">
            <v>21</v>
          </cell>
          <cell r="N18">
            <v>0</v>
          </cell>
          <cell r="O18">
            <v>0</v>
          </cell>
          <cell r="P18">
            <v>18</v>
          </cell>
          <cell r="Q18">
            <v>15</v>
          </cell>
          <cell r="R18">
            <v>54</v>
          </cell>
          <cell r="S18">
            <v>75</v>
          </cell>
        </row>
        <row r="19">
          <cell r="B19" t="str">
            <v>E022-01-0747/2019</v>
          </cell>
          <cell r="C19" t="str">
            <v>Makara Elsie Muthoni</v>
          </cell>
          <cell r="D19">
            <v>15</v>
          </cell>
          <cell r="E19">
            <v>24</v>
          </cell>
          <cell r="F19">
            <v>12</v>
          </cell>
          <cell r="G19">
            <v>12.6666666666667</v>
          </cell>
          <cell r="H19">
            <v>7</v>
          </cell>
          <cell r="I19">
            <v>8</v>
          </cell>
          <cell r="J19">
            <v>7</v>
          </cell>
          <cell r="K19">
            <v>7.33333333333333</v>
          </cell>
          <cell r="L19">
            <v>20</v>
          </cell>
          <cell r="M19">
            <v>13</v>
          </cell>
          <cell r="N19">
            <v>17</v>
          </cell>
          <cell r="O19">
            <v>0</v>
          </cell>
          <cell r="P19">
            <v>0</v>
          </cell>
          <cell r="Q19">
            <v>18</v>
          </cell>
          <cell r="R19">
            <v>48</v>
          </cell>
          <cell r="S19">
            <v>68</v>
          </cell>
        </row>
        <row r="20">
          <cell r="B20" t="str">
            <v>E022-01-0748/2019</v>
          </cell>
          <cell r="C20" t="str">
            <v>Kariuki Luis Githendu</v>
          </cell>
          <cell r="D20">
            <v>13</v>
          </cell>
          <cell r="E20">
            <v>16</v>
          </cell>
          <cell r="F20">
            <v>9</v>
          </cell>
          <cell r="G20">
            <v>9.44444444444444</v>
          </cell>
          <cell r="H20">
            <v>8</v>
          </cell>
          <cell r="I20">
            <v>7</v>
          </cell>
          <cell r="J20">
            <v>7</v>
          </cell>
          <cell r="K20">
            <v>7.33333333333333</v>
          </cell>
          <cell r="L20">
            <v>16.8</v>
          </cell>
          <cell r="M20">
            <v>9</v>
          </cell>
          <cell r="N20">
            <v>7</v>
          </cell>
          <cell r="O20">
            <v>0</v>
          </cell>
          <cell r="P20">
            <v>5</v>
          </cell>
          <cell r="Q20">
            <v>0</v>
          </cell>
          <cell r="R20">
            <v>21</v>
          </cell>
          <cell r="S20">
            <v>38</v>
          </cell>
        </row>
        <row r="21">
          <cell r="B21" t="str">
            <v>E022-01-0749/2019</v>
          </cell>
          <cell r="C21" t="str">
            <v>Kimondo Samuel Kioria</v>
          </cell>
          <cell r="D21">
            <v>11</v>
          </cell>
          <cell r="E21">
            <v>24</v>
          </cell>
          <cell r="F21">
            <v>11</v>
          </cell>
          <cell r="G21">
            <v>11.4444444444444</v>
          </cell>
          <cell r="H21">
            <v>7</v>
          </cell>
          <cell r="I21">
            <v>8</v>
          </cell>
          <cell r="J21">
            <v>7</v>
          </cell>
          <cell r="K21">
            <v>7.33333333333333</v>
          </cell>
          <cell r="L21">
            <v>18.8</v>
          </cell>
          <cell r="M21">
            <v>22</v>
          </cell>
          <cell r="N21">
            <v>19</v>
          </cell>
          <cell r="O21">
            <v>15</v>
          </cell>
          <cell r="P21">
            <v>0</v>
          </cell>
          <cell r="Q21">
            <v>0</v>
          </cell>
          <cell r="R21">
            <v>56</v>
          </cell>
          <cell r="S21">
            <v>75</v>
          </cell>
        </row>
        <row r="22">
          <cell r="B22" t="str">
            <v>E022-01-0750/2019</v>
          </cell>
          <cell r="C22" t="str">
            <v>Kanumbi Victor Kariuki</v>
          </cell>
          <cell r="D22">
            <v>7</v>
          </cell>
          <cell r="E22">
            <v>18</v>
          </cell>
          <cell r="F22">
            <v>11</v>
          </cell>
          <cell r="G22">
            <v>9.22222222222222</v>
          </cell>
          <cell r="H22">
            <v>6</v>
          </cell>
          <cell r="I22">
            <v>7</v>
          </cell>
          <cell r="J22">
            <v>8</v>
          </cell>
          <cell r="K22">
            <v>7</v>
          </cell>
          <cell r="L22">
            <v>16.2</v>
          </cell>
          <cell r="M22">
            <v>13</v>
          </cell>
          <cell r="N22">
            <v>9</v>
          </cell>
          <cell r="O22">
            <v>9</v>
          </cell>
          <cell r="P22">
            <v>0</v>
          </cell>
          <cell r="Q22">
            <v>0</v>
          </cell>
          <cell r="R22">
            <v>31</v>
          </cell>
          <cell r="S22">
            <v>47</v>
          </cell>
        </row>
        <row r="23">
          <cell r="B23" t="str">
            <v>E022-01-0752/2019</v>
          </cell>
          <cell r="C23" t="str">
            <v>Ndindi Antony Waruingi</v>
          </cell>
          <cell r="D23">
            <v>14</v>
          </cell>
          <cell r="E23">
            <v>15</v>
          </cell>
          <cell r="F23">
            <v>8</v>
          </cell>
          <cell r="G23">
            <v>9.11111111111111</v>
          </cell>
          <cell r="H23">
            <v>7</v>
          </cell>
          <cell r="I23">
            <v>7</v>
          </cell>
          <cell r="J23">
            <v>7</v>
          </cell>
          <cell r="K23">
            <v>7</v>
          </cell>
          <cell r="L23">
            <v>16.1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</row>
        <row r="23">
          <cell r="S23">
            <v>16</v>
          </cell>
        </row>
        <row r="24">
          <cell r="B24" t="str">
            <v>E022-01-0755/2019</v>
          </cell>
          <cell r="C24" t="str">
            <v>Mwaura Peter Thuo</v>
          </cell>
          <cell r="D24">
            <v>12</v>
          </cell>
          <cell r="E24">
            <v>9</v>
          </cell>
          <cell r="F24">
            <v>7</v>
          </cell>
          <cell r="G24">
            <v>7</v>
          </cell>
          <cell r="H24">
            <v>6</v>
          </cell>
          <cell r="I24">
            <v>5</v>
          </cell>
          <cell r="J24">
            <v>8</v>
          </cell>
          <cell r="K24">
            <v>6.33333333333333</v>
          </cell>
          <cell r="L24">
            <v>13.3</v>
          </cell>
          <cell r="M24">
            <v>27</v>
          </cell>
          <cell r="N24">
            <v>0</v>
          </cell>
          <cell r="O24">
            <v>0</v>
          </cell>
          <cell r="P24">
            <v>11</v>
          </cell>
          <cell r="Q24">
            <v>11</v>
          </cell>
          <cell r="R24">
            <v>49</v>
          </cell>
          <cell r="S24">
            <v>62</v>
          </cell>
        </row>
        <row r="25">
          <cell r="B25" t="str">
            <v>E022-01-0757/2019</v>
          </cell>
          <cell r="C25" t="str">
            <v>Njenga Dickson Githere</v>
          </cell>
          <cell r="D25">
            <v>18</v>
          </cell>
          <cell r="E25">
            <v>23</v>
          </cell>
          <cell r="F25">
            <v>12</v>
          </cell>
          <cell r="G25">
            <v>13.1111111111111</v>
          </cell>
          <cell r="H25">
            <v>7</v>
          </cell>
          <cell r="I25">
            <v>8</v>
          </cell>
          <cell r="J25">
            <v>7</v>
          </cell>
          <cell r="K25">
            <v>7.33333333333333</v>
          </cell>
          <cell r="L25">
            <v>20.4</v>
          </cell>
          <cell r="M25">
            <v>15</v>
          </cell>
          <cell r="N25">
            <v>20</v>
          </cell>
          <cell r="O25">
            <v>0</v>
          </cell>
          <cell r="P25">
            <v>0</v>
          </cell>
          <cell r="Q25">
            <v>18</v>
          </cell>
          <cell r="R25">
            <v>53</v>
          </cell>
          <cell r="S25">
            <v>73</v>
          </cell>
        </row>
        <row r="26">
          <cell r="B26" t="str">
            <v>E022-01-0758/2019</v>
          </cell>
          <cell r="C26" t="str">
            <v>Ndemo Brian Bwonda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</row>
        <row r="26"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</row>
        <row r="27">
          <cell r="B27" t="str">
            <v>E022-01-0760/2019</v>
          </cell>
          <cell r="C27" t="str">
            <v>Wangombe Brian Gabriel Mwangi</v>
          </cell>
          <cell r="D27">
            <v>13</v>
          </cell>
          <cell r="E27">
            <v>16</v>
          </cell>
          <cell r="F27">
            <v>12</v>
          </cell>
          <cell r="G27">
            <v>10.4444444444444</v>
          </cell>
          <cell r="H27">
            <v>7</v>
          </cell>
          <cell r="I27">
            <v>5</v>
          </cell>
          <cell r="J27">
            <v>8</v>
          </cell>
          <cell r="K27">
            <v>6.66666666666667</v>
          </cell>
          <cell r="L27">
            <v>17.1</v>
          </cell>
          <cell r="M27">
            <v>13</v>
          </cell>
          <cell r="N27">
            <v>0</v>
          </cell>
          <cell r="O27">
            <v>0</v>
          </cell>
          <cell r="P27">
            <v>14</v>
          </cell>
          <cell r="Q27">
            <v>16</v>
          </cell>
          <cell r="R27">
            <v>43</v>
          </cell>
          <cell r="S27">
            <v>60</v>
          </cell>
        </row>
        <row r="28">
          <cell r="B28" t="str">
            <v>E022-01-0761/2019</v>
          </cell>
          <cell r="C28" t="str">
            <v>Nduta Rael Nzeli</v>
          </cell>
          <cell r="D28">
            <v>14</v>
          </cell>
          <cell r="E28">
            <v>16</v>
          </cell>
          <cell r="F28">
            <v>13</v>
          </cell>
          <cell r="G28">
            <v>11</v>
          </cell>
          <cell r="H28">
            <v>7</v>
          </cell>
          <cell r="I28">
            <v>8</v>
          </cell>
          <cell r="J28">
            <v>8</v>
          </cell>
          <cell r="K28">
            <v>7.66666666666667</v>
          </cell>
          <cell r="L28">
            <v>18.7</v>
          </cell>
          <cell r="M28">
            <v>7</v>
          </cell>
          <cell r="N28">
            <v>14</v>
          </cell>
          <cell r="O28">
            <v>0</v>
          </cell>
          <cell r="P28">
            <v>6</v>
          </cell>
          <cell r="Q28">
            <v>0</v>
          </cell>
          <cell r="R28">
            <v>27</v>
          </cell>
          <cell r="S28">
            <v>46</v>
          </cell>
        </row>
        <row r="29">
          <cell r="B29" t="str">
            <v>E022-01-0762/2019</v>
          </cell>
          <cell r="C29" t="str">
            <v>Kimanzi Lyanne Ndanu</v>
          </cell>
          <cell r="D29">
            <v>17</v>
          </cell>
          <cell r="E29">
            <v>20</v>
          </cell>
          <cell r="F29">
            <v>7</v>
          </cell>
          <cell r="G29">
            <v>10.5555555555556</v>
          </cell>
          <cell r="H29">
            <v>7</v>
          </cell>
          <cell r="I29">
            <v>7</v>
          </cell>
          <cell r="J29">
            <v>7</v>
          </cell>
          <cell r="K29">
            <v>7</v>
          </cell>
          <cell r="L29">
            <v>17.6</v>
          </cell>
          <cell r="M29">
            <v>14</v>
          </cell>
          <cell r="N29">
            <v>12</v>
          </cell>
          <cell r="O29">
            <v>0</v>
          </cell>
          <cell r="P29">
            <v>18</v>
          </cell>
          <cell r="Q29">
            <v>0</v>
          </cell>
          <cell r="R29">
            <v>44</v>
          </cell>
          <cell r="S29">
            <v>62</v>
          </cell>
        </row>
        <row r="30">
          <cell r="B30" t="str">
            <v>E022-01-0765/2019</v>
          </cell>
          <cell r="C30" t="str">
            <v>Gathura Jeremiah Kiarie</v>
          </cell>
          <cell r="D30">
            <v>16</v>
          </cell>
          <cell r="E30">
            <v>23</v>
          </cell>
          <cell r="F30">
            <v>14</v>
          </cell>
          <cell r="G30">
            <v>13.3333333333333</v>
          </cell>
          <cell r="H30">
            <v>7</v>
          </cell>
          <cell r="I30">
            <v>5</v>
          </cell>
          <cell r="J30">
            <v>8</v>
          </cell>
          <cell r="K30">
            <v>6.66666666666667</v>
          </cell>
          <cell r="L30">
            <v>20</v>
          </cell>
          <cell r="M30">
            <v>18</v>
          </cell>
          <cell r="N30">
            <v>19</v>
          </cell>
          <cell r="O30">
            <v>0</v>
          </cell>
          <cell r="P30">
            <v>15</v>
          </cell>
          <cell r="Q30">
            <v>0</v>
          </cell>
          <cell r="R30">
            <v>52</v>
          </cell>
          <cell r="S30">
            <v>72</v>
          </cell>
        </row>
        <row r="31">
          <cell r="B31" t="str">
            <v>E022-01-0767/2019</v>
          </cell>
          <cell r="C31" t="str">
            <v>Kinyanjui Tamahjoy Mbura</v>
          </cell>
          <cell r="D31">
            <v>19</v>
          </cell>
          <cell r="E31">
            <v>22</v>
          </cell>
          <cell r="F31">
            <v>10</v>
          </cell>
          <cell r="G31">
            <v>12.4444444444444</v>
          </cell>
          <cell r="H31">
            <v>5</v>
          </cell>
          <cell r="I31">
            <v>8</v>
          </cell>
          <cell r="J31">
            <v>7</v>
          </cell>
          <cell r="K31">
            <v>6.66666666666667</v>
          </cell>
          <cell r="L31">
            <v>19.1</v>
          </cell>
          <cell r="M31">
            <v>18</v>
          </cell>
          <cell r="N31">
            <v>18</v>
          </cell>
          <cell r="O31">
            <v>0</v>
          </cell>
          <cell r="P31">
            <v>0</v>
          </cell>
          <cell r="Q31">
            <v>19</v>
          </cell>
          <cell r="R31">
            <v>55</v>
          </cell>
          <cell r="S31">
            <v>74</v>
          </cell>
        </row>
        <row r="32">
          <cell r="B32" t="str">
            <v>E022-01-0768/2019</v>
          </cell>
          <cell r="C32" t="str">
            <v>Kipkoech Pamela Chemutai</v>
          </cell>
          <cell r="D32">
            <v>12</v>
          </cell>
          <cell r="E32">
            <v>17</v>
          </cell>
          <cell r="F32">
            <v>14</v>
          </cell>
          <cell r="G32">
            <v>11.1111111111111</v>
          </cell>
          <cell r="H32">
            <v>8</v>
          </cell>
          <cell r="I32">
            <v>7</v>
          </cell>
          <cell r="J32">
            <v>7</v>
          </cell>
          <cell r="K32">
            <v>7.33333333333333</v>
          </cell>
          <cell r="L32">
            <v>18.4</v>
          </cell>
          <cell r="M32">
            <v>6</v>
          </cell>
          <cell r="N32">
            <v>17</v>
          </cell>
          <cell r="O32">
            <v>0</v>
          </cell>
          <cell r="P32">
            <v>12</v>
          </cell>
          <cell r="Q32">
            <v>0</v>
          </cell>
          <cell r="R32">
            <v>35</v>
          </cell>
          <cell r="S32">
            <v>53</v>
          </cell>
        </row>
        <row r="33">
          <cell r="B33" t="str">
            <v>E022-01-0769/2019</v>
          </cell>
          <cell r="C33" t="str">
            <v>Faith Kaswii</v>
          </cell>
          <cell r="D33">
            <v>20</v>
          </cell>
          <cell r="E33">
            <v>22</v>
          </cell>
          <cell r="F33">
            <v>12</v>
          </cell>
          <cell r="G33">
            <v>13.3333333333333</v>
          </cell>
          <cell r="H33">
            <v>7</v>
          </cell>
          <cell r="I33">
            <v>7</v>
          </cell>
          <cell r="J33">
            <v>7</v>
          </cell>
          <cell r="K33">
            <v>7</v>
          </cell>
          <cell r="L33">
            <v>20.3</v>
          </cell>
          <cell r="M33">
            <v>22</v>
          </cell>
          <cell r="N33">
            <v>20</v>
          </cell>
          <cell r="O33">
            <v>0</v>
          </cell>
          <cell r="P33">
            <v>0</v>
          </cell>
          <cell r="Q33">
            <v>16</v>
          </cell>
          <cell r="R33">
            <v>58</v>
          </cell>
          <cell r="S33">
            <v>78</v>
          </cell>
        </row>
        <row r="34">
          <cell r="B34" t="str">
            <v>E022-01-0770/2019</v>
          </cell>
          <cell r="C34" t="str">
            <v>Kariuki Joshua Njeru</v>
          </cell>
          <cell r="D34">
            <v>8</v>
          </cell>
          <cell r="E34">
            <v>20</v>
          </cell>
          <cell r="F34">
            <v>13</v>
          </cell>
          <cell r="G34">
            <v>10.5555555555556</v>
          </cell>
          <cell r="H34">
            <v>7</v>
          </cell>
          <cell r="I34">
            <v>7</v>
          </cell>
          <cell r="J34">
            <v>7</v>
          </cell>
          <cell r="K34">
            <v>7</v>
          </cell>
          <cell r="L34">
            <v>17.6</v>
          </cell>
          <cell r="M34">
            <v>5</v>
          </cell>
          <cell r="N34">
            <v>0</v>
          </cell>
          <cell r="O34">
            <v>4</v>
          </cell>
          <cell r="P34">
            <v>10</v>
          </cell>
          <cell r="Q34">
            <v>0</v>
          </cell>
          <cell r="R34">
            <v>19</v>
          </cell>
          <cell r="S34">
            <v>37</v>
          </cell>
        </row>
        <row r="35">
          <cell r="B35" t="str">
            <v>E022-01-0771/2019</v>
          </cell>
          <cell r="C35" t="str">
            <v>Mugi Joy Wanjira</v>
          </cell>
          <cell r="D35">
            <v>13</v>
          </cell>
          <cell r="E35">
            <v>16</v>
          </cell>
          <cell r="F35">
            <v>11</v>
          </cell>
          <cell r="G35">
            <v>10.1111111111111</v>
          </cell>
          <cell r="H35">
            <v>7</v>
          </cell>
          <cell r="I35">
            <v>7</v>
          </cell>
          <cell r="J35">
            <v>7</v>
          </cell>
          <cell r="K35">
            <v>7</v>
          </cell>
          <cell r="L35">
            <v>17.1</v>
          </cell>
          <cell r="M35">
            <v>25</v>
          </cell>
          <cell r="N35">
            <v>17</v>
          </cell>
          <cell r="O35">
            <v>0</v>
          </cell>
          <cell r="P35">
            <v>0</v>
          </cell>
          <cell r="Q35">
            <v>20</v>
          </cell>
          <cell r="R35">
            <v>62</v>
          </cell>
          <cell r="S35">
            <v>79</v>
          </cell>
        </row>
        <row r="36">
          <cell r="B36" t="str">
            <v>E022-01-0772/2019</v>
          </cell>
          <cell r="C36" t="str">
            <v>Gichuki Charles Murage</v>
          </cell>
          <cell r="D36">
            <v>9</v>
          </cell>
          <cell r="E36">
            <v>18</v>
          </cell>
          <cell r="F36">
            <v>9</v>
          </cell>
          <cell r="G36">
            <v>9</v>
          </cell>
          <cell r="H36">
            <v>7</v>
          </cell>
          <cell r="I36">
            <v>7</v>
          </cell>
          <cell r="J36">
            <v>8</v>
          </cell>
          <cell r="K36">
            <v>7.33333333333333</v>
          </cell>
          <cell r="L36">
            <v>16.3</v>
          </cell>
          <cell r="M36">
            <v>11</v>
          </cell>
          <cell r="N36">
            <v>12</v>
          </cell>
          <cell r="O36">
            <v>0</v>
          </cell>
          <cell r="P36">
            <v>8</v>
          </cell>
          <cell r="Q36">
            <v>0</v>
          </cell>
          <cell r="R36">
            <v>31</v>
          </cell>
          <cell r="S36">
            <v>47</v>
          </cell>
        </row>
        <row r="37">
          <cell r="B37" t="str">
            <v>E022-01-0773/2019</v>
          </cell>
          <cell r="C37">
            <v>0</v>
          </cell>
          <cell r="D37">
            <v>12</v>
          </cell>
          <cell r="E37">
            <v>16</v>
          </cell>
          <cell r="F37">
            <v>11</v>
          </cell>
          <cell r="G37">
            <v>9.88888888888889</v>
          </cell>
          <cell r="H37">
            <v>5</v>
          </cell>
          <cell r="I37">
            <v>8</v>
          </cell>
          <cell r="J37">
            <v>7</v>
          </cell>
          <cell r="K37">
            <v>6.66666666666667</v>
          </cell>
          <cell r="L37">
            <v>16.6</v>
          </cell>
          <cell r="M37">
            <v>17</v>
          </cell>
          <cell r="N37">
            <v>20</v>
          </cell>
          <cell r="O37">
            <v>0</v>
          </cell>
          <cell r="P37">
            <v>0</v>
          </cell>
          <cell r="Q37">
            <v>19</v>
          </cell>
          <cell r="R37">
            <v>56</v>
          </cell>
          <cell r="S37">
            <v>73</v>
          </cell>
        </row>
        <row r="38">
          <cell r="B38" t="str">
            <v>E022-01-0774/2019</v>
          </cell>
          <cell r="C38" t="str">
            <v>Dennis Shujaa Martin</v>
          </cell>
          <cell r="D38">
            <v>10</v>
          </cell>
          <cell r="E38">
            <v>21</v>
          </cell>
          <cell r="F38">
            <v>15</v>
          </cell>
          <cell r="G38">
            <v>11.8888888888889</v>
          </cell>
          <cell r="H38">
            <v>6</v>
          </cell>
          <cell r="I38">
            <v>7</v>
          </cell>
          <cell r="J38">
            <v>8</v>
          </cell>
          <cell r="K38">
            <v>7</v>
          </cell>
          <cell r="L38">
            <v>18.9</v>
          </cell>
          <cell r="M38">
            <v>21</v>
          </cell>
          <cell r="N38">
            <v>0</v>
          </cell>
          <cell r="O38">
            <v>8</v>
          </cell>
          <cell r="P38">
            <v>13</v>
          </cell>
          <cell r="Q38">
            <v>0</v>
          </cell>
          <cell r="R38">
            <v>42</v>
          </cell>
          <cell r="S38">
            <v>61</v>
          </cell>
        </row>
        <row r="39">
          <cell r="B39" t="str">
            <v>E022-01-0777/2019</v>
          </cell>
          <cell r="C39" t="str">
            <v>Njihia Fidel Kirega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</row>
        <row r="39"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</row>
        <row r="40">
          <cell r="B40" t="str">
            <v>E022-01-0778/2019</v>
          </cell>
          <cell r="C40" t="str">
            <v>Aswa Philip Katiechi</v>
          </cell>
          <cell r="D40">
            <v>4</v>
          </cell>
          <cell r="E40">
            <v>21</v>
          </cell>
          <cell r="F40">
            <v>14</v>
          </cell>
          <cell r="G40">
            <v>10.2222222222222</v>
          </cell>
          <cell r="H40">
            <v>7</v>
          </cell>
          <cell r="I40">
            <v>6</v>
          </cell>
          <cell r="J40">
            <v>6</v>
          </cell>
          <cell r="K40">
            <v>6.33333333333333</v>
          </cell>
          <cell r="L40">
            <v>16.6</v>
          </cell>
          <cell r="M40">
            <v>13</v>
          </cell>
          <cell r="N40">
            <v>0</v>
          </cell>
          <cell r="O40">
            <v>7</v>
          </cell>
          <cell r="P40">
            <v>0</v>
          </cell>
          <cell r="Q40">
            <v>7</v>
          </cell>
          <cell r="R40">
            <v>27</v>
          </cell>
          <cell r="S40">
            <v>44</v>
          </cell>
        </row>
        <row r="41">
          <cell r="B41" t="str">
            <v>E022-01-0780/2019</v>
          </cell>
          <cell r="C41" t="str">
            <v>Mwendwa Daniel Mulandi</v>
          </cell>
          <cell r="D41">
            <v>15</v>
          </cell>
          <cell r="E41">
            <v>21</v>
          </cell>
          <cell r="F41">
            <v>8</v>
          </cell>
          <cell r="G41">
            <v>10.6666666666667</v>
          </cell>
          <cell r="H41">
            <v>10</v>
          </cell>
          <cell r="I41">
            <v>10</v>
          </cell>
          <cell r="J41">
            <v>10</v>
          </cell>
          <cell r="K41">
            <v>10</v>
          </cell>
          <cell r="L41">
            <v>20.7</v>
          </cell>
          <cell r="M41">
            <v>24</v>
          </cell>
          <cell r="N41">
            <v>14</v>
          </cell>
          <cell r="O41">
            <v>0</v>
          </cell>
          <cell r="P41">
            <v>8</v>
          </cell>
          <cell r="Q41">
            <v>0</v>
          </cell>
          <cell r="R41">
            <v>46</v>
          </cell>
          <cell r="S41">
            <v>67</v>
          </cell>
        </row>
        <row r="42">
          <cell r="B42" t="str">
            <v>E022-01-0781/2019</v>
          </cell>
          <cell r="C42" t="str">
            <v>Kipkorir Kevin</v>
          </cell>
          <cell r="D42">
            <v>10</v>
          </cell>
          <cell r="E42">
            <v>20</v>
          </cell>
          <cell r="F42">
            <v>9</v>
          </cell>
          <cell r="G42">
            <v>9.66666666666667</v>
          </cell>
          <cell r="H42">
            <v>9</v>
          </cell>
          <cell r="I42">
            <v>8</v>
          </cell>
          <cell r="J42">
            <v>7</v>
          </cell>
          <cell r="K42">
            <v>8</v>
          </cell>
          <cell r="L42">
            <v>17.7</v>
          </cell>
          <cell r="M42">
            <v>8</v>
          </cell>
          <cell r="N42">
            <v>0</v>
          </cell>
          <cell r="O42">
            <v>0</v>
          </cell>
          <cell r="P42">
            <v>12</v>
          </cell>
          <cell r="Q42">
            <v>16</v>
          </cell>
          <cell r="R42">
            <v>36</v>
          </cell>
          <cell r="S42">
            <v>54</v>
          </cell>
        </row>
        <row r="43">
          <cell r="B43" t="str">
            <v>E022-01-0786/2019</v>
          </cell>
          <cell r="C43" t="str">
            <v>Manjari David Muchai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</row>
        <row r="43"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</row>
        <row r="44">
          <cell r="B44" t="str">
            <v>E022-01-0788/2019</v>
          </cell>
          <cell r="C44" t="str">
            <v>Mwangi Ian Muchiri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</row>
        <row r="44"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</row>
        <row r="45">
          <cell r="B45" t="str">
            <v>E022-01-0789/2019</v>
          </cell>
          <cell r="C45" t="str">
            <v>Elvis Kipngetich</v>
          </cell>
          <cell r="D45">
            <v>9</v>
          </cell>
          <cell r="E45">
            <v>17</v>
          </cell>
          <cell r="F45">
            <v>10</v>
          </cell>
          <cell r="G45">
            <v>9.11111111111111</v>
          </cell>
          <cell r="H45">
            <v>7</v>
          </cell>
          <cell r="I45">
            <v>8</v>
          </cell>
          <cell r="J45">
            <v>8</v>
          </cell>
          <cell r="K45">
            <v>7.66666666666667</v>
          </cell>
          <cell r="L45">
            <v>16.8</v>
          </cell>
          <cell r="M45">
            <v>12</v>
          </cell>
          <cell r="N45">
            <v>18</v>
          </cell>
          <cell r="O45">
            <v>13</v>
          </cell>
          <cell r="P45">
            <v>0</v>
          </cell>
          <cell r="Q45">
            <v>0</v>
          </cell>
          <cell r="R45">
            <v>43</v>
          </cell>
          <cell r="S45">
            <v>60</v>
          </cell>
        </row>
        <row r="46">
          <cell r="B46" t="str">
            <v>E022-01-0790/2019</v>
          </cell>
          <cell r="C46" t="str">
            <v>Kiplangat Renox Kipkoech</v>
          </cell>
          <cell r="D46">
            <v>10</v>
          </cell>
          <cell r="E46">
            <v>18</v>
          </cell>
          <cell r="F46">
            <v>10</v>
          </cell>
          <cell r="G46">
            <v>9.55555555555556</v>
          </cell>
          <cell r="H46">
            <v>7</v>
          </cell>
          <cell r="I46">
            <v>6</v>
          </cell>
          <cell r="J46">
            <v>6</v>
          </cell>
          <cell r="K46">
            <v>6.33333333333333</v>
          </cell>
          <cell r="L46">
            <v>15.9</v>
          </cell>
          <cell r="M46">
            <v>11</v>
          </cell>
          <cell r="N46">
            <v>14</v>
          </cell>
          <cell r="O46">
            <v>5</v>
          </cell>
          <cell r="P46">
            <v>0</v>
          </cell>
          <cell r="Q46">
            <v>0</v>
          </cell>
          <cell r="R46">
            <v>30</v>
          </cell>
          <cell r="S46">
            <v>46</v>
          </cell>
        </row>
        <row r="47">
          <cell r="B47" t="str">
            <v>E022-01-0792/2019</v>
          </cell>
          <cell r="C47" t="str">
            <v>Kiprotich Cosmas</v>
          </cell>
          <cell r="D47">
            <v>11</v>
          </cell>
          <cell r="E47">
            <v>23</v>
          </cell>
          <cell r="F47">
            <v>11</v>
          </cell>
          <cell r="G47">
            <v>11.2222222222222</v>
          </cell>
          <cell r="H47">
            <v>6</v>
          </cell>
          <cell r="I47">
            <v>8</v>
          </cell>
          <cell r="J47">
            <v>8</v>
          </cell>
          <cell r="K47">
            <v>7.33333333333333</v>
          </cell>
          <cell r="L47">
            <v>18.6</v>
          </cell>
          <cell r="M47">
            <v>23</v>
          </cell>
          <cell r="N47">
            <v>20</v>
          </cell>
          <cell r="O47">
            <v>0</v>
          </cell>
          <cell r="P47">
            <v>14</v>
          </cell>
          <cell r="Q47">
            <v>0</v>
          </cell>
          <cell r="R47">
            <v>57</v>
          </cell>
          <cell r="S47">
            <v>76</v>
          </cell>
        </row>
        <row r="48">
          <cell r="B48" t="str">
            <v>E022-01-0793/2019</v>
          </cell>
          <cell r="C48" t="str">
            <v>Chepkoech Doreen</v>
          </cell>
          <cell r="D48">
            <v>8</v>
          </cell>
          <cell r="E48">
            <v>20</v>
          </cell>
          <cell r="F48">
            <v>13</v>
          </cell>
          <cell r="G48">
            <v>10.5555555555556</v>
          </cell>
          <cell r="H48">
            <v>7</v>
          </cell>
          <cell r="I48">
            <v>7</v>
          </cell>
          <cell r="J48">
            <v>7</v>
          </cell>
          <cell r="K48">
            <v>7</v>
          </cell>
          <cell r="L48">
            <v>17.6</v>
          </cell>
          <cell r="M48">
            <v>20</v>
          </cell>
          <cell r="N48">
            <v>0</v>
          </cell>
          <cell r="O48">
            <v>0</v>
          </cell>
          <cell r="P48">
            <v>13</v>
          </cell>
          <cell r="Q48">
            <v>15</v>
          </cell>
          <cell r="R48">
            <v>48</v>
          </cell>
          <cell r="S48">
            <v>66</v>
          </cell>
        </row>
        <row r="49">
          <cell r="B49" t="str">
            <v>E022-01-0794/2019</v>
          </cell>
          <cell r="C49" t="str">
            <v>Njeri Newton Kariuki</v>
          </cell>
          <cell r="D49">
            <v>18</v>
          </cell>
          <cell r="E49">
            <v>23</v>
          </cell>
          <cell r="F49">
            <v>16</v>
          </cell>
          <cell r="G49">
            <v>14.4444444444444</v>
          </cell>
          <cell r="H49">
            <v>8</v>
          </cell>
          <cell r="I49">
            <v>8</v>
          </cell>
          <cell r="J49">
            <v>8</v>
          </cell>
          <cell r="K49">
            <v>8</v>
          </cell>
          <cell r="L49">
            <v>22.4</v>
          </cell>
          <cell r="M49">
            <v>21</v>
          </cell>
          <cell r="N49">
            <v>20</v>
          </cell>
          <cell r="O49">
            <v>0</v>
          </cell>
          <cell r="P49">
            <v>0</v>
          </cell>
          <cell r="Q49">
            <v>17</v>
          </cell>
          <cell r="R49">
            <v>58</v>
          </cell>
          <cell r="S49">
            <v>80</v>
          </cell>
        </row>
        <row r="50">
          <cell r="B50" t="str">
            <v>E022-01-0796/2019</v>
          </cell>
          <cell r="C50" t="str">
            <v>Kyalo Stephen Musembi</v>
          </cell>
          <cell r="D50">
            <v>12</v>
          </cell>
          <cell r="E50">
            <v>23</v>
          </cell>
          <cell r="F50">
            <v>9</v>
          </cell>
          <cell r="G50">
            <v>10.7777777777778</v>
          </cell>
          <cell r="H50">
            <v>7</v>
          </cell>
          <cell r="I50">
            <v>7</v>
          </cell>
          <cell r="J50">
            <v>7</v>
          </cell>
          <cell r="K50">
            <v>7</v>
          </cell>
          <cell r="L50">
            <v>17.8</v>
          </cell>
          <cell r="M50">
            <v>12</v>
          </cell>
          <cell r="N50">
            <v>13</v>
          </cell>
          <cell r="O50">
            <v>0</v>
          </cell>
          <cell r="P50">
            <v>17</v>
          </cell>
          <cell r="Q50">
            <v>0</v>
          </cell>
          <cell r="R50">
            <v>42</v>
          </cell>
          <cell r="S50">
            <v>60</v>
          </cell>
        </row>
        <row r="51">
          <cell r="B51" t="str">
            <v>E022-01-0797/2019</v>
          </cell>
          <cell r="C51" t="str">
            <v>Kimani Geofrey Theuri</v>
          </cell>
          <cell r="D51">
            <v>16</v>
          </cell>
          <cell r="E51">
            <v>22</v>
          </cell>
          <cell r="F51">
            <v>16</v>
          </cell>
          <cell r="G51">
            <v>13.7777777777778</v>
          </cell>
          <cell r="H51">
            <v>5</v>
          </cell>
          <cell r="I51">
            <v>6</v>
          </cell>
          <cell r="J51">
            <v>7</v>
          </cell>
          <cell r="K51">
            <v>6</v>
          </cell>
          <cell r="L51">
            <v>19.8</v>
          </cell>
          <cell r="M51">
            <v>21</v>
          </cell>
          <cell r="N51">
            <v>0</v>
          </cell>
          <cell r="O51">
            <v>0</v>
          </cell>
          <cell r="P51">
            <v>14</v>
          </cell>
          <cell r="Q51">
            <v>16</v>
          </cell>
          <cell r="R51">
            <v>51</v>
          </cell>
          <cell r="S51">
            <v>71</v>
          </cell>
        </row>
        <row r="52">
          <cell r="B52" t="str">
            <v>E022-01-0799/2019</v>
          </cell>
          <cell r="C52" t="str">
            <v>Njuguna Joseph Kuria</v>
          </cell>
          <cell r="D52">
            <v>18</v>
          </cell>
          <cell r="E52">
            <v>26</v>
          </cell>
          <cell r="F52">
            <v>12</v>
          </cell>
          <cell r="G52">
            <v>13.7777777777778</v>
          </cell>
          <cell r="H52">
            <v>8</v>
          </cell>
          <cell r="I52">
            <v>8</v>
          </cell>
          <cell r="J52">
            <v>7</v>
          </cell>
          <cell r="K52">
            <v>7.66666666666667</v>
          </cell>
          <cell r="L52">
            <v>21.4</v>
          </cell>
          <cell r="M52">
            <v>21</v>
          </cell>
          <cell r="N52">
            <v>15</v>
          </cell>
          <cell r="O52">
            <v>0</v>
          </cell>
          <cell r="P52">
            <v>0</v>
          </cell>
          <cell r="Q52">
            <v>15</v>
          </cell>
          <cell r="R52">
            <v>51</v>
          </cell>
          <cell r="S52">
            <v>72</v>
          </cell>
        </row>
        <row r="53">
          <cell r="B53" t="str">
            <v>E022-01-0800/2019</v>
          </cell>
          <cell r="C53" t="str">
            <v>Saina Jemeli Njeri</v>
          </cell>
          <cell r="D53">
            <v>13</v>
          </cell>
          <cell r="E53">
            <v>17</v>
          </cell>
          <cell r="F53">
            <v>9</v>
          </cell>
          <cell r="G53">
            <v>9.66666666666667</v>
          </cell>
          <cell r="H53">
            <v>8</v>
          </cell>
          <cell r="I53">
            <v>6</v>
          </cell>
          <cell r="J53">
            <v>6</v>
          </cell>
          <cell r="K53">
            <v>6.66666666666667</v>
          </cell>
          <cell r="L53">
            <v>16.3</v>
          </cell>
          <cell r="M53">
            <v>9</v>
          </cell>
          <cell r="N53">
            <v>5</v>
          </cell>
          <cell r="O53">
            <v>0</v>
          </cell>
          <cell r="P53">
            <v>6</v>
          </cell>
          <cell r="Q53">
            <v>0</v>
          </cell>
          <cell r="R53">
            <v>20</v>
          </cell>
          <cell r="S53">
            <v>36</v>
          </cell>
        </row>
        <row r="54">
          <cell r="B54" t="str">
            <v>E022-01-0802/2019</v>
          </cell>
          <cell r="C54" t="str">
            <v>Yatich Kandie</v>
          </cell>
          <cell r="D54">
            <v>16</v>
          </cell>
          <cell r="E54">
            <v>23</v>
          </cell>
          <cell r="F54">
            <v>10</v>
          </cell>
          <cell r="G54">
            <v>12</v>
          </cell>
          <cell r="H54">
            <v>7</v>
          </cell>
          <cell r="I54">
            <v>5</v>
          </cell>
          <cell r="J54">
            <v>8</v>
          </cell>
          <cell r="K54">
            <v>6.66666666666667</v>
          </cell>
          <cell r="L54">
            <v>18.7</v>
          </cell>
          <cell r="M54">
            <v>18</v>
          </cell>
          <cell r="N54">
            <v>17</v>
          </cell>
          <cell r="O54">
            <v>0</v>
          </cell>
          <cell r="P54">
            <v>11</v>
          </cell>
          <cell r="Q54">
            <v>0</v>
          </cell>
          <cell r="R54">
            <v>46</v>
          </cell>
          <cell r="S54">
            <v>65</v>
          </cell>
        </row>
        <row r="55">
          <cell r="B55" t="str">
            <v>E022-01-0803/2019</v>
          </cell>
          <cell r="C55" t="str">
            <v>Sheila Jepchirchir</v>
          </cell>
          <cell r="D55">
            <v>10</v>
          </cell>
          <cell r="E55">
            <v>20</v>
          </cell>
          <cell r="F55">
            <v>11</v>
          </cell>
          <cell r="G55">
            <v>10.3333333333333</v>
          </cell>
          <cell r="H55">
            <v>6</v>
          </cell>
          <cell r="I55">
            <v>5</v>
          </cell>
          <cell r="J55">
            <v>6</v>
          </cell>
          <cell r="K55">
            <v>5.66666666666667</v>
          </cell>
          <cell r="L55">
            <v>16</v>
          </cell>
          <cell r="M55">
            <v>16</v>
          </cell>
          <cell r="N55">
            <v>13</v>
          </cell>
          <cell r="O55">
            <v>0</v>
          </cell>
          <cell r="P55">
            <v>13</v>
          </cell>
          <cell r="Q55">
            <v>0</v>
          </cell>
          <cell r="R55">
            <v>42</v>
          </cell>
          <cell r="S55">
            <v>58</v>
          </cell>
        </row>
        <row r="56">
          <cell r="B56" t="str">
            <v>E022-01-0804/2019</v>
          </cell>
          <cell r="C56" t="str">
            <v>Kipkoech Dalton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</row>
        <row r="56"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</row>
        <row r="57">
          <cell r="B57" t="str">
            <v>E022-01-0805/2019</v>
          </cell>
          <cell r="C57" t="str">
            <v>Blair Carson Kiprotich</v>
          </cell>
          <cell r="D57">
            <v>13</v>
          </cell>
          <cell r="E57">
            <v>16</v>
          </cell>
          <cell r="F57">
            <v>4</v>
          </cell>
          <cell r="G57">
            <v>7.77777777777778</v>
          </cell>
          <cell r="H57">
            <v>7</v>
          </cell>
          <cell r="I57">
            <v>7</v>
          </cell>
          <cell r="J57">
            <v>7</v>
          </cell>
          <cell r="K57">
            <v>7</v>
          </cell>
          <cell r="L57">
            <v>14.8</v>
          </cell>
          <cell r="M57">
            <v>6</v>
          </cell>
          <cell r="N57">
            <v>15</v>
          </cell>
          <cell r="O57">
            <v>0</v>
          </cell>
          <cell r="P57">
            <v>0</v>
          </cell>
          <cell r="Q57">
            <v>0</v>
          </cell>
          <cell r="R57">
            <v>21</v>
          </cell>
          <cell r="S57">
            <v>36</v>
          </cell>
        </row>
        <row r="58">
          <cell r="B58" t="str">
            <v>E022-01-0806/2019</v>
          </cell>
          <cell r="C58" t="str">
            <v>Disamalu Joseph Munene</v>
          </cell>
          <cell r="D58">
            <v>12</v>
          </cell>
          <cell r="E58">
            <v>15</v>
          </cell>
          <cell r="F58">
            <v>9</v>
          </cell>
          <cell r="G58">
            <v>9</v>
          </cell>
          <cell r="H58">
            <v>6</v>
          </cell>
          <cell r="I58">
            <v>7</v>
          </cell>
          <cell r="J58">
            <v>8</v>
          </cell>
          <cell r="K58">
            <v>7</v>
          </cell>
          <cell r="L58">
            <v>16</v>
          </cell>
          <cell r="M58">
            <v>21</v>
          </cell>
          <cell r="N58">
            <v>0</v>
          </cell>
          <cell r="O58">
            <v>0</v>
          </cell>
          <cell r="P58">
            <v>14</v>
          </cell>
          <cell r="Q58">
            <v>15</v>
          </cell>
          <cell r="R58">
            <v>50</v>
          </cell>
          <cell r="S58">
            <v>66</v>
          </cell>
        </row>
        <row r="59">
          <cell r="B59" t="str">
            <v>E022-01-0807/2019</v>
          </cell>
          <cell r="C59" t="str">
            <v>Nehemiah Kibet</v>
          </cell>
          <cell r="D59">
            <v>18</v>
          </cell>
          <cell r="E59">
            <v>17</v>
          </cell>
          <cell r="F59">
            <v>8</v>
          </cell>
          <cell r="G59">
            <v>10.4444444444444</v>
          </cell>
          <cell r="H59">
            <v>8</v>
          </cell>
          <cell r="I59">
            <v>7</v>
          </cell>
          <cell r="J59">
            <v>6</v>
          </cell>
          <cell r="K59">
            <v>7</v>
          </cell>
          <cell r="L59">
            <v>17.4</v>
          </cell>
          <cell r="M59">
            <v>21</v>
          </cell>
          <cell r="N59">
            <v>0</v>
          </cell>
          <cell r="O59">
            <v>0</v>
          </cell>
          <cell r="P59">
            <v>9</v>
          </cell>
          <cell r="Q59">
            <v>13</v>
          </cell>
          <cell r="R59">
            <v>43</v>
          </cell>
          <cell r="S59">
            <v>60</v>
          </cell>
        </row>
        <row r="60">
          <cell r="B60" t="str">
            <v>E022-01-0809/2019</v>
          </cell>
          <cell r="C60" t="str">
            <v>Felix Cheruiyot</v>
          </cell>
          <cell r="D60">
            <v>17</v>
          </cell>
          <cell r="E60">
            <v>19</v>
          </cell>
          <cell r="F60">
            <v>10</v>
          </cell>
          <cell r="G60">
            <v>11.3333333333333</v>
          </cell>
          <cell r="H60">
            <v>6</v>
          </cell>
          <cell r="I60">
            <v>5</v>
          </cell>
          <cell r="J60">
            <v>6</v>
          </cell>
          <cell r="K60">
            <v>5.66666666666667</v>
          </cell>
          <cell r="L60">
            <v>17</v>
          </cell>
          <cell r="M60">
            <v>19</v>
          </cell>
          <cell r="N60">
            <v>15</v>
          </cell>
          <cell r="O60">
            <v>0</v>
          </cell>
          <cell r="P60">
            <v>0</v>
          </cell>
          <cell r="Q60">
            <v>16</v>
          </cell>
          <cell r="R60">
            <v>50</v>
          </cell>
          <cell r="S60">
            <v>67</v>
          </cell>
        </row>
        <row r="61">
          <cell r="B61" t="str">
            <v>E022-01-0811/2019</v>
          </cell>
          <cell r="C61" t="str">
            <v>Jelimo Marion</v>
          </cell>
          <cell r="D61">
            <v>12</v>
          </cell>
          <cell r="E61">
            <v>20</v>
          </cell>
          <cell r="F61">
            <v>11</v>
          </cell>
          <cell r="G61">
            <v>10.7777777777778</v>
          </cell>
          <cell r="H61">
            <v>8</v>
          </cell>
          <cell r="I61">
            <v>8</v>
          </cell>
          <cell r="J61">
            <v>8</v>
          </cell>
          <cell r="K61">
            <v>8</v>
          </cell>
          <cell r="L61">
            <v>18.8</v>
          </cell>
          <cell r="M61">
            <v>14</v>
          </cell>
          <cell r="N61">
            <v>9</v>
          </cell>
          <cell r="O61">
            <v>5</v>
          </cell>
          <cell r="P61">
            <v>0</v>
          </cell>
          <cell r="Q61">
            <v>0</v>
          </cell>
          <cell r="R61">
            <v>28</v>
          </cell>
          <cell r="S61">
            <v>47</v>
          </cell>
        </row>
        <row r="62">
          <cell r="B62" t="str">
            <v>E022-01-0812/2019</v>
          </cell>
          <cell r="C62" t="str">
            <v>Saha Ndune Erick</v>
          </cell>
          <cell r="D62">
            <v>9</v>
          </cell>
          <cell r="E62">
            <v>18</v>
          </cell>
          <cell r="F62">
            <v>12</v>
          </cell>
          <cell r="G62">
            <v>10</v>
          </cell>
          <cell r="H62">
            <v>7</v>
          </cell>
          <cell r="I62">
            <v>6</v>
          </cell>
          <cell r="J62">
            <v>8</v>
          </cell>
          <cell r="K62">
            <v>7</v>
          </cell>
          <cell r="L62">
            <v>17</v>
          </cell>
          <cell r="M62">
            <v>13</v>
          </cell>
          <cell r="N62">
            <v>0</v>
          </cell>
          <cell r="O62">
            <v>12</v>
          </cell>
          <cell r="P62">
            <v>0</v>
          </cell>
          <cell r="Q62">
            <v>12</v>
          </cell>
          <cell r="R62">
            <v>37</v>
          </cell>
          <cell r="S62">
            <v>54</v>
          </cell>
        </row>
        <row r="63">
          <cell r="B63" t="str">
            <v>E022-01-0813/2019</v>
          </cell>
          <cell r="C63" t="str">
            <v>Kolia Katasi Josaiah</v>
          </cell>
          <cell r="D63">
            <v>11</v>
          </cell>
          <cell r="E63">
            <v>20</v>
          </cell>
          <cell r="F63">
            <v>10</v>
          </cell>
          <cell r="G63">
            <v>10.2222222222222</v>
          </cell>
          <cell r="H63">
            <v>5</v>
          </cell>
          <cell r="I63">
            <v>5</v>
          </cell>
          <cell r="J63">
            <v>6</v>
          </cell>
          <cell r="K63">
            <v>5.33333333333333</v>
          </cell>
          <cell r="L63">
            <v>15.6</v>
          </cell>
          <cell r="M63">
            <v>17</v>
          </cell>
          <cell r="N63">
            <v>13</v>
          </cell>
          <cell r="O63">
            <v>0</v>
          </cell>
          <cell r="P63">
            <v>16</v>
          </cell>
          <cell r="Q63">
            <v>0</v>
          </cell>
          <cell r="R63">
            <v>46</v>
          </cell>
          <cell r="S63">
            <v>62</v>
          </cell>
        </row>
        <row r="64">
          <cell r="B64" t="str">
            <v>E022-01-0814/2019</v>
          </cell>
          <cell r="C64" t="str">
            <v>Mwakitandu Hafidhi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</row>
        <row r="64"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</row>
        <row r="65">
          <cell r="B65" t="str">
            <v>E022-01-0816/2019</v>
          </cell>
          <cell r="C65" t="str">
            <v>Kyalo Musyimi John</v>
          </cell>
          <cell r="D65">
            <v>7</v>
          </cell>
          <cell r="E65">
            <v>8</v>
          </cell>
          <cell r="F65">
            <v>12</v>
          </cell>
          <cell r="G65">
            <v>7.33333333333333</v>
          </cell>
          <cell r="H65">
            <v>7</v>
          </cell>
          <cell r="I65">
            <v>7</v>
          </cell>
          <cell r="J65">
            <v>6</v>
          </cell>
          <cell r="K65">
            <v>6.66666666666667</v>
          </cell>
          <cell r="L65">
            <v>14</v>
          </cell>
          <cell r="M65">
            <v>18</v>
          </cell>
          <cell r="N65">
            <v>16</v>
          </cell>
          <cell r="O65">
            <v>0</v>
          </cell>
          <cell r="P65">
            <v>9</v>
          </cell>
          <cell r="Q65">
            <v>0</v>
          </cell>
          <cell r="R65">
            <v>43</v>
          </cell>
          <cell r="S65">
            <v>57</v>
          </cell>
        </row>
        <row r="66">
          <cell r="B66" t="str">
            <v>E022-01-0817/2019</v>
          </cell>
          <cell r="C66" t="str">
            <v>Dishan Otieno</v>
          </cell>
          <cell r="D66">
            <v>13</v>
          </cell>
          <cell r="E66">
            <v>17</v>
          </cell>
          <cell r="F66">
            <v>13</v>
          </cell>
          <cell r="G66">
            <v>11</v>
          </cell>
          <cell r="H66">
            <v>6</v>
          </cell>
          <cell r="I66">
            <v>5</v>
          </cell>
          <cell r="J66">
            <v>8</v>
          </cell>
          <cell r="K66">
            <v>6.33333333333333</v>
          </cell>
          <cell r="L66">
            <v>17.3</v>
          </cell>
          <cell r="M66">
            <v>25</v>
          </cell>
          <cell r="N66">
            <v>0</v>
          </cell>
          <cell r="O66">
            <v>9</v>
          </cell>
          <cell r="P66">
            <v>0</v>
          </cell>
          <cell r="Q66">
            <v>15</v>
          </cell>
          <cell r="R66">
            <v>49</v>
          </cell>
          <cell r="S66">
            <v>66</v>
          </cell>
        </row>
        <row r="67">
          <cell r="B67" t="str">
            <v>E022-01-0818/2019</v>
          </cell>
          <cell r="C67" t="str">
            <v>Wanjala Daniel</v>
          </cell>
          <cell r="D67">
            <v>14</v>
          </cell>
          <cell r="E67">
            <v>26</v>
          </cell>
          <cell r="F67">
            <v>14</v>
          </cell>
          <cell r="G67">
            <v>13.5555555555556</v>
          </cell>
          <cell r="H67">
            <v>8</v>
          </cell>
          <cell r="I67">
            <v>8</v>
          </cell>
          <cell r="J67">
            <v>7</v>
          </cell>
          <cell r="K67">
            <v>7.66666666666667</v>
          </cell>
          <cell r="L67">
            <v>21.2</v>
          </cell>
          <cell r="M67">
            <v>19</v>
          </cell>
          <cell r="N67">
            <v>18</v>
          </cell>
          <cell r="O67">
            <v>0</v>
          </cell>
          <cell r="P67">
            <v>0</v>
          </cell>
          <cell r="Q67">
            <v>17</v>
          </cell>
          <cell r="R67">
            <v>54</v>
          </cell>
          <cell r="S67">
            <v>75</v>
          </cell>
        </row>
        <row r="68">
          <cell r="B68" t="str">
            <v>E022-01-0819/2019</v>
          </cell>
          <cell r="C68" t="str">
            <v>Houston Kilaaka Kisanya</v>
          </cell>
          <cell r="D68">
            <v>19</v>
          </cell>
          <cell r="E68">
            <v>27</v>
          </cell>
          <cell r="F68">
            <v>12</v>
          </cell>
          <cell r="G68">
            <v>14.2222222222222</v>
          </cell>
          <cell r="H68">
            <v>8</v>
          </cell>
          <cell r="I68">
            <v>6</v>
          </cell>
          <cell r="J68">
            <v>7</v>
          </cell>
          <cell r="K68">
            <v>7</v>
          </cell>
          <cell r="L68">
            <v>21.2</v>
          </cell>
          <cell r="M68">
            <v>26</v>
          </cell>
          <cell r="N68">
            <v>0</v>
          </cell>
          <cell r="O68">
            <v>0</v>
          </cell>
          <cell r="P68">
            <v>20</v>
          </cell>
          <cell r="Q68">
            <v>18</v>
          </cell>
          <cell r="R68">
            <v>64</v>
          </cell>
          <cell r="S68">
            <v>85</v>
          </cell>
        </row>
        <row r="69">
          <cell r="B69" t="str">
            <v>E022-01-0820/2019</v>
          </cell>
          <cell r="C69" t="str">
            <v>Muchendu Peter Kibuku</v>
          </cell>
          <cell r="D69">
            <v>11</v>
          </cell>
          <cell r="E69">
            <v>26</v>
          </cell>
          <cell r="F69">
            <v>14</v>
          </cell>
          <cell r="G69">
            <v>12.8888888888889</v>
          </cell>
          <cell r="H69">
            <v>7</v>
          </cell>
          <cell r="I69">
            <v>7</v>
          </cell>
          <cell r="J69">
            <v>5</v>
          </cell>
          <cell r="K69">
            <v>6.33333333333333</v>
          </cell>
          <cell r="L69">
            <v>19.2</v>
          </cell>
          <cell r="M69">
            <v>17</v>
          </cell>
          <cell r="N69">
            <v>16</v>
          </cell>
          <cell r="O69">
            <v>0</v>
          </cell>
          <cell r="P69">
            <v>0</v>
          </cell>
          <cell r="Q69">
            <v>15</v>
          </cell>
          <cell r="R69">
            <v>48</v>
          </cell>
          <cell r="S69">
            <v>67</v>
          </cell>
        </row>
        <row r="70">
          <cell r="B70" t="str">
            <v>E022-01-0821/2019</v>
          </cell>
          <cell r="C70" t="str">
            <v>Mweni Fred Mramba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</row>
        <row r="70"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</row>
        <row r="71">
          <cell r="B71" t="str">
            <v>E022-01-0822/2019</v>
          </cell>
          <cell r="C71" t="str">
            <v>Magoi Maxwel Kipruto</v>
          </cell>
          <cell r="D71">
            <v>8</v>
          </cell>
          <cell r="E71">
            <v>25</v>
          </cell>
          <cell r="F71">
            <v>11</v>
          </cell>
          <cell r="G71">
            <v>11</v>
          </cell>
          <cell r="H71">
            <v>6</v>
          </cell>
          <cell r="I71">
            <v>7</v>
          </cell>
          <cell r="J71">
            <v>6</v>
          </cell>
          <cell r="K71">
            <v>6.33333333333333</v>
          </cell>
          <cell r="L71">
            <v>17.3</v>
          </cell>
          <cell r="M71">
            <v>16</v>
          </cell>
          <cell r="N71">
            <v>11</v>
          </cell>
          <cell r="O71">
            <v>0</v>
          </cell>
          <cell r="P71">
            <v>15</v>
          </cell>
          <cell r="Q71">
            <v>0</v>
          </cell>
          <cell r="R71">
            <v>42</v>
          </cell>
          <cell r="S71">
            <v>59</v>
          </cell>
        </row>
        <row r="72">
          <cell r="B72" t="str">
            <v>E022-01-0823/2019</v>
          </cell>
          <cell r="C72" t="str">
            <v>Nyaberi Fred Makori</v>
          </cell>
          <cell r="D72">
            <v>10</v>
          </cell>
          <cell r="E72">
            <v>15</v>
          </cell>
          <cell r="F72">
            <v>9</v>
          </cell>
          <cell r="G72">
            <v>8.55555555555556</v>
          </cell>
          <cell r="H72">
            <v>9</v>
          </cell>
          <cell r="I72">
            <v>5</v>
          </cell>
          <cell r="J72">
            <v>6</v>
          </cell>
          <cell r="K72">
            <v>6.66666666666667</v>
          </cell>
          <cell r="L72">
            <v>15.2</v>
          </cell>
          <cell r="M72">
            <v>10</v>
          </cell>
          <cell r="N72">
            <v>13</v>
          </cell>
          <cell r="O72">
            <v>0</v>
          </cell>
          <cell r="P72">
            <v>0</v>
          </cell>
          <cell r="Q72">
            <v>7</v>
          </cell>
          <cell r="R72">
            <v>30</v>
          </cell>
          <cell r="S72">
            <v>45</v>
          </cell>
        </row>
        <row r="73">
          <cell r="B73" t="str">
            <v>E022-01-0835/2019</v>
          </cell>
          <cell r="C73" t="str">
            <v>Muthanga James Mutahi</v>
          </cell>
          <cell r="D73">
            <v>16</v>
          </cell>
          <cell r="E73">
            <v>21</v>
          </cell>
          <cell r="F73">
            <v>8</v>
          </cell>
          <cell r="G73">
            <v>10.8888888888889</v>
          </cell>
          <cell r="H73">
            <v>7</v>
          </cell>
          <cell r="I73">
            <v>6</v>
          </cell>
          <cell r="J73">
            <v>6</v>
          </cell>
          <cell r="K73">
            <v>6.33333333333333</v>
          </cell>
          <cell r="L73">
            <v>17.2</v>
          </cell>
          <cell r="M73">
            <v>18</v>
          </cell>
          <cell r="N73">
            <v>13</v>
          </cell>
          <cell r="O73">
            <v>0</v>
          </cell>
          <cell r="P73">
            <v>0</v>
          </cell>
          <cell r="Q73">
            <v>17</v>
          </cell>
          <cell r="R73">
            <v>48</v>
          </cell>
          <cell r="S73">
            <v>65</v>
          </cell>
        </row>
        <row r="74">
          <cell r="B74" t="str">
            <v>E022-01-0846/2019</v>
          </cell>
          <cell r="C74" t="str">
            <v>Chemutai Abigael</v>
          </cell>
          <cell r="D74">
            <v>18</v>
          </cell>
          <cell r="E74">
            <v>18</v>
          </cell>
          <cell r="F74">
            <v>15</v>
          </cell>
          <cell r="G74">
            <v>13</v>
          </cell>
          <cell r="H74">
            <v>7</v>
          </cell>
          <cell r="I74">
            <v>6</v>
          </cell>
          <cell r="J74">
            <v>5</v>
          </cell>
          <cell r="K74">
            <v>6</v>
          </cell>
          <cell r="L74">
            <v>19</v>
          </cell>
          <cell r="M74">
            <v>16</v>
          </cell>
          <cell r="N74">
            <v>18</v>
          </cell>
          <cell r="O74">
            <v>0</v>
          </cell>
          <cell r="P74">
            <v>0</v>
          </cell>
          <cell r="Q74">
            <v>17</v>
          </cell>
          <cell r="R74">
            <v>51</v>
          </cell>
          <cell r="S74">
            <v>70</v>
          </cell>
        </row>
        <row r="75">
          <cell r="B75" t="str">
            <v>E022-01-0866/2019</v>
          </cell>
          <cell r="C75" t="str">
            <v>Maina Edwin Kariuki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</row>
        <row r="75"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</row>
        <row r="76">
          <cell r="B76" t="str">
            <v>E022-01-1998/2019</v>
          </cell>
          <cell r="C76" t="str">
            <v>Mbugua Ruth Nduta</v>
          </cell>
          <cell r="D76">
            <v>5</v>
          </cell>
          <cell r="E76">
            <v>22</v>
          </cell>
          <cell r="F76">
            <v>12</v>
          </cell>
          <cell r="G76">
            <v>10</v>
          </cell>
          <cell r="H76">
            <v>7</v>
          </cell>
          <cell r="I76">
            <v>6</v>
          </cell>
          <cell r="J76">
            <v>7</v>
          </cell>
          <cell r="K76">
            <v>6.66666666666667</v>
          </cell>
          <cell r="L76">
            <v>16.7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</row>
        <row r="76">
          <cell r="S76">
            <v>17</v>
          </cell>
        </row>
        <row r="77">
          <cell r="B77" t="str">
            <v>E022-01-1999/2019</v>
          </cell>
          <cell r="C77" t="str">
            <v>KyaloAllan Mulwa</v>
          </cell>
          <cell r="D77">
            <v>10</v>
          </cell>
          <cell r="E77">
            <v>15</v>
          </cell>
          <cell r="F77">
            <v>9</v>
          </cell>
          <cell r="G77">
            <v>8.55555555555556</v>
          </cell>
          <cell r="H77">
            <v>7</v>
          </cell>
          <cell r="I77">
            <v>5</v>
          </cell>
          <cell r="J77">
            <v>8</v>
          </cell>
          <cell r="K77">
            <v>6.66666666666667</v>
          </cell>
          <cell r="L77">
            <v>15.2</v>
          </cell>
          <cell r="M77">
            <v>12</v>
          </cell>
          <cell r="N77">
            <v>0</v>
          </cell>
          <cell r="O77">
            <v>0</v>
          </cell>
          <cell r="P77">
            <v>8</v>
          </cell>
          <cell r="Q77">
            <v>10</v>
          </cell>
          <cell r="R77">
            <v>30</v>
          </cell>
          <cell r="S77">
            <v>45</v>
          </cell>
        </row>
        <row r="78">
          <cell r="B78" t="str">
            <v>E022-01-2029/2019</v>
          </cell>
          <cell r="C78" t="str">
            <v>Wang'ondu Benard Kuria</v>
          </cell>
          <cell r="D78">
            <v>16</v>
          </cell>
          <cell r="E78">
            <v>19</v>
          </cell>
          <cell r="F78">
            <v>9</v>
          </cell>
          <cell r="G78">
            <v>10.7777777777778</v>
          </cell>
          <cell r="H78">
            <v>7</v>
          </cell>
          <cell r="I78">
            <v>8</v>
          </cell>
          <cell r="J78">
            <v>6</v>
          </cell>
          <cell r="K78">
            <v>7</v>
          </cell>
          <cell r="L78">
            <v>17.8</v>
          </cell>
          <cell r="M78">
            <v>21</v>
          </cell>
          <cell r="N78">
            <v>19</v>
          </cell>
          <cell r="O78">
            <v>0</v>
          </cell>
          <cell r="P78">
            <v>18</v>
          </cell>
          <cell r="Q78">
            <v>0</v>
          </cell>
          <cell r="R78">
            <v>58</v>
          </cell>
          <cell r="S78">
            <v>76</v>
          </cell>
        </row>
        <row r="79">
          <cell r="B79" t="str">
            <v>E022-01-2040/2019</v>
          </cell>
          <cell r="C79" t="str">
            <v>Edwin Ngari</v>
          </cell>
          <cell r="D79">
            <v>6</v>
          </cell>
          <cell r="E79">
            <v>26</v>
          </cell>
          <cell r="F79">
            <v>13</v>
          </cell>
          <cell r="G79">
            <v>11.4444444444444</v>
          </cell>
          <cell r="H79">
            <v>8</v>
          </cell>
          <cell r="I79">
            <v>6</v>
          </cell>
          <cell r="J79">
            <v>6</v>
          </cell>
          <cell r="K79">
            <v>6.66666666666667</v>
          </cell>
          <cell r="L79">
            <v>18.1</v>
          </cell>
          <cell r="M79">
            <v>14</v>
          </cell>
          <cell r="N79">
            <v>0</v>
          </cell>
          <cell r="O79">
            <v>7</v>
          </cell>
          <cell r="P79">
            <v>8</v>
          </cell>
          <cell r="Q79">
            <v>0</v>
          </cell>
          <cell r="R79">
            <v>29</v>
          </cell>
          <cell r="S79">
            <v>47</v>
          </cell>
        </row>
        <row r="80">
          <cell r="B80" t="str">
            <v>E022-01-2156/2019</v>
          </cell>
          <cell r="C80" t="str">
            <v>Inyani Patience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</row>
        <row r="80"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</row>
        <row r="81">
          <cell r="B81" t="str">
            <v>E022-01-2238/2019</v>
          </cell>
          <cell r="C81" t="str">
            <v>Kathini Benson Mwanthi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</row>
        <row r="81"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</row>
        <row r="82">
          <cell r="B82" t="str">
            <v>E022-01-2268/2019</v>
          </cell>
          <cell r="C82">
            <v>0</v>
          </cell>
          <cell r="D82">
            <v>17</v>
          </cell>
          <cell r="E82">
            <v>22</v>
          </cell>
          <cell r="F82">
            <v>12</v>
          </cell>
          <cell r="G82">
            <v>12.6666666666667</v>
          </cell>
          <cell r="H82">
            <v>7</v>
          </cell>
          <cell r="I82">
            <v>8</v>
          </cell>
          <cell r="J82">
            <v>5</v>
          </cell>
          <cell r="K82">
            <v>6.66666666666667</v>
          </cell>
          <cell r="L82">
            <v>19.3</v>
          </cell>
          <cell r="M82">
            <v>23</v>
          </cell>
          <cell r="N82">
            <v>18</v>
          </cell>
          <cell r="O82">
            <v>0</v>
          </cell>
          <cell r="P82">
            <v>18</v>
          </cell>
          <cell r="Q82">
            <v>0</v>
          </cell>
          <cell r="R82">
            <v>59</v>
          </cell>
          <cell r="S82">
            <v>78</v>
          </cell>
        </row>
        <row r="83">
          <cell r="B83" t="str">
            <v>E022-01-2298/2019</v>
          </cell>
          <cell r="C83">
            <v>0</v>
          </cell>
          <cell r="D83">
            <v>9</v>
          </cell>
          <cell r="E83">
            <v>22</v>
          </cell>
          <cell r="F83">
            <v>12</v>
          </cell>
          <cell r="G83">
            <v>10.8888888888889</v>
          </cell>
          <cell r="H83">
            <v>8</v>
          </cell>
          <cell r="I83">
            <v>6</v>
          </cell>
          <cell r="J83">
            <v>5</v>
          </cell>
          <cell r="K83">
            <v>6.33333333333333</v>
          </cell>
          <cell r="L83">
            <v>17.2</v>
          </cell>
          <cell r="M83">
            <v>20</v>
          </cell>
          <cell r="N83">
            <v>0</v>
          </cell>
          <cell r="O83">
            <v>0</v>
          </cell>
          <cell r="P83">
            <v>15</v>
          </cell>
          <cell r="Q83">
            <v>14</v>
          </cell>
          <cell r="R83">
            <v>49</v>
          </cell>
          <cell r="S83">
            <v>66</v>
          </cell>
        </row>
        <row r="84">
          <cell r="B84" t="str">
            <v>E022-01-1077/2018</v>
          </cell>
          <cell r="C84">
            <v>0</v>
          </cell>
          <cell r="D84">
            <v>9</v>
          </cell>
          <cell r="E84">
            <v>13</v>
          </cell>
          <cell r="F84">
            <v>10</v>
          </cell>
          <cell r="G84">
            <v>8.22222222222222</v>
          </cell>
          <cell r="H84">
            <v>6</v>
          </cell>
          <cell r="I84">
            <v>6</v>
          </cell>
          <cell r="J84">
            <v>7</v>
          </cell>
          <cell r="K84">
            <v>6.33333333333333</v>
          </cell>
          <cell r="L84">
            <v>14.6</v>
          </cell>
          <cell r="M84">
            <v>7</v>
          </cell>
          <cell r="N84">
            <v>10</v>
          </cell>
          <cell r="O84">
            <v>8</v>
          </cell>
          <cell r="P84">
            <v>0</v>
          </cell>
          <cell r="Q84">
            <v>0</v>
          </cell>
          <cell r="R84">
            <v>25</v>
          </cell>
          <cell r="S84">
            <v>40</v>
          </cell>
        </row>
        <row r="85">
          <cell r="B85" t="str">
            <v>E022-01-1087/2018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</row>
        <row r="85"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</row>
        <row r="86">
          <cell r="B86" t="str">
            <v>E022-01-1789/2018</v>
          </cell>
          <cell r="C86">
            <v>0</v>
          </cell>
          <cell r="D86">
            <v>9</v>
          </cell>
          <cell r="E86">
            <v>18</v>
          </cell>
          <cell r="F86">
            <v>10</v>
          </cell>
          <cell r="G86">
            <v>9.33333333333333</v>
          </cell>
          <cell r="H86">
            <v>7</v>
          </cell>
          <cell r="I86">
            <v>6</v>
          </cell>
          <cell r="J86">
            <v>6</v>
          </cell>
          <cell r="K86">
            <v>6.33333333333333</v>
          </cell>
          <cell r="L86">
            <v>15.7</v>
          </cell>
          <cell r="M86">
            <v>6</v>
          </cell>
          <cell r="N86">
            <v>7</v>
          </cell>
          <cell r="O86">
            <v>3</v>
          </cell>
          <cell r="P86">
            <v>0</v>
          </cell>
          <cell r="Q86">
            <v>0</v>
          </cell>
          <cell r="R86">
            <v>16</v>
          </cell>
          <cell r="S86">
            <v>32</v>
          </cell>
        </row>
        <row r="87">
          <cell r="B87" t="str">
            <v>E022-01-1755/2018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</row>
        <row r="87"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</row>
        <row r="88">
          <cell r="B88" t="str">
            <v>E022-01-1842/2018</v>
          </cell>
          <cell r="C88" t="str">
            <v>Andyson Wekesa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</row>
        <row r="88"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</row>
        <row r="89">
          <cell r="B89" t="str">
            <v>E022-01-1855/2018</v>
          </cell>
          <cell r="C89">
            <v>0</v>
          </cell>
          <cell r="D89">
            <v>4</v>
          </cell>
          <cell r="E89">
            <v>15</v>
          </cell>
          <cell r="F89">
            <v>8</v>
          </cell>
          <cell r="G89">
            <v>6.88888888888889</v>
          </cell>
          <cell r="H89">
            <v>7</v>
          </cell>
          <cell r="I89">
            <v>5</v>
          </cell>
          <cell r="J89">
            <v>6</v>
          </cell>
          <cell r="K89">
            <v>6</v>
          </cell>
          <cell r="L89">
            <v>12.9</v>
          </cell>
          <cell r="M89">
            <v>15</v>
          </cell>
          <cell r="N89">
            <v>5</v>
          </cell>
          <cell r="O89">
            <v>4</v>
          </cell>
          <cell r="P89">
            <v>0</v>
          </cell>
          <cell r="Q89">
            <v>0</v>
          </cell>
          <cell r="R89">
            <v>24</v>
          </cell>
          <cell r="S89">
            <v>37</v>
          </cell>
        </row>
        <row r="90">
          <cell r="B90" t="str">
            <v>E022-01-1894/2018</v>
          </cell>
          <cell r="C90" t="str">
            <v>Brian Kiptoo Biwott</v>
          </cell>
          <cell r="D90">
            <v>11</v>
          </cell>
          <cell r="E90">
            <v>14</v>
          </cell>
          <cell r="F90">
            <v>13</v>
          </cell>
          <cell r="G90">
            <v>9.88888888888889</v>
          </cell>
          <cell r="H90">
            <v>7</v>
          </cell>
          <cell r="I90">
            <v>6</v>
          </cell>
          <cell r="J90">
            <v>6</v>
          </cell>
          <cell r="K90">
            <v>6.33333333333333</v>
          </cell>
          <cell r="L90">
            <v>16.2</v>
          </cell>
          <cell r="M90">
            <v>22</v>
          </cell>
          <cell r="N90">
            <v>16</v>
          </cell>
          <cell r="O90">
            <v>0</v>
          </cell>
          <cell r="P90">
            <v>0</v>
          </cell>
          <cell r="Q90">
            <v>18</v>
          </cell>
          <cell r="R90">
            <v>56</v>
          </cell>
          <cell r="S90">
            <v>72</v>
          </cell>
        </row>
        <row r="91">
          <cell r="B91" t="str">
            <v>E022-01-0751/2017</v>
          </cell>
          <cell r="C91">
            <v>0</v>
          </cell>
          <cell r="D91">
            <v>12</v>
          </cell>
          <cell r="E91">
            <v>15</v>
          </cell>
          <cell r="F91">
            <v>13</v>
          </cell>
          <cell r="G91">
            <v>10.3333333333333</v>
          </cell>
          <cell r="H91">
            <v>7</v>
          </cell>
          <cell r="I91">
            <v>5</v>
          </cell>
          <cell r="J91">
            <v>6</v>
          </cell>
          <cell r="K91">
            <v>6</v>
          </cell>
          <cell r="L91">
            <v>16.3</v>
          </cell>
          <cell r="M91">
            <v>10</v>
          </cell>
          <cell r="N91">
            <v>3</v>
          </cell>
          <cell r="O91">
            <v>9</v>
          </cell>
          <cell r="P91">
            <v>0</v>
          </cell>
          <cell r="Q91">
            <v>0</v>
          </cell>
          <cell r="R91">
            <v>22</v>
          </cell>
          <cell r="S91">
            <v>38</v>
          </cell>
        </row>
        <row r="92">
          <cell r="B92" t="str">
            <v>E022-01-0753/2017</v>
          </cell>
          <cell r="C92">
            <v>0</v>
          </cell>
          <cell r="D92">
            <v>13</v>
          </cell>
          <cell r="E92">
            <v>16</v>
          </cell>
          <cell r="F92">
            <v>8</v>
          </cell>
          <cell r="G92">
            <v>9.11111111111111</v>
          </cell>
          <cell r="H92">
            <v>7</v>
          </cell>
          <cell r="I92">
            <v>5</v>
          </cell>
          <cell r="J92">
            <v>6</v>
          </cell>
          <cell r="K92">
            <v>6</v>
          </cell>
          <cell r="L92">
            <v>15.1</v>
          </cell>
          <cell r="M92">
            <v>9</v>
          </cell>
          <cell r="N92">
            <v>9</v>
          </cell>
          <cell r="O92">
            <v>0</v>
          </cell>
          <cell r="P92">
            <v>3</v>
          </cell>
          <cell r="Q92">
            <v>0</v>
          </cell>
          <cell r="R92">
            <v>21</v>
          </cell>
          <cell r="S92">
            <v>36</v>
          </cell>
        </row>
        <row r="93">
          <cell r="B93" t="str">
            <v>E022-01-1538/2017</v>
          </cell>
          <cell r="C93">
            <v>0</v>
          </cell>
          <cell r="D93">
            <v>0</v>
          </cell>
          <cell r="E93">
            <v>14</v>
          </cell>
          <cell r="F93">
            <v>0</v>
          </cell>
          <cell r="G93">
            <v>9.33333333333333</v>
          </cell>
          <cell r="H93">
            <v>5</v>
          </cell>
          <cell r="I93">
            <v>6</v>
          </cell>
          <cell r="J93">
            <v>5</v>
          </cell>
          <cell r="K93">
            <v>5.33333333333333</v>
          </cell>
          <cell r="L93">
            <v>14.7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</row>
        <row r="93">
          <cell r="S93">
            <v>15</v>
          </cell>
        </row>
        <row r="94">
          <cell r="B94" t="str">
            <v>E022-01-0869/2016</v>
          </cell>
          <cell r="C94">
            <v>0</v>
          </cell>
          <cell r="D94">
            <v>17</v>
          </cell>
          <cell r="E94">
            <v>17</v>
          </cell>
          <cell r="F94">
            <v>9</v>
          </cell>
          <cell r="G94">
            <v>10.5555555555556</v>
          </cell>
          <cell r="H94">
            <v>6</v>
          </cell>
          <cell r="I94">
            <v>6</v>
          </cell>
          <cell r="J94">
            <v>6</v>
          </cell>
          <cell r="K94">
            <v>6</v>
          </cell>
          <cell r="L94">
            <v>16.6</v>
          </cell>
          <cell r="M94">
            <v>15</v>
          </cell>
          <cell r="N94">
            <v>8</v>
          </cell>
          <cell r="O94">
            <v>0</v>
          </cell>
          <cell r="P94">
            <v>10</v>
          </cell>
          <cell r="Q94">
            <v>0</v>
          </cell>
          <cell r="R94">
            <v>33</v>
          </cell>
          <cell r="S94">
            <v>50</v>
          </cell>
        </row>
        <row r="95">
          <cell r="B95" t="str">
            <v>E022-01-2109/2016</v>
          </cell>
          <cell r="C95">
            <v>0</v>
          </cell>
          <cell r="D95">
            <v>0</v>
          </cell>
          <cell r="E95">
            <v>10</v>
          </cell>
          <cell r="F95">
            <v>12</v>
          </cell>
          <cell r="G95">
            <v>9.33333333333333</v>
          </cell>
          <cell r="H95">
            <v>7</v>
          </cell>
          <cell r="I95">
            <v>6</v>
          </cell>
          <cell r="J95">
            <v>6</v>
          </cell>
          <cell r="K95">
            <v>6.33333333333333</v>
          </cell>
          <cell r="L95">
            <v>15.7</v>
          </cell>
          <cell r="M95">
            <v>10</v>
          </cell>
          <cell r="N95">
            <v>14</v>
          </cell>
          <cell r="O95">
            <v>0</v>
          </cell>
          <cell r="P95">
            <v>7</v>
          </cell>
          <cell r="Q95">
            <v>0</v>
          </cell>
          <cell r="R95">
            <v>31</v>
          </cell>
          <cell r="S95">
            <v>47</v>
          </cell>
        </row>
        <row r="96">
          <cell r="B96" t="str">
            <v>E022-01-0819/2015</v>
          </cell>
          <cell r="C96">
            <v>0</v>
          </cell>
          <cell r="D96">
            <v>3</v>
          </cell>
          <cell r="E96">
            <v>0</v>
          </cell>
          <cell r="F96">
            <v>0</v>
          </cell>
          <cell r="G96">
            <v>2</v>
          </cell>
          <cell r="H96">
            <v>5</v>
          </cell>
          <cell r="I96">
            <v>6</v>
          </cell>
          <cell r="J96">
            <v>5</v>
          </cell>
          <cell r="K96">
            <v>5.33333333333333</v>
          </cell>
          <cell r="L96">
            <v>7.3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6">
          <cell r="S96">
            <v>7</v>
          </cell>
        </row>
        <row r="97">
          <cell r="B97" t="str">
            <v>E022-01-0797/2014</v>
          </cell>
          <cell r="C97">
            <v>0</v>
          </cell>
          <cell r="D97">
            <v>3</v>
          </cell>
          <cell r="E97">
            <v>11</v>
          </cell>
          <cell r="F97">
            <v>12</v>
          </cell>
          <cell r="G97">
            <v>7.11111111111111</v>
          </cell>
          <cell r="H97">
            <v>7</v>
          </cell>
          <cell r="I97">
            <v>6</v>
          </cell>
          <cell r="J97">
            <v>6</v>
          </cell>
          <cell r="K97">
            <v>6.33333333333333</v>
          </cell>
          <cell r="L97">
            <v>13.4</v>
          </cell>
          <cell r="M97">
            <v>7</v>
          </cell>
          <cell r="N97">
            <v>10</v>
          </cell>
          <cell r="O97">
            <v>0</v>
          </cell>
          <cell r="P97">
            <v>0</v>
          </cell>
          <cell r="Q97">
            <v>2</v>
          </cell>
          <cell r="R97">
            <v>19</v>
          </cell>
          <cell r="S97">
            <v>32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SOE"/>
      <sheetName val="SYS"/>
    </sheetNames>
    <sheetDataSet>
      <sheetData sheetId="0">
        <row r="15">
          <cell r="B15" t="str">
            <v>E022-01-0745/2019</v>
          </cell>
          <cell r="C15" t="str">
            <v>Mbugua  Mary MBAIRE</v>
          </cell>
          <cell r="D15">
            <v>17</v>
          </cell>
          <cell r="E15">
            <v>20</v>
          </cell>
          <cell r="F15">
            <v>17</v>
          </cell>
          <cell r="G15">
            <v>12</v>
          </cell>
          <cell r="H15">
            <v>12</v>
          </cell>
          <cell r="I15">
            <v>11</v>
          </cell>
          <cell r="J15">
            <v>0</v>
          </cell>
          <cell r="K15">
            <v>5.75</v>
          </cell>
          <cell r="L15">
            <v>17.8</v>
          </cell>
          <cell r="M15">
            <v>21</v>
          </cell>
          <cell r="N15">
            <v>16</v>
          </cell>
          <cell r="O15">
            <v>0</v>
          </cell>
          <cell r="P15">
            <v>16</v>
          </cell>
          <cell r="Q15">
            <v>0</v>
          </cell>
          <cell r="R15">
            <v>53</v>
          </cell>
          <cell r="S15">
            <v>71</v>
          </cell>
        </row>
        <row r="16">
          <cell r="B16" t="str">
            <v>E022-01-0746/2019</v>
          </cell>
          <cell r="C16" t="str">
            <v>Mburu Racheal WAMAITHA</v>
          </cell>
          <cell r="D16">
            <v>16</v>
          </cell>
          <cell r="E16">
            <v>19</v>
          </cell>
          <cell r="F16">
            <v>18</v>
          </cell>
          <cell r="G16">
            <v>11.7777777777778</v>
          </cell>
          <cell r="H16">
            <v>13</v>
          </cell>
          <cell r="I16">
            <v>16</v>
          </cell>
          <cell r="J16">
            <v>0</v>
          </cell>
          <cell r="K16">
            <v>7.25</v>
          </cell>
          <cell r="L16">
            <v>19</v>
          </cell>
          <cell r="M16">
            <v>19</v>
          </cell>
          <cell r="N16">
            <v>15</v>
          </cell>
          <cell r="O16">
            <v>0</v>
          </cell>
          <cell r="P16">
            <v>0</v>
          </cell>
          <cell r="Q16">
            <v>8</v>
          </cell>
          <cell r="R16">
            <v>42</v>
          </cell>
          <cell r="S16">
            <v>61</v>
          </cell>
        </row>
        <row r="17">
          <cell r="B17" t="str">
            <v>E022-01-0747/2019</v>
          </cell>
          <cell r="C17" t="str">
            <v>Makara Elsie MUTHONI</v>
          </cell>
          <cell r="D17">
            <v>18</v>
          </cell>
          <cell r="E17">
            <v>20</v>
          </cell>
          <cell r="F17">
            <v>18</v>
          </cell>
          <cell r="G17">
            <v>12.4444444444444</v>
          </cell>
          <cell r="H17">
            <v>14</v>
          </cell>
          <cell r="I17">
            <v>14</v>
          </cell>
          <cell r="J17">
            <v>0</v>
          </cell>
          <cell r="K17">
            <v>7</v>
          </cell>
          <cell r="L17">
            <v>19.4</v>
          </cell>
          <cell r="M17">
            <v>19</v>
          </cell>
          <cell r="N17">
            <v>18</v>
          </cell>
          <cell r="O17">
            <v>0</v>
          </cell>
          <cell r="P17">
            <v>0</v>
          </cell>
          <cell r="Q17">
            <v>5</v>
          </cell>
          <cell r="R17">
            <v>42</v>
          </cell>
          <cell r="S17">
            <v>61</v>
          </cell>
        </row>
        <row r="18">
          <cell r="B18" t="str">
            <v>E022-01-0748/2019</v>
          </cell>
          <cell r="C18" t="str">
            <v>Kariuki Luis GITHENDU</v>
          </cell>
          <cell r="D18">
            <v>19</v>
          </cell>
          <cell r="E18">
            <v>15</v>
          </cell>
          <cell r="F18">
            <v>17</v>
          </cell>
          <cell r="G18">
            <v>11.3333333333333</v>
          </cell>
          <cell r="H18">
            <v>14</v>
          </cell>
          <cell r="I18">
            <v>11</v>
          </cell>
          <cell r="J18">
            <v>0</v>
          </cell>
          <cell r="K18">
            <v>6.25</v>
          </cell>
          <cell r="L18">
            <v>17.6</v>
          </cell>
          <cell r="M18">
            <v>13</v>
          </cell>
          <cell r="N18">
            <v>10</v>
          </cell>
          <cell r="O18">
            <v>0</v>
          </cell>
          <cell r="P18">
            <v>0</v>
          </cell>
          <cell r="Q18">
            <v>8</v>
          </cell>
          <cell r="R18">
            <v>31</v>
          </cell>
          <cell r="S18">
            <v>49</v>
          </cell>
        </row>
        <row r="19">
          <cell r="B19" t="str">
            <v>E022-01-0749/2019</v>
          </cell>
          <cell r="C19" t="str">
            <v>Kimondo Samuel KIORIA</v>
          </cell>
          <cell r="D19">
            <v>17</v>
          </cell>
          <cell r="E19">
            <v>16</v>
          </cell>
          <cell r="F19">
            <v>16</v>
          </cell>
          <cell r="G19">
            <v>10.8888888888889</v>
          </cell>
          <cell r="H19">
            <v>13</v>
          </cell>
          <cell r="I19">
            <v>16</v>
          </cell>
          <cell r="J19">
            <v>0</v>
          </cell>
          <cell r="K19">
            <v>7.25</v>
          </cell>
          <cell r="L19">
            <v>18.1</v>
          </cell>
          <cell r="M19">
            <v>16.5</v>
          </cell>
          <cell r="N19">
            <v>12</v>
          </cell>
          <cell r="O19">
            <v>0</v>
          </cell>
          <cell r="P19">
            <v>10</v>
          </cell>
          <cell r="Q19">
            <v>0</v>
          </cell>
          <cell r="R19">
            <v>38.5</v>
          </cell>
          <cell r="S19">
            <v>57</v>
          </cell>
        </row>
        <row r="20">
          <cell r="B20" t="str">
            <v>E022-01-0750/2019</v>
          </cell>
          <cell r="C20" t="str">
            <v>Kanumbi Victor KARIUKI</v>
          </cell>
          <cell r="D20">
            <v>20</v>
          </cell>
          <cell r="E20">
            <v>18</v>
          </cell>
          <cell r="F20">
            <v>16</v>
          </cell>
          <cell r="G20">
            <v>12</v>
          </cell>
          <cell r="H20">
            <v>14</v>
          </cell>
          <cell r="I20">
            <v>11</v>
          </cell>
          <cell r="J20">
            <v>0</v>
          </cell>
          <cell r="K20">
            <v>6.25</v>
          </cell>
          <cell r="L20">
            <v>18.3</v>
          </cell>
          <cell r="M20">
            <v>27</v>
          </cell>
          <cell r="N20">
            <v>12</v>
          </cell>
          <cell r="O20">
            <v>0</v>
          </cell>
          <cell r="P20">
            <v>0</v>
          </cell>
          <cell r="Q20">
            <v>15</v>
          </cell>
          <cell r="R20">
            <v>54</v>
          </cell>
          <cell r="S20">
            <v>72</v>
          </cell>
        </row>
        <row r="21">
          <cell r="B21" t="str">
            <v>E022-01-0752/2019</v>
          </cell>
          <cell r="C21" t="str">
            <v>Ndindi Antony WARUINGI</v>
          </cell>
          <cell r="D21">
            <v>17</v>
          </cell>
          <cell r="E21">
            <v>19</v>
          </cell>
          <cell r="F21">
            <v>16</v>
          </cell>
          <cell r="G21">
            <v>11.5555555555556</v>
          </cell>
          <cell r="H21">
            <v>13</v>
          </cell>
          <cell r="I21">
            <v>11</v>
          </cell>
          <cell r="J21">
            <v>0</v>
          </cell>
          <cell r="K21">
            <v>6</v>
          </cell>
          <cell r="L21">
            <v>17.6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</row>
        <row r="21">
          <cell r="S21">
            <v>18</v>
          </cell>
        </row>
        <row r="22">
          <cell r="B22" t="str">
            <v>E022-01-0755/2019</v>
          </cell>
          <cell r="C22" t="str">
            <v>Mwaura Peter THUO</v>
          </cell>
          <cell r="D22">
            <v>21</v>
          </cell>
          <cell r="E22">
            <v>20</v>
          </cell>
          <cell r="F22">
            <v>20</v>
          </cell>
          <cell r="G22">
            <v>13.5555555555556</v>
          </cell>
          <cell r="H22">
            <v>14</v>
          </cell>
          <cell r="I22">
            <v>15</v>
          </cell>
          <cell r="J22">
            <v>0</v>
          </cell>
          <cell r="K22">
            <v>7.25</v>
          </cell>
          <cell r="L22">
            <v>20.8</v>
          </cell>
          <cell r="M22">
            <v>22</v>
          </cell>
          <cell r="N22">
            <v>12</v>
          </cell>
          <cell r="O22">
            <v>0</v>
          </cell>
          <cell r="P22">
            <v>0</v>
          </cell>
          <cell r="Q22">
            <v>15</v>
          </cell>
          <cell r="R22">
            <v>49</v>
          </cell>
          <cell r="S22">
            <v>70</v>
          </cell>
        </row>
        <row r="23">
          <cell r="B23" t="str">
            <v>E022-01-0757/2019</v>
          </cell>
          <cell r="C23" t="str">
            <v>Njenga Dickson GITHERE</v>
          </cell>
          <cell r="D23">
            <v>20</v>
          </cell>
          <cell r="E23">
            <v>17</v>
          </cell>
          <cell r="F23">
            <v>16</v>
          </cell>
          <cell r="G23">
            <v>11.7777777777778</v>
          </cell>
          <cell r="H23">
            <v>15</v>
          </cell>
          <cell r="I23">
            <v>14</v>
          </cell>
          <cell r="J23">
            <v>0</v>
          </cell>
          <cell r="K23">
            <v>7.25</v>
          </cell>
          <cell r="L23">
            <v>19</v>
          </cell>
          <cell r="M23">
            <v>15.5</v>
          </cell>
          <cell r="N23">
            <v>0</v>
          </cell>
          <cell r="O23">
            <v>14</v>
          </cell>
          <cell r="P23">
            <v>12</v>
          </cell>
          <cell r="Q23">
            <v>0</v>
          </cell>
          <cell r="R23">
            <v>41.5</v>
          </cell>
          <cell r="S23">
            <v>61</v>
          </cell>
        </row>
        <row r="24">
          <cell r="B24" t="str">
            <v>E022-01-0758/2019</v>
          </cell>
          <cell r="C24" t="str">
            <v>Ndemo Brian BWONDA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</row>
        <row r="24"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</row>
        <row r="25">
          <cell r="B25" t="str">
            <v>E022-01-0760/2019</v>
          </cell>
          <cell r="C25" t="str">
            <v>Wangombe Brian Gabriel MWANGI</v>
          </cell>
          <cell r="D25">
            <v>18</v>
          </cell>
          <cell r="E25">
            <v>18</v>
          </cell>
          <cell r="F25">
            <v>16</v>
          </cell>
          <cell r="G25">
            <v>11.5555555555556</v>
          </cell>
          <cell r="H25">
            <v>16</v>
          </cell>
          <cell r="I25">
            <v>11</v>
          </cell>
          <cell r="J25">
            <v>0</v>
          </cell>
          <cell r="K25">
            <v>6.75</v>
          </cell>
          <cell r="L25">
            <v>18.3</v>
          </cell>
          <cell r="M25">
            <v>20.5</v>
          </cell>
          <cell r="N25">
            <v>18</v>
          </cell>
          <cell r="O25">
            <v>0</v>
          </cell>
          <cell r="P25">
            <v>14</v>
          </cell>
          <cell r="Q25">
            <v>0</v>
          </cell>
          <cell r="R25">
            <v>52.5</v>
          </cell>
          <cell r="S25">
            <v>71</v>
          </cell>
        </row>
        <row r="26">
          <cell r="B26" t="str">
            <v>E022-01-0761/2019</v>
          </cell>
          <cell r="C26" t="str">
            <v>Nduta Rael NZELI</v>
          </cell>
          <cell r="D26">
            <v>19</v>
          </cell>
          <cell r="E26">
            <v>21</v>
          </cell>
          <cell r="F26">
            <v>16</v>
          </cell>
          <cell r="G26">
            <v>12.4444444444444</v>
          </cell>
          <cell r="H26">
            <v>15</v>
          </cell>
          <cell r="I26">
            <v>12</v>
          </cell>
          <cell r="J26">
            <v>0</v>
          </cell>
          <cell r="K26">
            <v>6.75</v>
          </cell>
          <cell r="L26">
            <v>19.2</v>
          </cell>
          <cell r="M26">
            <v>16.5</v>
          </cell>
          <cell r="N26">
            <v>14</v>
          </cell>
          <cell r="O26">
            <v>0</v>
          </cell>
          <cell r="P26">
            <v>0</v>
          </cell>
          <cell r="Q26">
            <v>8</v>
          </cell>
          <cell r="R26">
            <v>38.5</v>
          </cell>
          <cell r="S26">
            <v>58</v>
          </cell>
        </row>
        <row r="27">
          <cell r="B27" t="str">
            <v>E022-01-0762/2019</v>
          </cell>
          <cell r="C27" t="str">
            <v>Kimanzi Lyanne NDANU</v>
          </cell>
          <cell r="D27">
            <v>18</v>
          </cell>
          <cell r="E27">
            <v>20</v>
          </cell>
          <cell r="F27">
            <v>18</v>
          </cell>
          <cell r="G27">
            <v>12.4444444444444</v>
          </cell>
          <cell r="H27">
            <v>14</v>
          </cell>
          <cell r="I27">
            <v>12</v>
          </cell>
          <cell r="J27">
            <v>0</v>
          </cell>
          <cell r="K27">
            <v>6.5</v>
          </cell>
          <cell r="L27">
            <v>18.9</v>
          </cell>
          <cell r="M27">
            <v>18</v>
          </cell>
          <cell r="N27">
            <v>14</v>
          </cell>
          <cell r="O27">
            <v>0</v>
          </cell>
          <cell r="P27">
            <v>0</v>
          </cell>
          <cell r="Q27">
            <v>6</v>
          </cell>
          <cell r="R27">
            <v>38</v>
          </cell>
          <cell r="S27">
            <v>57</v>
          </cell>
        </row>
        <row r="28">
          <cell r="B28" t="str">
            <v>E022-01-0765/2019</v>
          </cell>
          <cell r="C28" t="str">
            <v>Gathura Jeremiah KIARIE</v>
          </cell>
          <cell r="D28">
            <v>21</v>
          </cell>
          <cell r="E28">
            <v>16</v>
          </cell>
          <cell r="F28">
            <v>16</v>
          </cell>
          <cell r="G28">
            <v>11.7777777777778</v>
          </cell>
          <cell r="H28">
            <v>15</v>
          </cell>
          <cell r="I28">
            <v>16</v>
          </cell>
          <cell r="J28">
            <v>0</v>
          </cell>
          <cell r="K28">
            <v>7.75</v>
          </cell>
          <cell r="L28">
            <v>19.5</v>
          </cell>
          <cell r="M28">
            <v>20</v>
          </cell>
          <cell r="N28">
            <v>14</v>
          </cell>
          <cell r="O28">
            <v>0</v>
          </cell>
          <cell r="P28">
            <v>0</v>
          </cell>
          <cell r="Q28">
            <v>6.5</v>
          </cell>
          <cell r="R28">
            <v>40.5</v>
          </cell>
          <cell r="S28">
            <v>60</v>
          </cell>
        </row>
        <row r="29">
          <cell r="B29" t="str">
            <v>E022-01-0767/2019</v>
          </cell>
          <cell r="C29" t="str">
            <v>Kinyanjui Tamahjoy MBURA</v>
          </cell>
          <cell r="D29">
            <v>17</v>
          </cell>
          <cell r="E29">
            <v>19</v>
          </cell>
          <cell r="F29">
            <v>17</v>
          </cell>
          <cell r="G29">
            <v>11.7777777777778</v>
          </cell>
          <cell r="H29">
            <v>16</v>
          </cell>
          <cell r="I29">
            <v>16</v>
          </cell>
          <cell r="J29">
            <v>0</v>
          </cell>
          <cell r="K29">
            <v>8</v>
          </cell>
          <cell r="L29">
            <v>19.8</v>
          </cell>
          <cell r="M29">
            <v>15</v>
          </cell>
          <cell r="N29">
            <v>15</v>
          </cell>
          <cell r="O29">
            <v>0</v>
          </cell>
          <cell r="P29">
            <v>15.5</v>
          </cell>
          <cell r="Q29">
            <v>0</v>
          </cell>
          <cell r="R29">
            <v>45.5</v>
          </cell>
          <cell r="S29">
            <v>65</v>
          </cell>
        </row>
        <row r="30">
          <cell r="B30" t="str">
            <v>E022-01-0768/2019</v>
          </cell>
          <cell r="C30" t="str">
            <v>Kipkoech Pamela Chemutai</v>
          </cell>
          <cell r="D30">
            <v>15</v>
          </cell>
          <cell r="E30">
            <v>21</v>
          </cell>
          <cell r="F30">
            <v>16</v>
          </cell>
          <cell r="G30">
            <v>11.5555555555556</v>
          </cell>
          <cell r="H30">
            <v>15</v>
          </cell>
          <cell r="I30">
            <v>16</v>
          </cell>
          <cell r="J30">
            <v>0</v>
          </cell>
          <cell r="K30">
            <v>7.75</v>
          </cell>
          <cell r="L30">
            <v>19.3</v>
          </cell>
          <cell r="M30">
            <v>17</v>
          </cell>
          <cell r="N30">
            <v>13.5</v>
          </cell>
          <cell r="O30">
            <v>0</v>
          </cell>
          <cell r="P30">
            <v>16</v>
          </cell>
          <cell r="Q30">
            <v>0</v>
          </cell>
          <cell r="R30">
            <v>46.5</v>
          </cell>
          <cell r="S30">
            <v>66</v>
          </cell>
        </row>
        <row r="31">
          <cell r="B31" t="str">
            <v>E022-01-0769/2019</v>
          </cell>
          <cell r="C31" t="str">
            <v>Faith KASWII</v>
          </cell>
          <cell r="D31">
            <v>15</v>
          </cell>
          <cell r="E31">
            <v>19</v>
          </cell>
          <cell r="F31">
            <v>18</v>
          </cell>
          <cell r="G31">
            <v>11.5555555555556</v>
          </cell>
          <cell r="H31">
            <v>15</v>
          </cell>
          <cell r="I31">
            <v>12</v>
          </cell>
          <cell r="J31">
            <v>0</v>
          </cell>
          <cell r="K31">
            <v>6.75</v>
          </cell>
          <cell r="L31">
            <v>18.3</v>
          </cell>
          <cell r="M31">
            <v>19</v>
          </cell>
          <cell r="N31">
            <v>10</v>
          </cell>
          <cell r="O31">
            <v>0</v>
          </cell>
          <cell r="P31">
            <v>14</v>
          </cell>
          <cell r="Q31">
            <v>0</v>
          </cell>
          <cell r="R31">
            <v>43</v>
          </cell>
          <cell r="S31">
            <v>61</v>
          </cell>
        </row>
        <row r="32">
          <cell r="B32" t="str">
            <v>E022-01-0770/2019</v>
          </cell>
          <cell r="C32" t="str">
            <v>Kariuki Joshua NJERU</v>
          </cell>
          <cell r="D32">
            <v>20</v>
          </cell>
          <cell r="E32">
            <v>16</v>
          </cell>
          <cell r="F32">
            <v>15</v>
          </cell>
          <cell r="G32">
            <v>11.3333333333333</v>
          </cell>
          <cell r="H32">
            <v>14</v>
          </cell>
          <cell r="I32">
            <v>11</v>
          </cell>
          <cell r="J32">
            <v>0</v>
          </cell>
          <cell r="K32">
            <v>6.25</v>
          </cell>
          <cell r="L32">
            <v>17.6</v>
          </cell>
          <cell r="M32">
            <v>16</v>
          </cell>
          <cell r="N32">
            <v>0</v>
          </cell>
          <cell r="O32">
            <v>14</v>
          </cell>
          <cell r="P32">
            <v>7</v>
          </cell>
          <cell r="Q32">
            <v>0</v>
          </cell>
          <cell r="R32">
            <v>37</v>
          </cell>
          <cell r="S32">
            <v>55</v>
          </cell>
        </row>
        <row r="33">
          <cell r="B33" t="str">
            <v>E022-01-0771/2019</v>
          </cell>
          <cell r="C33" t="str">
            <v>Mugi Joy Wanjira</v>
          </cell>
          <cell r="D33">
            <v>22</v>
          </cell>
          <cell r="E33">
            <v>18</v>
          </cell>
          <cell r="F33">
            <v>16</v>
          </cell>
          <cell r="G33">
            <v>12.4444444444444</v>
          </cell>
          <cell r="H33">
            <v>15</v>
          </cell>
          <cell r="I33">
            <v>11</v>
          </cell>
          <cell r="J33">
            <v>0</v>
          </cell>
          <cell r="K33">
            <v>6.5</v>
          </cell>
          <cell r="L33">
            <v>18.9</v>
          </cell>
          <cell r="M33">
            <v>16</v>
          </cell>
          <cell r="N33">
            <v>17</v>
          </cell>
          <cell r="O33">
            <v>0</v>
          </cell>
          <cell r="P33">
            <v>0</v>
          </cell>
          <cell r="Q33">
            <v>8.5</v>
          </cell>
          <cell r="R33">
            <v>41.5</v>
          </cell>
          <cell r="S33">
            <v>60</v>
          </cell>
        </row>
        <row r="34">
          <cell r="B34" t="str">
            <v>E022-01-0772/2019</v>
          </cell>
          <cell r="C34" t="str">
            <v>Gichuki Charles MURAGE</v>
          </cell>
          <cell r="D34">
            <v>19</v>
          </cell>
          <cell r="E34">
            <v>18</v>
          </cell>
          <cell r="F34">
            <v>16</v>
          </cell>
          <cell r="G34">
            <v>11.7777777777778</v>
          </cell>
          <cell r="H34">
            <v>16</v>
          </cell>
          <cell r="I34">
            <v>12</v>
          </cell>
          <cell r="J34">
            <v>0</v>
          </cell>
          <cell r="K34">
            <v>7</v>
          </cell>
          <cell r="L34">
            <v>18.8</v>
          </cell>
          <cell r="M34">
            <v>16</v>
          </cell>
          <cell r="N34">
            <v>9.5</v>
          </cell>
          <cell r="O34">
            <v>0</v>
          </cell>
          <cell r="P34">
            <v>0</v>
          </cell>
          <cell r="Q34">
            <v>9.5</v>
          </cell>
          <cell r="R34">
            <v>35</v>
          </cell>
          <cell r="S34">
            <v>54</v>
          </cell>
        </row>
        <row r="35">
          <cell r="B35" t="str">
            <v>E022-01-0773/2019</v>
          </cell>
          <cell r="C35" t="str">
            <v>Musangi Stephen Mwangangi</v>
          </cell>
          <cell r="D35">
            <v>22</v>
          </cell>
          <cell r="E35">
            <v>18</v>
          </cell>
          <cell r="F35">
            <v>20</v>
          </cell>
          <cell r="G35">
            <v>13.3333333333333</v>
          </cell>
          <cell r="H35">
            <v>14</v>
          </cell>
          <cell r="I35">
            <v>13</v>
          </cell>
          <cell r="J35">
            <v>0</v>
          </cell>
          <cell r="K35">
            <v>6.75</v>
          </cell>
          <cell r="L35">
            <v>20.1</v>
          </cell>
          <cell r="M35">
            <v>19</v>
          </cell>
          <cell r="N35">
            <v>13</v>
          </cell>
          <cell r="O35">
            <v>0</v>
          </cell>
          <cell r="P35">
            <v>16</v>
          </cell>
          <cell r="Q35">
            <v>0</v>
          </cell>
          <cell r="R35">
            <v>48</v>
          </cell>
          <cell r="S35">
            <v>68</v>
          </cell>
        </row>
        <row r="36">
          <cell r="B36" t="str">
            <v>E022-01-0774/2019</v>
          </cell>
          <cell r="C36" t="str">
            <v>Dennis Shujaa Martin</v>
          </cell>
          <cell r="D36">
            <v>19</v>
          </cell>
          <cell r="E36">
            <v>21</v>
          </cell>
          <cell r="F36">
            <v>16</v>
          </cell>
          <cell r="G36">
            <v>12.4444444444444</v>
          </cell>
          <cell r="H36">
            <v>15</v>
          </cell>
          <cell r="I36">
            <v>14</v>
          </cell>
          <cell r="J36">
            <v>0</v>
          </cell>
          <cell r="K36">
            <v>7.25</v>
          </cell>
          <cell r="L36">
            <v>19.7</v>
          </cell>
          <cell r="M36">
            <v>12</v>
          </cell>
          <cell r="N36">
            <v>13.5</v>
          </cell>
          <cell r="O36">
            <v>0</v>
          </cell>
          <cell r="P36">
            <v>14.5</v>
          </cell>
          <cell r="Q36">
            <v>0</v>
          </cell>
          <cell r="R36">
            <v>40</v>
          </cell>
          <cell r="S36">
            <v>60</v>
          </cell>
        </row>
        <row r="37">
          <cell r="B37" t="str">
            <v>E022-01-0778/2019</v>
          </cell>
          <cell r="C37" t="str">
            <v>Aswa Philip Katiechi</v>
          </cell>
          <cell r="D37">
            <v>18</v>
          </cell>
          <cell r="E37">
            <v>18</v>
          </cell>
          <cell r="F37">
            <v>17</v>
          </cell>
          <cell r="G37">
            <v>11.7777777777778</v>
          </cell>
          <cell r="H37">
            <v>16</v>
          </cell>
          <cell r="I37">
            <v>14</v>
          </cell>
          <cell r="J37">
            <v>0</v>
          </cell>
          <cell r="K37">
            <v>7.5</v>
          </cell>
          <cell r="L37">
            <v>19.3</v>
          </cell>
          <cell r="M37">
            <v>14</v>
          </cell>
          <cell r="N37">
            <v>7</v>
          </cell>
          <cell r="O37">
            <v>0</v>
          </cell>
          <cell r="P37">
            <v>0</v>
          </cell>
          <cell r="Q37">
            <v>14</v>
          </cell>
          <cell r="R37">
            <v>35</v>
          </cell>
          <cell r="S37">
            <v>54</v>
          </cell>
        </row>
        <row r="38">
          <cell r="B38" t="str">
            <v>E022-01-0780/2019</v>
          </cell>
          <cell r="C38" t="str">
            <v>Mwendwa Daniel MULANDI</v>
          </cell>
          <cell r="D38">
            <v>20</v>
          </cell>
          <cell r="E38">
            <v>18</v>
          </cell>
          <cell r="F38">
            <v>16</v>
          </cell>
          <cell r="G38">
            <v>12</v>
          </cell>
          <cell r="H38">
            <v>12</v>
          </cell>
          <cell r="I38">
            <v>13</v>
          </cell>
          <cell r="J38">
            <v>0</v>
          </cell>
          <cell r="K38">
            <v>6.25</v>
          </cell>
          <cell r="L38">
            <v>18.3</v>
          </cell>
          <cell r="M38">
            <v>16</v>
          </cell>
          <cell r="N38">
            <v>15</v>
          </cell>
          <cell r="O38">
            <v>0</v>
          </cell>
          <cell r="P38">
            <v>0</v>
          </cell>
          <cell r="Q38">
            <v>8.5</v>
          </cell>
          <cell r="R38">
            <v>39.5</v>
          </cell>
          <cell r="S38">
            <v>58</v>
          </cell>
        </row>
        <row r="39">
          <cell r="B39" t="str">
            <v>E022-01-0781/2019</v>
          </cell>
          <cell r="C39" t="str">
            <v>Kipkorir Kevin</v>
          </cell>
          <cell r="D39">
            <v>17</v>
          </cell>
          <cell r="E39">
            <v>19</v>
          </cell>
          <cell r="F39">
            <v>16</v>
          </cell>
          <cell r="G39">
            <v>11.5555555555556</v>
          </cell>
          <cell r="H39">
            <v>15</v>
          </cell>
          <cell r="I39">
            <v>14</v>
          </cell>
          <cell r="J39">
            <v>0</v>
          </cell>
          <cell r="K39">
            <v>7.25</v>
          </cell>
          <cell r="L39">
            <v>18.8</v>
          </cell>
          <cell r="M39">
            <v>15.5</v>
          </cell>
          <cell r="N39">
            <v>10.5</v>
          </cell>
          <cell r="O39">
            <v>0</v>
          </cell>
          <cell r="P39">
            <v>7</v>
          </cell>
          <cell r="Q39">
            <v>0</v>
          </cell>
          <cell r="R39">
            <v>33</v>
          </cell>
          <cell r="S39">
            <v>52</v>
          </cell>
        </row>
        <row r="40">
          <cell r="B40" t="str">
            <v>E022-01-0789/2019</v>
          </cell>
          <cell r="C40" t="str">
            <v>Elvis KIPNGETICH</v>
          </cell>
          <cell r="D40">
            <v>20</v>
          </cell>
          <cell r="E40">
            <v>18</v>
          </cell>
          <cell r="F40">
            <v>17</v>
          </cell>
          <cell r="G40">
            <v>12.2222222222222</v>
          </cell>
          <cell r="H40">
            <v>16</v>
          </cell>
          <cell r="I40">
            <v>12</v>
          </cell>
          <cell r="J40">
            <v>0</v>
          </cell>
          <cell r="K40">
            <v>7</v>
          </cell>
          <cell r="L40">
            <v>19.2</v>
          </cell>
          <cell r="M40">
            <v>16.5</v>
          </cell>
          <cell r="N40">
            <v>12.5</v>
          </cell>
          <cell r="O40">
            <v>0</v>
          </cell>
          <cell r="P40">
            <v>11</v>
          </cell>
          <cell r="Q40">
            <v>0</v>
          </cell>
          <cell r="R40">
            <v>40</v>
          </cell>
          <cell r="S40">
            <v>59</v>
          </cell>
        </row>
        <row r="41">
          <cell r="B41" t="str">
            <v>E022-01-0790/2019</v>
          </cell>
          <cell r="C41" t="str">
            <v>Kiplangat Renox Kipkoech</v>
          </cell>
          <cell r="D41">
            <v>19</v>
          </cell>
          <cell r="E41">
            <v>18</v>
          </cell>
          <cell r="F41">
            <v>17</v>
          </cell>
          <cell r="G41">
            <v>12</v>
          </cell>
          <cell r="H41">
            <v>15</v>
          </cell>
          <cell r="I41">
            <v>13</v>
          </cell>
          <cell r="J41">
            <v>0</v>
          </cell>
          <cell r="K41">
            <v>7</v>
          </cell>
          <cell r="L41">
            <v>19</v>
          </cell>
          <cell r="M41">
            <v>11</v>
          </cell>
          <cell r="N41">
            <v>11.5</v>
          </cell>
          <cell r="O41">
            <v>0</v>
          </cell>
          <cell r="P41">
            <v>10.5</v>
          </cell>
          <cell r="Q41">
            <v>0</v>
          </cell>
          <cell r="R41">
            <v>33</v>
          </cell>
          <cell r="S41">
            <v>52</v>
          </cell>
        </row>
        <row r="42">
          <cell r="B42" t="str">
            <v>E022-01-0792/2019</v>
          </cell>
          <cell r="C42" t="str">
            <v>Kiprotich COSMAS</v>
          </cell>
          <cell r="D42">
            <v>17</v>
          </cell>
          <cell r="E42">
            <v>16</v>
          </cell>
          <cell r="F42">
            <v>16</v>
          </cell>
          <cell r="G42">
            <v>10.8888888888889</v>
          </cell>
          <cell r="H42">
            <v>15</v>
          </cell>
          <cell r="I42">
            <v>14</v>
          </cell>
          <cell r="J42">
            <v>0</v>
          </cell>
          <cell r="K42">
            <v>7.25</v>
          </cell>
          <cell r="L42">
            <v>18.1</v>
          </cell>
          <cell r="M42">
            <v>22</v>
          </cell>
          <cell r="N42">
            <v>17</v>
          </cell>
          <cell r="O42">
            <v>0</v>
          </cell>
          <cell r="P42">
            <v>19.5</v>
          </cell>
          <cell r="Q42">
            <v>0</v>
          </cell>
          <cell r="R42">
            <v>58.5</v>
          </cell>
          <cell r="S42">
            <v>77</v>
          </cell>
        </row>
        <row r="43">
          <cell r="B43" t="str">
            <v>E022-01-0793/2019</v>
          </cell>
          <cell r="C43" t="str">
            <v>Chepkoech DOREEN</v>
          </cell>
          <cell r="D43">
            <v>15</v>
          </cell>
          <cell r="E43">
            <v>19</v>
          </cell>
          <cell r="F43">
            <v>19</v>
          </cell>
          <cell r="G43">
            <v>11.7777777777778</v>
          </cell>
          <cell r="H43">
            <v>16</v>
          </cell>
          <cell r="I43">
            <v>15</v>
          </cell>
          <cell r="J43">
            <v>0</v>
          </cell>
          <cell r="K43">
            <v>7.75</v>
          </cell>
          <cell r="L43">
            <v>19.5</v>
          </cell>
          <cell r="M43">
            <v>13</v>
          </cell>
          <cell r="N43">
            <v>14</v>
          </cell>
          <cell r="O43">
            <v>0</v>
          </cell>
          <cell r="P43">
            <v>11</v>
          </cell>
          <cell r="Q43">
            <v>0</v>
          </cell>
          <cell r="R43">
            <v>38</v>
          </cell>
          <cell r="S43">
            <v>58</v>
          </cell>
        </row>
        <row r="44">
          <cell r="B44" t="str">
            <v>E022-01-0794/2019</v>
          </cell>
          <cell r="C44" t="str">
            <v>Njeri Newton KARIUKI</v>
          </cell>
          <cell r="D44">
            <v>12</v>
          </cell>
          <cell r="E44">
            <v>17</v>
          </cell>
          <cell r="F44">
            <v>15</v>
          </cell>
          <cell r="G44">
            <v>9.77777777777778</v>
          </cell>
          <cell r="H44">
            <v>14</v>
          </cell>
          <cell r="I44">
            <v>13</v>
          </cell>
          <cell r="J44">
            <v>0</v>
          </cell>
          <cell r="K44">
            <v>6.75</v>
          </cell>
          <cell r="L44">
            <v>16.5</v>
          </cell>
          <cell r="M44">
            <v>15</v>
          </cell>
          <cell r="N44">
            <v>10</v>
          </cell>
          <cell r="O44">
            <v>0</v>
          </cell>
          <cell r="P44">
            <v>0</v>
          </cell>
          <cell r="Q44">
            <v>13</v>
          </cell>
          <cell r="R44">
            <v>38</v>
          </cell>
          <cell r="S44">
            <v>55</v>
          </cell>
        </row>
        <row r="45">
          <cell r="B45" t="str">
            <v>E022-01-0796/2019</v>
          </cell>
          <cell r="C45" t="str">
            <v>Kyalo Stephen MUSEMBI</v>
          </cell>
          <cell r="D45">
            <v>14</v>
          </cell>
          <cell r="E45">
            <v>17</v>
          </cell>
          <cell r="F45">
            <v>17</v>
          </cell>
          <cell r="G45">
            <v>10.6666666666667</v>
          </cell>
          <cell r="H45">
            <v>13</v>
          </cell>
          <cell r="I45">
            <v>16</v>
          </cell>
          <cell r="J45">
            <v>0</v>
          </cell>
          <cell r="K45">
            <v>7.25</v>
          </cell>
          <cell r="L45">
            <v>17.9</v>
          </cell>
          <cell r="M45">
            <v>19.5</v>
          </cell>
          <cell r="N45">
            <v>13</v>
          </cell>
          <cell r="O45">
            <v>0</v>
          </cell>
          <cell r="P45">
            <v>13</v>
          </cell>
          <cell r="Q45">
            <v>0</v>
          </cell>
          <cell r="R45">
            <v>45.5</v>
          </cell>
          <cell r="S45">
            <v>63</v>
          </cell>
        </row>
        <row r="46">
          <cell r="B46" t="str">
            <v>E022-01-0797/2019</v>
          </cell>
          <cell r="C46" t="str">
            <v>Kimani Geofrey THEURI</v>
          </cell>
          <cell r="D46">
            <v>18</v>
          </cell>
          <cell r="E46">
            <v>16</v>
          </cell>
          <cell r="F46">
            <v>18</v>
          </cell>
          <cell r="G46">
            <v>11.5555555555556</v>
          </cell>
          <cell r="H46">
            <v>16</v>
          </cell>
          <cell r="I46">
            <v>13</v>
          </cell>
          <cell r="J46">
            <v>0</v>
          </cell>
          <cell r="K46">
            <v>7.25</v>
          </cell>
          <cell r="L46">
            <v>18.8</v>
          </cell>
          <cell r="M46">
            <v>16</v>
          </cell>
          <cell r="N46">
            <v>12.5</v>
          </cell>
          <cell r="O46">
            <v>0</v>
          </cell>
          <cell r="P46">
            <v>12.5</v>
          </cell>
          <cell r="Q46">
            <v>0</v>
          </cell>
          <cell r="R46">
            <v>41</v>
          </cell>
          <cell r="S46">
            <v>60</v>
          </cell>
        </row>
        <row r="47">
          <cell r="B47" t="str">
            <v>E022-01-0799/2019</v>
          </cell>
          <cell r="C47" t="str">
            <v>Njuguna Joseph KURIA</v>
          </cell>
          <cell r="D47">
            <v>15</v>
          </cell>
          <cell r="E47">
            <v>19</v>
          </cell>
          <cell r="F47">
            <v>18</v>
          </cell>
          <cell r="G47">
            <v>11.5555555555556</v>
          </cell>
          <cell r="H47">
            <v>12</v>
          </cell>
          <cell r="I47">
            <v>14</v>
          </cell>
          <cell r="J47">
            <v>0</v>
          </cell>
          <cell r="K47">
            <v>6.5</v>
          </cell>
          <cell r="L47">
            <v>18.1</v>
          </cell>
          <cell r="M47">
            <v>18.5</v>
          </cell>
          <cell r="N47">
            <v>14.5</v>
          </cell>
          <cell r="O47">
            <v>0</v>
          </cell>
          <cell r="P47">
            <v>14.5</v>
          </cell>
          <cell r="Q47">
            <v>0</v>
          </cell>
          <cell r="R47">
            <v>47.5</v>
          </cell>
          <cell r="S47">
            <v>66</v>
          </cell>
        </row>
        <row r="48">
          <cell r="B48" t="str">
            <v>E022-01-0800/2019</v>
          </cell>
          <cell r="C48" t="str">
            <v>Saina Jemeli NJERI</v>
          </cell>
          <cell r="D48">
            <v>19</v>
          </cell>
          <cell r="E48">
            <v>12</v>
          </cell>
          <cell r="F48">
            <v>16</v>
          </cell>
          <cell r="G48">
            <v>10.4444444444444</v>
          </cell>
          <cell r="H48">
            <v>15</v>
          </cell>
          <cell r="I48">
            <v>14</v>
          </cell>
          <cell r="J48">
            <v>0</v>
          </cell>
          <cell r="K48">
            <v>7.25</v>
          </cell>
          <cell r="L48">
            <v>17.7</v>
          </cell>
          <cell r="M48">
            <v>19</v>
          </cell>
          <cell r="N48">
            <v>12</v>
          </cell>
          <cell r="O48">
            <v>0</v>
          </cell>
          <cell r="P48">
            <v>0</v>
          </cell>
          <cell r="Q48">
            <v>12</v>
          </cell>
          <cell r="R48">
            <v>43</v>
          </cell>
          <cell r="S48">
            <v>61</v>
          </cell>
        </row>
        <row r="49">
          <cell r="B49" t="str">
            <v>E022-01-0802/2019</v>
          </cell>
          <cell r="C49" t="str">
            <v>Yatich Kandie</v>
          </cell>
          <cell r="D49">
            <v>14</v>
          </cell>
          <cell r="E49">
            <v>18</v>
          </cell>
          <cell r="F49">
            <v>16</v>
          </cell>
          <cell r="G49">
            <v>10.6666666666667</v>
          </cell>
          <cell r="H49">
            <v>14</v>
          </cell>
          <cell r="I49">
            <v>13</v>
          </cell>
          <cell r="J49">
            <v>0</v>
          </cell>
          <cell r="K49">
            <v>6.75</v>
          </cell>
          <cell r="L49">
            <v>17.4</v>
          </cell>
          <cell r="M49">
            <v>11.5</v>
          </cell>
          <cell r="N49">
            <v>16</v>
          </cell>
          <cell r="O49">
            <v>0</v>
          </cell>
          <cell r="P49">
            <v>0</v>
          </cell>
          <cell r="Q49">
            <v>5</v>
          </cell>
          <cell r="R49">
            <v>32.5</v>
          </cell>
          <cell r="S49">
            <v>50</v>
          </cell>
        </row>
        <row r="50">
          <cell r="B50" t="str">
            <v>E022-01-0803/2019</v>
          </cell>
          <cell r="C50" t="str">
            <v>Sheila JEPCHIRCHIR</v>
          </cell>
          <cell r="D50">
            <v>16</v>
          </cell>
          <cell r="E50">
            <v>15</v>
          </cell>
          <cell r="F50">
            <v>14</v>
          </cell>
          <cell r="G50">
            <v>10</v>
          </cell>
          <cell r="H50">
            <v>13</v>
          </cell>
          <cell r="I50">
            <v>15</v>
          </cell>
          <cell r="J50">
            <v>0</v>
          </cell>
          <cell r="K50">
            <v>7</v>
          </cell>
          <cell r="L50">
            <v>17</v>
          </cell>
          <cell r="M50">
            <v>18.5</v>
          </cell>
          <cell r="N50">
            <v>16</v>
          </cell>
          <cell r="O50">
            <v>0</v>
          </cell>
          <cell r="P50">
            <v>15</v>
          </cell>
          <cell r="Q50">
            <v>0</v>
          </cell>
          <cell r="R50">
            <v>49.5</v>
          </cell>
          <cell r="S50">
            <v>67</v>
          </cell>
        </row>
        <row r="51">
          <cell r="B51" t="str">
            <v>E022-01-0806/2019</v>
          </cell>
          <cell r="C51" t="str">
            <v>Disamalu Joseph MUNENE</v>
          </cell>
          <cell r="D51">
            <v>17</v>
          </cell>
          <cell r="E51">
            <v>18</v>
          </cell>
          <cell r="F51">
            <v>19</v>
          </cell>
          <cell r="G51">
            <v>12</v>
          </cell>
          <cell r="H51">
            <v>14</v>
          </cell>
          <cell r="I51">
            <v>13</v>
          </cell>
          <cell r="J51">
            <v>0</v>
          </cell>
          <cell r="K51">
            <v>6.75</v>
          </cell>
          <cell r="L51">
            <v>18.8</v>
          </cell>
          <cell r="M51">
            <v>16.5</v>
          </cell>
          <cell r="N51">
            <v>16</v>
          </cell>
          <cell r="O51">
            <v>0</v>
          </cell>
          <cell r="P51">
            <v>16</v>
          </cell>
          <cell r="Q51">
            <v>0</v>
          </cell>
          <cell r="R51">
            <v>48.5</v>
          </cell>
          <cell r="S51">
            <v>67</v>
          </cell>
        </row>
        <row r="52">
          <cell r="B52" t="str">
            <v>E022-01-0807/2019</v>
          </cell>
          <cell r="C52" t="str">
            <v>Nehemiah KIBET</v>
          </cell>
          <cell r="D52">
            <v>18</v>
          </cell>
          <cell r="E52">
            <v>15</v>
          </cell>
          <cell r="F52">
            <v>17</v>
          </cell>
          <cell r="G52">
            <v>11.1111111111111</v>
          </cell>
          <cell r="H52">
            <v>13</v>
          </cell>
          <cell r="I52">
            <v>15</v>
          </cell>
          <cell r="J52">
            <v>0</v>
          </cell>
          <cell r="K52">
            <v>7</v>
          </cell>
          <cell r="L52">
            <v>18.1</v>
          </cell>
          <cell r="M52">
            <v>12</v>
          </cell>
          <cell r="N52">
            <v>17.5</v>
          </cell>
          <cell r="O52">
            <v>0</v>
          </cell>
          <cell r="P52">
            <v>11.5</v>
          </cell>
          <cell r="Q52">
            <v>0</v>
          </cell>
          <cell r="R52">
            <v>41</v>
          </cell>
          <cell r="S52">
            <v>59</v>
          </cell>
        </row>
        <row r="53">
          <cell r="B53" t="str">
            <v>E022-01-0809/2019</v>
          </cell>
          <cell r="C53" t="str">
            <v>Cheruiyot Felix KIPNGETICH</v>
          </cell>
          <cell r="D53">
            <v>15</v>
          </cell>
          <cell r="E53">
            <v>13</v>
          </cell>
          <cell r="F53">
            <v>19</v>
          </cell>
          <cell r="G53">
            <v>10.4444444444444</v>
          </cell>
          <cell r="H53">
            <v>16</v>
          </cell>
          <cell r="I53">
            <v>13</v>
          </cell>
          <cell r="J53">
            <v>0</v>
          </cell>
          <cell r="K53">
            <v>7.25</v>
          </cell>
          <cell r="L53">
            <v>17.7</v>
          </cell>
          <cell r="M53">
            <v>17.5</v>
          </cell>
          <cell r="N53">
            <v>16</v>
          </cell>
          <cell r="O53">
            <v>0</v>
          </cell>
          <cell r="P53">
            <v>13</v>
          </cell>
          <cell r="Q53">
            <v>0</v>
          </cell>
          <cell r="R53">
            <v>46.5</v>
          </cell>
          <cell r="S53">
            <v>64</v>
          </cell>
        </row>
        <row r="54">
          <cell r="B54" t="str">
            <v>E022-01-0811/2019</v>
          </cell>
          <cell r="C54" t="str">
            <v>Jelimo MARION</v>
          </cell>
          <cell r="D54">
            <v>16</v>
          </cell>
          <cell r="E54">
            <v>18</v>
          </cell>
          <cell r="F54">
            <v>16</v>
          </cell>
          <cell r="G54">
            <v>11.1111111111111</v>
          </cell>
          <cell r="H54">
            <v>14</v>
          </cell>
          <cell r="I54">
            <v>14</v>
          </cell>
          <cell r="J54">
            <v>0</v>
          </cell>
          <cell r="K54">
            <v>7</v>
          </cell>
          <cell r="L54">
            <v>18.1</v>
          </cell>
          <cell r="M54">
            <v>14</v>
          </cell>
          <cell r="N54">
            <v>11</v>
          </cell>
          <cell r="O54">
            <v>0</v>
          </cell>
          <cell r="P54">
            <v>0</v>
          </cell>
          <cell r="Q54">
            <v>7</v>
          </cell>
          <cell r="R54">
            <v>32</v>
          </cell>
          <cell r="S54">
            <v>50</v>
          </cell>
        </row>
        <row r="55">
          <cell r="B55" t="str">
            <v>E022-01-0812/2019</v>
          </cell>
          <cell r="C55" t="str">
            <v>Saha Ndune Erick</v>
          </cell>
          <cell r="D55">
            <v>18</v>
          </cell>
          <cell r="E55">
            <v>21</v>
          </cell>
          <cell r="F55">
            <v>19</v>
          </cell>
          <cell r="G55">
            <v>12.8888888888889</v>
          </cell>
          <cell r="H55">
            <v>12</v>
          </cell>
          <cell r="I55">
            <v>15</v>
          </cell>
          <cell r="J55">
            <v>0</v>
          </cell>
          <cell r="K55">
            <v>6.75</v>
          </cell>
          <cell r="L55">
            <v>19.6</v>
          </cell>
          <cell r="M55">
            <v>19.5</v>
          </cell>
          <cell r="N55">
            <v>16</v>
          </cell>
          <cell r="O55">
            <v>0</v>
          </cell>
          <cell r="P55">
            <v>10</v>
          </cell>
          <cell r="Q55">
            <v>0</v>
          </cell>
          <cell r="R55">
            <v>45.5</v>
          </cell>
          <cell r="S55">
            <v>65</v>
          </cell>
        </row>
        <row r="56">
          <cell r="B56" t="str">
            <v>E022-01-0813/2019</v>
          </cell>
          <cell r="C56" t="str">
            <v>Kolia Katasi Josaiah</v>
          </cell>
          <cell r="D56">
            <v>19</v>
          </cell>
          <cell r="E56">
            <v>16</v>
          </cell>
          <cell r="F56">
            <v>21</v>
          </cell>
          <cell r="G56">
            <v>12.4444444444444</v>
          </cell>
          <cell r="H56">
            <v>14</v>
          </cell>
          <cell r="I56">
            <v>13</v>
          </cell>
          <cell r="J56">
            <v>0</v>
          </cell>
          <cell r="K56">
            <v>6.75</v>
          </cell>
          <cell r="L56">
            <v>19.2</v>
          </cell>
          <cell r="M56">
            <v>11.5</v>
          </cell>
          <cell r="N56">
            <v>16</v>
          </cell>
          <cell r="O56">
            <v>0</v>
          </cell>
          <cell r="P56">
            <v>17</v>
          </cell>
          <cell r="Q56">
            <v>0</v>
          </cell>
          <cell r="R56">
            <v>44.5</v>
          </cell>
          <cell r="S56">
            <v>64</v>
          </cell>
        </row>
        <row r="57">
          <cell r="B57" t="str">
            <v>E022-01-0816/2019</v>
          </cell>
          <cell r="C57" t="str">
            <v>Kyalo Musyimi JOHN</v>
          </cell>
          <cell r="D57">
            <v>17</v>
          </cell>
          <cell r="E57">
            <v>18</v>
          </cell>
          <cell r="F57">
            <v>17</v>
          </cell>
          <cell r="G57">
            <v>11.5555555555556</v>
          </cell>
          <cell r="H57">
            <v>13</v>
          </cell>
          <cell r="I57">
            <v>16</v>
          </cell>
          <cell r="J57">
            <v>0</v>
          </cell>
          <cell r="K57">
            <v>7.25</v>
          </cell>
          <cell r="L57">
            <v>18.8</v>
          </cell>
          <cell r="M57">
            <v>22</v>
          </cell>
          <cell r="N57">
            <v>12</v>
          </cell>
          <cell r="O57">
            <v>0</v>
          </cell>
          <cell r="P57">
            <v>11</v>
          </cell>
          <cell r="Q57">
            <v>0</v>
          </cell>
          <cell r="R57">
            <v>45</v>
          </cell>
          <cell r="S57">
            <v>64</v>
          </cell>
        </row>
        <row r="58">
          <cell r="B58" t="str">
            <v>E022-01-0817/2019</v>
          </cell>
          <cell r="C58" t="str">
            <v>Dishan OTIENO</v>
          </cell>
          <cell r="D58">
            <v>19</v>
          </cell>
          <cell r="E58">
            <v>16</v>
          </cell>
          <cell r="F58">
            <v>17</v>
          </cell>
          <cell r="G58">
            <v>11.5555555555556</v>
          </cell>
          <cell r="H58">
            <v>12</v>
          </cell>
          <cell r="I58">
            <v>15</v>
          </cell>
          <cell r="J58">
            <v>0</v>
          </cell>
          <cell r="K58">
            <v>6.75</v>
          </cell>
          <cell r="L58">
            <v>18.3</v>
          </cell>
          <cell r="M58">
            <v>15</v>
          </cell>
          <cell r="N58">
            <v>15</v>
          </cell>
          <cell r="O58">
            <v>0</v>
          </cell>
          <cell r="P58">
            <v>15.5</v>
          </cell>
          <cell r="Q58">
            <v>0</v>
          </cell>
          <cell r="R58">
            <v>45.5</v>
          </cell>
          <cell r="S58">
            <v>64</v>
          </cell>
        </row>
        <row r="59">
          <cell r="B59" t="str">
            <v>E022-01-0818/2019</v>
          </cell>
          <cell r="C59" t="str">
            <v>Wanjala DANIEL</v>
          </cell>
          <cell r="D59">
            <v>20</v>
          </cell>
          <cell r="E59">
            <v>16</v>
          </cell>
          <cell r="F59">
            <v>18</v>
          </cell>
          <cell r="G59">
            <v>12</v>
          </cell>
          <cell r="H59">
            <v>14</v>
          </cell>
          <cell r="I59">
            <v>16</v>
          </cell>
          <cell r="J59">
            <v>0</v>
          </cell>
          <cell r="K59">
            <v>7.5</v>
          </cell>
          <cell r="L59">
            <v>19.5</v>
          </cell>
          <cell r="M59">
            <v>17</v>
          </cell>
          <cell r="N59">
            <v>12.5</v>
          </cell>
          <cell r="O59">
            <v>0</v>
          </cell>
          <cell r="P59">
            <v>12.5</v>
          </cell>
          <cell r="Q59">
            <v>0</v>
          </cell>
          <cell r="R59">
            <v>42</v>
          </cell>
          <cell r="S59">
            <v>62</v>
          </cell>
        </row>
        <row r="60">
          <cell r="B60" t="str">
            <v>E022-01-0819/2019</v>
          </cell>
          <cell r="C60" t="str">
            <v>Houston Kilaaka KISANYA</v>
          </cell>
          <cell r="D60">
            <v>18</v>
          </cell>
          <cell r="E60">
            <v>16</v>
          </cell>
          <cell r="F60">
            <v>17</v>
          </cell>
          <cell r="G60">
            <v>11.3333333333333</v>
          </cell>
          <cell r="H60">
            <v>16</v>
          </cell>
          <cell r="I60">
            <v>12</v>
          </cell>
          <cell r="J60">
            <v>0</v>
          </cell>
          <cell r="K60">
            <v>7</v>
          </cell>
          <cell r="L60">
            <v>18.3</v>
          </cell>
          <cell r="M60">
            <v>17</v>
          </cell>
          <cell r="N60">
            <v>15.5</v>
          </cell>
          <cell r="O60">
            <v>0</v>
          </cell>
          <cell r="P60">
            <v>7</v>
          </cell>
          <cell r="Q60">
            <v>0</v>
          </cell>
          <cell r="R60">
            <v>39.5</v>
          </cell>
          <cell r="S60">
            <v>58</v>
          </cell>
        </row>
        <row r="61">
          <cell r="B61" t="str">
            <v>E022-01-0820/2019</v>
          </cell>
          <cell r="C61" t="str">
            <v>Muchendu Peter KIBUKU</v>
          </cell>
          <cell r="D61">
            <v>17</v>
          </cell>
          <cell r="E61">
            <v>19</v>
          </cell>
          <cell r="F61">
            <v>16</v>
          </cell>
          <cell r="G61">
            <v>11.5555555555556</v>
          </cell>
          <cell r="H61">
            <v>15</v>
          </cell>
          <cell r="I61">
            <v>13</v>
          </cell>
          <cell r="J61">
            <v>0</v>
          </cell>
          <cell r="K61">
            <v>7</v>
          </cell>
          <cell r="L61">
            <v>18.6</v>
          </cell>
          <cell r="M61">
            <v>16</v>
          </cell>
          <cell r="N61">
            <v>13.5</v>
          </cell>
          <cell r="O61">
            <v>0</v>
          </cell>
          <cell r="P61">
            <v>16</v>
          </cell>
          <cell r="Q61">
            <v>0</v>
          </cell>
          <cell r="R61">
            <v>45.5</v>
          </cell>
          <cell r="S61">
            <v>64</v>
          </cell>
        </row>
        <row r="62">
          <cell r="B62" t="str">
            <v>E022-01-0822/2019</v>
          </cell>
          <cell r="C62" t="str">
            <v>Magoi Maxwel KIPRUTO</v>
          </cell>
          <cell r="D62">
            <v>21</v>
          </cell>
          <cell r="E62">
            <v>20</v>
          </cell>
          <cell r="F62">
            <v>19</v>
          </cell>
          <cell r="G62">
            <v>13.3333333333333</v>
          </cell>
          <cell r="H62">
            <v>15</v>
          </cell>
          <cell r="I62">
            <v>16</v>
          </cell>
          <cell r="J62">
            <v>0</v>
          </cell>
          <cell r="K62">
            <v>7.75</v>
          </cell>
          <cell r="L62">
            <v>21.1</v>
          </cell>
          <cell r="M62">
            <v>16.5</v>
          </cell>
          <cell r="N62">
            <v>16</v>
          </cell>
          <cell r="O62">
            <v>0</v>
          </cell>
          <cell r="P62">
            <v>16</v>
          </cell>
          <cell r="Q62">
            <v>0</v>
          </cell>
          <cell r="R62">
            <v>48.5</v>
          </cell>
          <cell r="S62">
            <v>70</v>
          </cell>
        </row>
        <row r="63">
          <cell r="B63" t="str">
            <v>E022-01-0823/2019</v>
          </cell>
          <cell r="C63" t="str">
            <v>Nyaberi Fred Makori</v>
          </cell>
          <cell r="D63">
            <v>18</v>
          </cell>
          <cell r="E63">
            <v>20</v>
          </cell>
          <cell r="F63">
            <v>16</v>
          </cell>
          <cell r="G63">
            <v>12</v>
          </cell>
          <cell r="H63">
            <v>14</v>
          </cell>
          <cell r="I63">
            <v>14</v>
          </cell>
          <cell r="J63">
            <v>0</v>
          </cell>
          <cell r="K63">
            <v>7</v>
          </cell>
          <cell r="L63">
            <v>19</v>
          </cell>
          <cell r="M63">
            <v>14</v>
          </cell>
          <cell r="N63">
            <v>11</v>
          </cell>
          <cell r="O63">
            <v>0</v>
          </cell>
          <cell r="P63">
            <v>0</v>
          </cell>
          <cell r="Q63">
            <v>13</v>
          </cell>
          <cell r="R63">
            <v>38</v>
          </cell>
          <cell r="S63">
            <v>57</v>
          </cell>
        </row>
        <row r="64">
          <cell r="B64" t="str">
            <v>E022-01-0835/2019</v>
          </cell>
          <cell r="C64" t="str">
            <v>Muthanga James MUTAHI</v>
          </cell>
          <cell r="D64">
            <v>20</v>
          </cell>
          <cell r="E64">
            <v>15</v>
          </cell>
          <cell r="F64">
            <v>14</v>
          </cell>
          <cell r="G64">
            <v>10.8888888888889</v>
          </cell>
          <cell r="H64">
            <v>15</v>
          </cell>
          <cell r="I64">
            <v>15</v>
          </cell>
          <cell r="J64">
            <v>0</v>
          </cell>
          <cell r="K64">
            <v>7.5</v>
          </cell>
          <cell r="L64">
            <v>18.4</v>
          </cell>
          <cell r="M64">
            <v>15</v>
          </cell>
          <cell r="N64">
            <v>14</v>
          </cell>
          <cell r="O64">
            <v>0</v>
          </cell>
          <cell r="P64">
            <v>13</v>
          </cell>
          <cell r="Q64">
            <v>0</v>
          </cell>
          <cell r="R64">
            <v>42</v>
          </cell>
          <cell r="S64">
            <v>60</v>
          </cell>
        </row>
        <row r="65">
          <cell r="B65" t="str">
            <v>E022-01-0846/2019</v>
          </cell>
          <cell r="C65" t="str">
            <v>Chemutai ABIGAEL</v>
          </cell>
          <cell r="D65">
            <v>18</v>
          </cell>
          <cell r="E65">
            <v>18</v>
          </cell>
          <cell r="F65">
            <v>22</v>
          </cell>
          <cell r="G65">
            <v>12.8888888888889</v>
          </cell>
          <cell r="H65">
            <v>13</v>
          </cell>
          <cell r="I65">
            <v>14</v>
          </cell>
          <cell r="J65">
            <v>0</v>
          </cell>
          <cell r="K65">
            <v>6.75</v>
          </cell>
          <cell r="L65">
            <v>19.6</v>
          </cell>
          <cell r="M65">
            <v>18</v>
          </cell>
          <cell r="N65">
            <v>12.5</v>
          </cell>
          <cell r="O65">
            <v>0</v>
          </cell>
          <cell r="P65">
            <v>12</v>
          </cell>
          <cell r="Q65">
            <v>0</v>
          </cell>
          <cell r="R65">
            <v>42.5</v>
          </cell>
          <cell r="S65">
            <v>62</v>
          </cell>
        </row>
        <row r="66">
          <cell r="B66" t="str">
            <v>E022-01-1999/2019</v>
          </cell>
          <cell r="C66" t="str">
            <v>Kyaloallan Mulwa</v>
          </cell>
          <cell r="D66">
            <v>14</v>
          </cell>
          <cell r="E66">
            <v>17</v>
          </cell>
          <cell r="F66">
            <v>13</v>
          </cell>
          <cell r="G66">
            <v>9.77777777777778</v>
          </cell>
          <cell r="H66">
            <v>12</v>
          </cell>
          <cell r="I66">
            <v>14</v>
          </cell>
          <cell r="J66">
            <v>0</v>
          </cell>
          <cell r="K66">
            <v>6.5</v>
          </cell>
          <cell r="L66">
            <v>16.3</v>
          </cell>
          <cell r="M66">
            <v>10</v>
          </cell>
          <cell r="N66">
            <v>8</v>
          </cell>
          <cell r="O66">
            <v>0</v>
          </cell>
          <cell r="P66">
            <v>0</v>
          </cell>
          <cell r="Q66">
            <v>5.5</v>
          </cell>
          <cell r="R66">
            <v>23.5</v>
          </cell>
          <cell r="S66">
            <v>40</v>
          </cell>
        </row>
        <row r="67">
          <cell r="B67" t="str">
            <v>E022-01-2029/2019</v>
          </cell>
          <cell r="C67" t="str">
            <v>Wang'ondu Benard KURIA</v>
          </cell>
          <cell r="D67">
            <v>17</v>
          </cell>
          <cell r="E67">
            <v>19</v>
          </cell>
          <cell r="F67">
            <v>16</v>
          </cell>
          <cell r="G67">
            <v>11.5555555555556</v>
          </cell>
          <cell r="H67">
            <v>12</v>
          </cell>
          <cell r="I67">
            <v>14</v>
          </cell>
          <cell r="J67">
            <v>0</v>
          </cell>
          <cell r="K67">
            <v>6.5</v>
          </cell>
          <cell r="L67">
            <v>18.1</v>
          </cell>
          <cell r="M67">
            <v>16.5</v>
          </cell>
          <cell r="N67">
            <v>14</v>
          </cell>
          <cell r="O67">
            <v>0</v>
          </cell>
          <cell r="P67">
            <v>10</v>
          </cell>
          <cell r="Q67">
            <v>0</v>
          </cell>
          <cell r="R67">
            <v>40.5</v>
          </cell>
          <cell r="S67">
            <v>59</v>
          </cell>
        </row>
        <row r="68">
          <cell r="B68" t="str">
            <v>E022-01-2040/2019</v>
          </cell>
          <cell r="C68" t="str">
            <v>Edwin NGARI</v>
          </cell>
          <cell r="D68">
            <v>18</v>
          </cell>
          <cell r="E68">
            <v>21</v>
          </cell>
          <cell r="F68">
            <v>17</v>
          </cell>
          <cell r="G68">
            <v>12.4444444444444</v>
          </cell>
          <cell r="H68">
            <v>11</v>
          </cell>
          <cell r="I68">
            <v>13</v>
          </cell>
          <cell r="J68">
            <v>0</v>
          </cell>
          <cell r="K68">
            <v>6</v>
          </cell>
          <cell r="L68">
            <v>18.4</v>
          </cell>
          <cell r="M68">
            <v>15.5</v>
          </cell>
          <cell r="N68">
            <v>12.5</v>
          </cell>
          <cell r="O68">
            <v>0</v>
          </cell>
          <cell r="P68">
            <v>14</v>
          </cell>
          <cell r="Q68">
            <v>0</v>
          </cell>
          <cell r="R68">
            <v>42</v>
          </cell>
          <cell r="S68">
            <v>60</v>
          </cell>
        </row>
        <row r="69">
          <cell r="B69" t="str">
            <v>E022-01-2156/2019</v>
          </cell>
          <cell r="C69" t="str">
            <v>Inyani PATIENCE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</row>
        <row r="69"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</row>
        <row r="70">
          <cell r="B70" t="str">
            <v>E022-01-2268/2019</v>
          </cell>
          <cell r="C70" t="str">
            <v>Kibet Antony MASWAN</v>
          </cell>
          <cell r="D70">
            <v>17</v>
          </cell>
          <cell r="E70">
            <v>19</v>
          </cell>
          <cell r="F70">
            <v>17</v>
          </cell>
          <cell r="G70">
            <v>11.7777777777778</v>
          </cell>
          <cell r="H70">
            <v>13</v>
          </cell>
          <cell r="I70">
            <v>13</v>
          </cell>
          <cell r="J70">
            <v>0</v>
          </cell>
          <cell r="K70">
            <v>6.5</v>
          </cell>
          <cell r="L70">
            <v>18.3</v>
          </cell>
          <cell r="M70">
            <v>18</v>
          </cell>
          <cell r="N70">
            <v>0</v>
          </cell>
          <cell r="O70">
            <v>14</v>
          </cell>
          <cell r="P70">
            <v>0</v>
          </cell>
          <cell r="Q70">
            <v>7</v>
          </cell>
          <cell r="R70">
            <v>39</v>
          </cell>
          <cell r="S70">
            <v>57</v>
          </cell>
        </row>
        <row r="71">
          <cell r="B71" t="str">
            <v>E022-01-2298/2019</v>
          </cell>
          <cell r="C71" t="str">
            <v>Lesinko SIPITEK</v>
          </cell>
          <cell r="D71">
            <v>16</v>
          </cell>
          <cell r="E71">
            <v>20</v>
          </cell>
          <cell r="F71">
            <v>16</v>
          </cell>
          <cell r="G71">
            <v>11.5555555555556</v>
          </cell>
          <cell r="H71">
            <v>12</v>
          </cell>
          <cell r="I71">
            <v>17</v>
          </cell>
          <cell r="J71">
            <v>0</v>
          </cell>
          <cell r="K71">
            <v>7.25</v>
          </cell>
          <cell r="L71">
            <v>18.8</v>
          </cell>
          <cell r="M71">
            <v>15</v>
          </cell>
          <cell r="N71">
            <v>11.5</v>
          </cell>
          <cell r="O71">
            <v>0</v>
          </cell>
          <cell r="P71">
            <v>10.5</v>
          </cell>
          <cell r="Q71">
            <v>0</v>
          </cell>
          <cell r="R71">
            <v>37</v>
          </cell>
          <cell r="S71">
            <v>56</v>
          </cell>
        </row>
        <row r="72">
          <cell r="B72" t="str">
            <v>E022-01-1998/2019</v>
          </cell>
          <cell r="C72" t="str">
            <v>Ruth Mbugua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2"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</row>
        <row r="73">
          <cell r="B73" t="str">
            <v>E022-01-1052/2018</v>
          </cell>
          <cell r="C73" t="str">
            <v>Chepkirui BRILLIAN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3"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</row>
        <row r="74">
          <cell r="B74" t="str">
            <v>E022-01-1072/2018</v>
          </cell>
          <cell r="C74" t="str">
            <v>Messi Joseph MBAYI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</row>
        <row r="74"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</row>
        <row r="75">
          <cell r="B75" t="str">
            <v>E022-01-1894/2018</v>
          </cell>
          <cell r="C75" t="str">
            <v>Brian Kiptoo BIWOTT</v>
          </cell>
          <cell r="D75">
            <v>22</v>
          </cell>
          <cell r="E75">
            <v>18</v>
          </cell>
          <cell r="F75">
            <v>16</v>
          </cell>
          <cell r="G75">
            <v>12.4444444444444</v>
          </cell>
          <cell r="H75">
            <v>15</v>
          </cell>
          <cell r="I75">
            <v>14</v>
          </cell>
          <cell r="J75">
            <v>0</v>
          </cell>
          <cell r="K75">
            <v>7.25</v>
          </cell>
          <cell r="L75">
            <v>19.7</v>
          </cell>
          <cell r="M75">
            <v>16</v>
          </cell>
          <cell r="N75">
            <v>14</v>
          </cell>
          <cell r="O75">
            <v>0</v>
          </cell>
          <cell r="P75">
            <v>13</v>
          </cell>
          <cell r="Q75">
            <v>0</v>
          </cell>
          <cell r="R75">
            <v>43</v>
          </cell>
          <cell r="S75">
            <v>63</v>
          </cell>
        </row>
        <row r="76">
          <cell r="B76" t="str">
            <v>E022-01-0751/2017</v>
          </cell>
          <cell r="C76" t="str">
            <v>Mark Maina NJUGUNA</v>
          </cell>
          <cell r="D76">
            <v>19</v>
          </cell>
          <cell r="E76">
            <v>17</v>
          </cell>
          <cell r="F76">
            <v>18</v>
          </cell>
          <cell r="G76">
            <v>12</v>
          </cell>
          <cell r="H76">
            <v>13</v>
          </cell>
          <cell r="I76">
            <v>16</v>
          </cell>
          <cell r="J76">
            <v>0</v>
          </cell>
          <cell r="K76">
            <v>7.25</v>
          </cell>
          <cell r="L76">
            <v>19.3</v>
          </cell>
          <cell r="M76">
            <v>16</v>
          </cell>
          <cell r="N76">
            <v>14</v>
          </cell>
          <cell r="O76">
            <v>0</v>
          </cell>
          <cell r="P76">
            <v>0</v>
          </cell>
          <cell r="Q76">
            <v>5</v>
          </cell>
          <cell r="R76">
            <v>35</v>
          </cell>
          <cell r="S76">
            <v>54</v>
          </cell>
        </row>
        <row r="77">
          <cell r="B77" t="str">
            <v>E022-01-1538/2017</v>
          </cell>
          <cell r="C77" t="str">
            <v>Roy Obimbo WILFRED</v>
          </cell>
          <cell r="D77">
            <v>18</v>
          </cell>
          <cell r="E77">
            <v>20</v>
          </cell>
          <cell r="F77">
            <v>17</v>
          </cell>
          <cell r="G77">
            <v>12.2222222222222</v>
          </cell>
          <cell r="H77">
            <v>14</v>
          </cell>
          <cell r="I77">
            <v>14</v>
          </cell>
          <cell r="J77">
            <v>0</v>
          </cell>
          <cell r="K77">
            <v>7</v>
          </cell>
          <cell r="L77">
            <v>19.2</v>
          </cell>
          <cell r="M77">
            <v>16</v>
          </cell>
          <cell r="N77">
            <v>10</v>
          </cell>
          <cell r="O77">
            <v>0</v>
          </cell>
          <cell r="P77">
            <v>0</v>
          </cell>
          <cell r="Q77">
            <v>11</v>
          </cell>
          <cell r="R77">
            <v>37</v>
          </cell>
          <cell r="S77">
            <v>56</v>
          </cell>
        </row>
        <row r="78">
          <cell r="B78" t="str">
            <v>E022-01-0753/2017</v>
          </cell>
          <cell r="C78" t="str">
            <v>Rowland Odour</v>
          </cell>
          <cell r="D78">
            <v>17</v>
          </cell>
          <cell r="E78">
            <v>14</v>
          </cell>
          <cell r="F78">
            <v>18</v>
          </cell>
          <cell r="G78">
            <v>10.8888888888889</v>
          </cell>
          <cell r="H78">
            <v>15</v>
          </cell>
          <cell r="I78">
            <v>13</v>
          </cell>
          <cell r="J78">
            <v>0</v>
          </cell>
          <cell r="K78">
            <v>7</v>
          </cell>
          <cell r="L78">
            <v>17.9</v>
          </cell>
          <cell r="M78">
            <v>12.5</v>
          </cell>
          <cell r="N78">
            <v>7</v>
          </cell>
          <cell r="O78">
            <v>0</v>
          </cell>
          <cell r="P78">
            <v>0</v>
          </cell>
          <cell r="Q78">
            <v>7</v>
          </cell>
          <cell r="R78">
            <v>26.5</v>
          </cell>
          <cell r="S78">
            <v>44</v>
          </cell>
        </row>
        <row r="79">
          <cell r="B79" t="str">
            <v>E022-01-0869/2016</v>
          </cell>
          <cell r="C79" t="str">
            <v>Musanga Elizabeth NDINDA</v>
          </cell>
          <cell r="D79">
            <v>20</v>
          </cell>
          <cell r="E79">
            <v>17</v>
          </cell>
          <cell r="F79">
            <v>18</v>
          </cell>
          <cell r="G79">
            <v>12.2222222222222</v>
          </cell>
          <cell r="H79">
            <v>15</v>
          </cell>
          <cell r="I79">
            <v>16</v>
          </cell>
          <cell r="J79">
            <v>0</v>
          </cell>
          <cell r="K79">
            <v>7.75</v>
          </cell>
          <cell r="L79">
            <v>20</v>
          </cell>
          <cell r="M79">
            <v>16.5</v>
          </cell>
          <cell r="N79">
            <v>16.5</v>
          </cell>
          <cell r="O79">
            <v>0</v>
          </cell>
          <cell r="P79">
            <v>14</v>
          </cell>
          <cell r="Q79">
            <v>0</v>
          </cell>
          <cell r="R79">
            <v>47</v>
          </cell>
          <cell r="S79">
            <v>67</v>
          </cell>
        </row>
        <row r="80">
          <cell r="B80" t="str">
            <v>E022-01-2109/2016</v>
          </cell>
          <cell r="C80" t="str">
            <v>Amos KIPCHIRCHIR</v>
          </cell>
          <cell r="D80">
            <v>17</v>
          </cell>
          <cell r="E80">
            <v>17</v>
          </cell>
          <cell r="F80">
            <v>19</v>
          </cell>
          <cell r="G80">
            <v>11.7777777777778</v>
          </cell>
          <cell r="H80">
            <v>15</v>
          </cell>
          <cell r="I80">
            <v>14</v>
          </cell>
          <cell r="J80">
            <v>0</v>
          </cell>
          <cell r="K80">
            <v>7.25</v>
          </cell>
          <cell r="L80">
            <v>19</v>
          </cell>
          <cell r="M80">
            <v>22.5</v>
          </cell>
          <cell r="N80">
            <v>9</v>
          </cell>
          <cell r="O80">
            <v>0</v>
          </cell>
          <cell r="P80">
            <v>10</v>
          </cell>
          <cell r="Q80">
            <v>0</v>
          </cell>
          <cell r="R80">
            <v>41.5</v>
          </cell>
          <cell r="S80">
            <v>61</v>
          </cell>
        </row>
        <row r="81">
          <cell r="B81" t="str">
            <v>E022-01-1077/2018</v>
          </cell>
          <cell r="C81">
            <v>0</v>
          </cell>
          <cell r="D81">
            <v>17</v>
          </cell>
          <cell r="E81">
            <v>16</v>
          </cell>
          <cell r="F81">
            <v>15</v>
          </cell>
          <cell r="G81">
            <v>10.6666666666667</v>
          </cell>
          <cell r="H81">
            <v>14</v>
          </cell>
          <cell r="I81">
            <v>16</v>
          </cell>
          <cell r="J81">
            <v>0</v>
          </cell>
          <cell r="K81">
            <v>7.5</v>
          </cell>
          <cell r="L81">
            <v>18.2</v>
          </cell>
          <cell r="M81">
            <v>20</v>
          </cell>
          <cell r="N81">
            <v>14</v>
          </cell>
          <cell r="O81">
            <v>0</v>
          </cell>
          <cell r="P81">
            <v>0</v>
          </cell>
          <cell r="Q81">
            <v>10</v>
          </cell>
          <cell r="R81">
            <v>44</v>
          </cell>
          <cell r="S81">
            <v>62</v>
          </cell>
        </row>
        <row r="82">
          <cell r="B82" t="str">
            <v>E022-01-0805/2019</v>
          </cell>
          <cell r="C82">
            <v>0</v>
          </cell>
          <cell r="D82">
            <v>20</v>
          </cell>
          <cell r="E82">
            <v>16</v>
          </cell>
          <cell r="F82">
            <v>18</v>
          </cell>
          <cell r="G82">
            <v>12</v>
          </cell>
          <cell r="H82">
            <v>13</v>
          </cell>
          <cell r="I82">
            <v>12</v>
          </cell>
          <cell r="J82">
            <v>0</v>
          </cell>
          <cell r="K82">
            <v>6.25</v>
          </cell>
          <cell r="L82">
            <v>18.3</v>
          </cell>
          <cell r="M82">
            <v>15</v>
          </cell>
          <cell r="N82">
            <v>8.5</v>
          </cell>
          <cell r="O82">
            <v>0</v>
          </cell>
          <cell r="P82">
            <v>13</v>
          </cell>
          <cell r="Q82">
            <v>0</v>
          </cell>
          <cell r="R82">
            <v>36.5</v>
          </cell>
          <cell r="S82">
            <v>55</v>
          </cell>
        </row>
        <row r="83">
          <cell r="B83" t="str">
            <v>E022-01-1855/2018</v>
          </cell>
          <cell r="C83">
            <v>0</v>
          </cell>
          <cell r="D83">
            <v>17</v>
          </cell>
          <cell r="E83">
            <v>15</v>
          </cell>
          <cell r="F83">
            <v>16</v>
          </cell>
          <cell r="G83">
            <v>10.6666666666667</v>
          </cell>
          <cell r="H83">
            <v>15</v>
          </cell>
          <cell r="I83">
            <v>12</v>
          </cell>
          <cell r="J83">
            <v>0</v>
          </cell>
          <cell r="K83">
            <v>6.75</v>
          </cell>
          <cell r="L83">
            <v>17.4</v>
          </cell>
          <cell r="M83">
            <v>8</v>
          </cell>
          <cell r="N83">
            <v>7</v>
          </cell>
          <cell r="O83">
            <v>0</v>
          </cell>
          <cell r="P83">
            <v>11</v>
          </cell>
          <cell r="Q83">
            <v>0</v>
          </cell>
          <cell r="R83">
            <v>26</v>
          </cell>
          <cell r="S83">
            <v>43</v>
          </cell>
        </row>
        <row r="84">
          <cell r="B84" t="str">
            <v>E022-01-1789/2018</v>
          </cell>
          <cell r="C84">
            <v>0</v>
          </cell>
          <cell r="D84">
            <v>18</v>
          </cell>
          <cell r="E84">
            <v>18</v>
          </cell>
          <cell r="F84">
            <v>19</v>
          </cell>
          <cell r="G84">
            <v>12.2222222222222</v>
          </cell>
          <cell r="H84">
            <v>14</v>
          </cell>
          <cell r="I84">
            <v>12</v>
          </cell>
          <cell r="J84">
            <v>0</v>
          </cell>
          <cell r="K84">
            <v>6.5</v>
          </cell>
          <cell r="L84">
            <v>18.7</v>
          </cell>
          <cell r="M84">
            <v>15.5</v>
          </cell>
          <cell r="N84">
            <v>13</v>
          </cell>
          <cell r="O84">
            <v>0</v>
          </cell>
          <cell r="P84">
            <v>10.5</v>
          </cell>
          <cell r="Q84">
            <v>0</v>
          </cell>
          <cell r="R84">
            <v>39</v>
          </cell>
          <cell r="S84">
            <v>58</v>
          </cell>
        </row>
        <row r="85">
          <cell r="B85" t="str">
            <v>E022-01-0797/2014</v>
          </cell>
          <cell r="C85">
            <v>0</v>
          </cell>
          <cell r="D85">
            <v>16</v>
          </cell>
          <cell r="E85">
            <v>16</v>
          </cell>
          <cell r="F85">
            <v>17</v>
          </cell>
          <cell r="G85">
            <v>10.8888888888889</v>
          </cell>
          <cell r="H85">
            <v>15</v>
          </cell>
          <cell r="I85">
            <v>13</v>
          </cell>
          <cell r="J85">
            <v>0</v>
          </cell>
          <cell r="K85">
            <v>7</v>
          </cell>
          <cell r="L85">
            <v>17.9</v>
          </cell>
          <cell r="M85">
            <v>12.5</v>
          </cell>
          <cell r="N85">
            <v>9</v>
          </cell>
          <cell r="O85">
            <v>0</v>
          </cell>
          <cell r="P85">
            <v>10</v>
          </cell>
          <cell r="Q85">
            <v>0</v>
          </cell>
          <cell r="R85">
            <v>31.5</v>
          </cell>
          <cell r="S85">
            <v>49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MECh"/>
      <sheetName val="SYS"/>
    </sheetNames>
    <sheetDataSet>
      <sheetData sheetId="0">
        <row r="15">
          <cell r="B15" t="str">
            <v>E022-01-0745/2019</v>
          </cell>
          <cell r="C15" t="str">
            <v>Mary Mbaire MBUGUA</v>
          </cell>
          <cell r="D15">
            <v>8</v>
          </cell>
          <cell r="E15">
            <v>8</v>
          </cell>
          <cell r="F15">
            <v>0</v>
          </cell>
          <cell r="G15">
            <v>5.33333333333333</v>
          </cell>
          <cell r="H15">
            <v>3</v>
          </cell>
          <cell r="I15">
            <v>5</v>
          </cell>
          <cell r="J15">
            <v>4</v>
          </cell>
          <cell r="K15">
            <v>8</v>
          </cell>
          <cell r="L15">
            <v>8</v>
          </cell>
          <cell r="M15">
            <v>8</v>
          </cell>
          <cell r="N15">
            <v>8</v>
          </cell>
          <cell r="O15">
            <v>17.3</v>
          </cell>
          <cell r="P15">
            <v>10</v>
          </cell>
          <cell r="Q15">
            <v>10</v>
          </cell>
          <cell r="R15">
            <v>6</v>
          </cell>
          <cell r="S15">
            <v>0</v>
          </cell>
          <cell r="T15">
            <v>0</v>
          </cell>
          <cell r="U15">
            <v>26</v>
          </cell>
          <cell r="V15">
            <v>43</v>
          </cell>
        </row>
        <row r="16">
          <cell r="B16" t="str">
            <v>E022-01-0746/2019</v>
          </cell>
          <cell r="C16" t="str">
            <v>Racheal Wamaitha MBURU</v>
          </cell>
          <cell r="D16">
            <v>12</v>
          </cell>
          <cell r="E16">
            <v>10</v>
          </cell>
          <cell r="F16">
            <v>0</v>
          </cell>
          <cell r="G16">
            <v>7.33333333333333</v>
          </cell>
          <cell r="H16">
            <v>5</v>
          </cell>
          <cell r="I16">
            <v>5</v>
          </cell>
          <cell r="J16">
            <v>5</v>
          </cell>
          <cell r="K16">
            <v>8</v>
          </cell>
          <cell r="L16">
            <v>8</v>
          </cell>
          <cell r="M16">
            <v>9</v>
          </cell>
          <cell r="N16">
            <v>8.33333333333333</v>
          </cell>
          <cell r="O16">
            <v>20.7</v>
          </cell>
          <cell r="P16">
            <v>18</v>
          </cell>
          <cell r="Q16">
            <v>12</v>
          </cell>
          <cell r="R16">
            <v>0</v>
          </cell>
          <cell r="S16">
            <v>11</v>
          </cell>
          <cell r="T16">
            <v>0</v>
          </cell>
          <cell r="U16">
            <v>41</v>
          </cell>
          <cell r="V16">
            <v>62</v>
          </cell>
        </row>
        <row r="17">
          <cell r="B17" t="str">
            <v>E022-01-0747/2019</v>
          </cell>
          <cell r="C17" t="str">
            <v>Elsie Muthoni  MAKARA</v>
          </cell>
          <cell r="D17">
            <v>5</v>
          </cell>
          <cell r="E17">
            <v>8</v>
          </cell>
          <cell r="F17">
            <v>0</v>
          </cell>
          <cell r="G17">
            <v>4.33333333333333</v>
          </cell>
          <cell r="H17">
            <v>4</v>
          </cell>
          <cell r="I17">
            <v>5</v>
          </cell>
          <cell r="J17">
            <v>4.5</v>
          </cell>
          <cell r="K17">
            <v>8</v>
          </cell>
          <cell r="L17">
            <v>8</v>
          </cell>
          <cell r="M17">
            <v>8</v>
          </cell>
          <cell r="N17">
            <v>8</v>
          </cell>
          <cell r="O17">
            <v>16.8</v>
          </cell>
          <cell r="P17">
            <v>10</v>
          </cell>
          <cell r="Q17">
            <v>0</v>
          </cell>
          <cell r="R17">
            <v>0</v>
          </cell>
          <cell r="S17">
            <v>5</v>
          </cell>
          <cell r="T17">
            <v>8</v>
          </cell>
          <cell r="U17">
            <v>23</v>
          </cell>
          <cell r="V17">
            <v>40</v>
          </cell>
        </row>
        <row r="18">
          <cell r="B18" t="str">
            <v>E022-01-0748/2019</v>
          </cell>
          <cell r="C18" t="str">
            <v>Luis Githendu KARIUKI</v>
          </cell>
          <cell r="D18">
            <v>13</v>
          </cell>
          <cell r="E18">
            <v>8</v>
          </cell>
          <cell r="F18">
            <v>0</v>
          </cell>
          <cell r="G18">
            <v>7</v>
          </cell>
          <cell r="H18">
            <v>2</v>
          </cell>
          <cell r="I18">
            <v>5</v>
          </cell>
          <cell r="J18">
            <v>3.5</v>
          </cell>
          <cell r="K18">
            <v>11</v>
          </cell>
          <cell r="L18">
            <v>11</v>
          </cell>
          <cell r="M18">
            <v>11</v>
          </cell>
          <cell r="N18">
            <v>11</v>
          </cell>
          <cell r="O18">
            <v>21.5</v>
          </cell>
          <cell r="P18">
            <v>10</v>
          </cell>
          <cell r="Q18">
            <v>5</v>
          </cell>
          <cell r="R18">
            <v>0</v>
          </cell>
          <cell r="S18">
            <v>5</v>
          </cell>
          <cell r="T18">
            <v>0</v>
          </cell>
          <cell r="U18">
            <v>20</v>
          </cell>
          <cell r="V18">
            <v>42</v>
          </cell>
        </row>
        <row r="19">
          <cell r="B19" t="str">
            <v>E022-01-0749/2019</v>
          </cell>
          <cell r="C19" t="str">
            <v>Samuel Kioria KIMONDO</v>
          </cell>
          <cell r="D19">
            <v>11</v>
          </cell>
          <cell r="E19">
            <v>6</v>
          </cell>
          <cell r="F19">
            <v>0</v>
          </cell>
          <cell r="G19">
            <v>5.66666666666667</v>
          </cell>
          <cell r="H19">
            <v>3</v>
          </cell>
          <cell r="I19">
            <v>5</v>
          </cell>
          <cell r="J19">
            <v>4</v>
          </cell>
          <cell r="K19">
            <v>8</v>
          </cell>
          <cell r="L19">
            <v>8</v>
          </cell>
          <cell r="M19">
            <v>8</v>
          </cell>
          <cell r="N19">
            <v>8</v>
          </cell>
          <cell r="O19">
            <v>17.7</v>
          </cell>
          <cell r="P19">
            <v>13</v>
          </cell>
          <cell r="Q19">
            <v>5</v>
          </cell>
          <cell r="R19">
            <v>10</v>
          </cell>
          <cell r="S19">
            <v>0</v>
          </cell>
          <cell r="T19">
            <v>0</v>
          </cell>
          <cell r="U19">
            <v>28</v>
          </cell>
          <cell r="V19">
            <v>46</v>
          </cell>
        </row>
        <row r="20">
          <cell r="B20" t="str">
            <v>E022-01-0750/2019</v>
          </cell>
          <cell r="C20" t="str">
            <v>Victor Kariuki KANUMBI</v>
          </cell>
          <cell r="D20">
            <v>8</v>
          </cell>
          <cell r="E20">
            <v>9</v>
          </cell>
          <cell r="F20">
            <v>0</v>
          </cell>
          <cell r="G20">
            <v>5.66666666666667</v>
          </cell>
          <cell r="H20">
            <v>3</v>
          </cell>
          <cell r="I20">
            <v>4</v>
          </cell>
          <cell r="J20">
            <v>3.5</v>
          </cell>
          <cell r="K20">
            <v>8</v>
          </cell>
          <cell r="L20">
            <v>9</v>
          </cell>
          <cell r="M20">
            <v>10</v>
          </cell>
          <cell r="N20">
            <v>9</v>
          </cell>
          <cell r="O20">
            <v>18.2</v>
          </cell>
          <cell r="P20">
            <v>12</v>
          </cell>
          <cell r="Q20">
            <v>10</v>
          </cell>
          <cell r="R20">
            <v>0</v>
          </cell>
          <cell r="S20">
            <v>10</v>
          </cell>
          <cell r="T20">
            <v>0</v>
          </cell>
          <cell r="U20">
            <v>32</v>
          </cell>
          <cell r="V20">
            <v>50</v>
          </cell>
        </row>
        <row r="21">
          <cell r="B21" t="str">
            <v>E022-01-0752/2019</v>
          </cell>
          <cell r="C21" t="str">
            <v>Antony Waruingi NDINDI</v>
          </cell>
          <cell r="D21">
            <v>8</v>
          </cell>
          <cell r="E21">
            <v>6</v>
          </cell>
          <cell r="F21">
            <v>0</v>
          </cell>
          <cell r="G21">
            <v>4.66666666666667</v>
          </cell>
          <cell r="H21">
            <v>3</v>
          </cell>
          <cell r="I21">
            <v>4</v>
          </cell>
          <cell r="J21">
            <v>3.5</v>
          </cell>
          <cell r="K21">
            <v>8</v>
          </cell>
          <cell r="L21">
            <v>8</v>
          </cell>
          <cell r="M21">
            <v>8</v>
          </cell>
          <cell r="N21">
            <v>8</v>
          </cell>
          <cell r="O21">
            <v>16.2</v>
          </cell>
          <cell r="P21">
            <v>11</v>
          </cell>
          <cell r="Q21">
            <v>9</v>
          </cell>
          <cell r="R21">
            <v>8</v>
          </cell>
          <cell r="S21">
            <v>0</v>
          </cell>
          <cell r="T21">
            <v>0</v>
          </cell>
          <cell r="U21">
            <v>28</v>
          </cell>
          <cell r="V21">
            <v>44</v>
          </cell>
        </row>
        <row r="22">
          <cell r="B22" t="str">
            <v>E022-01-0755/2019</v>
          </cell>
          <cell r="C22" t="str">
            <v>Peter Thuo MWAURA</v>
          </cell>
          <cell r="D22">
            <v>6</v>
          </cell>
          <cell r="E22">
            <v>2</v>
          </cell>
          <cell r="F22">
            <v>0</v>
          </cell>
          <cell r="G22">
            <v>2.66666666666667</v>
          </cell>
          <cell r="H22">
            <v>3</v>
          </cell>
          <cell r="I22">
            <v>4</v>
          </cell>
          <cell r="J22">
            <v>3.5</v>
          </cell>
          <cell r="K22">
            <v>8</v>
          </cell>
          <cell r="L22">
            <v>8</v>
          </cell>
          <cell r="M22">
            <v>8</v>
          </cell>
          <cell r="N22">
            <v>8</v>
          </cell>
          <cell r="O22">
            <v>14.2</v>
          </cell>
          <cell r="P22">
            <v>12</v>
          </cell>
          <cell r="Q22">
            <v>0</v>
          </cell>
          <cell r="R22">
            <v>10</v>
          </cell>
          <cell r="S22">
            <v>10</v>
          </cell>
          <cell r="T22">
            <v>0</v>
          </cell>
          <cell r="U22">
            <v>32</v>
          </cell>
          <cell r="V22">
            <v>46</v>
          </cell>
        </row>
        <row r="23">
          <cell r="B23" t="str">
            <v>E022-01-0757/2019</v>
          </cell>
          <cell r="C23" t="str">
            <v>Dickson Githere NJENGA</v>
          </cell>
          <cell r="D23">
            <v>8</v>
          </cell>
          <cell r="E23">
            <v>12</v>
          </cell>
          <cell r="F23">
            <v>0</v>
          </cell>
          <cell r="G23">
            <v>6.66666666666667</v>
          </cell>
          <cell r="H23">
            <v>5</v>
          </cell>
          <cell r="I23">
            <v>4</v>
          </cell>
          <cell r="J23">
            <v>4.5</v>
          </cell>
          <cell r="K23">
            <v>8</v>
          </cell>
          <cell r="L23">
            <v>8</v>
          </cell>
          <cell r="M23">
            <v>9</v>
          </cell>
          <cell r="N23">
            <v>8.33333333333333</v>
          </cell>
          <cell r="O23">
            <v>19.5</v>
          </cell>
          <cell r="P23">
            <v>8</v>
          </cell>
          <cell r="Q23">
            <v>0</v>
          </cell>
          <cell r="R23">
            <v>9</v>
          </cell>
          <cell r="S23">
            <v>0</v>
          </cell>
          <cell r="T23">
            <v>8</v>
          </cell>
          <cell r="U23">
            <v>25</v>
          </cell>
          <cell r="V23">
            <v>45</v>
          </cell>
        </row>
        <row r="24">
          <cell r="B24" t="str">
            <v>E022-01-0760/2019</v>
          </cell>
          <cell r="C24" t="str">
            <v>Brian Gabriel Mwangi WANGOME</v>
          </cell>
          <cell r="D24">
            <v>10</v>
          </cell>
          <cell r="E24">
            <v>10</v>
          </cell>
          <cell r="F24">
            <v>0</v>
          </cell>
          <cell r="G24">
            <v>6.66666666666667</v>
          </cell>
          <cell r="H24">
            <v>3</v>
          </cell>
          <cell r="I24">
            <v>4</v>
          </cell>
          <cell r="J24">
            <v>3.5</v>
          </cell>
          <cell r="K24">
            <v>8</v>
          </cell>
          <cell r="L24">
            <v>8</v>
          </cell>
          <cell r="M24">
            <v>9</v>
          </cell>
          <cell r="N24">
            <v>8.33333333333333</v>
          </cell>
          <cell r="O24">
            <v>18.5</v>
          </cell>
          <cell r="P24">
            <v>15</v>
          </cell>
          <cell r="Q24">
            <v>16</v>
          </cell>
          <cell r="R24">
            <v>0</v>
          </cell>
          <cell r="S24">
            <v>10</v>
          </cell>
          <cell r="T24">
            <v>0</v>
          </cell>
          <cell r="U24">
            <v>41</v>
          </cell>
          <cell r="V24">
            <v>60</v>
          </cell>
        </row>
        <row r="25">
          <cell r="B25" t="str">
            <v>E022-01-0761/2019</v>
          </cell>
          <cell r="C25" t="str">
            <v>Rael Nzeli NDUTA</v>
          </cell>
          <cell r="D25">
            <v>5</v>
          </cell>
          <cell r="E25">
            <v>1</v>
          </cell>
          <cell r="F25">
            <v>0</v>
          </cell>
          <cell r="G25">
            <v>2</v>
          </cell>
          <cell r="H25">
            <v>3</v>
          </cell>
          <cell r="I25">
            <v>4</v>
          </cell>
          <cell r="J25">
            <v>3.5</v>
          </cell>
          <cell r="K25">
            <v>8</v>
          </cell>
          <cell r="L25">
            <v>8</v>
          </cell>
          <cell r="M25">
            <v>9</v>
          </cell>
          <cell r="N25">
            <v>8.33333333333333</v>
          </cell>
          <cell r="O25">
            <v>13.8</v>
          </cell>
          <cell r="P25">
            <v>10</v>
          </cell>
          <cell r="Q25">
            <v>6</v>
          </cell>
          <cell r="R25">
            <v>0</v>
          </cell>
          <cell r="S25">
            <v>0</v>
          </cell>
          <cell r="T25">
            <v>6</v>
          </cell>
          <cell r="U25">
            <v>22</v>
          </cell>
          <cell r="V25">
            <v>36</v>
          </cell>
        </row>
        <row r="26">
          <cell r="B26" t="str">
            <v>E022-01-0762/2019</v>
          </cell>
          <cell r="C26" t="str">
            <v>Lyanne Ndanu KIMAZI</v>
          </cell>
          <cell r="D26">
            <v>7</v>
          </cell>
          <cell r="E26">
            <v>1</v>
          </cell>
          <cell r="F26">
            <v>0</v>
          </cell>
          <cell r="G26">
            <v>2.66666666666667</v>
          </cell>
          <cell r="H26">
            <v>0</v>
          </cell>
          <cell r="I26">
            <v>4</v>
          </cell>
          <cell r="J26">
            <v>2</v>
          </cell>
          <cell r="K26">
            <v>8</v>
          </cell>
          <cell r="L26">
            <v>8</v>
          </cell>
          <cell r="M26">
            <v>8</v>
          </cell>
          <cell r="N26">
            <v>8</v>
          </cell>
          <cell r="O26">
            <v>12.7</v>
          </cell>
          <cell r="P26">
            <v>10</v>
          </cell>
          <cell r="Q26">
            <v>4</v>
          </cell>
          <cell r="R26">
            <v>0</v>
          </cell>
          <cell r="S26">
            <v>10</v>
          </cell>
          <cell r="T26">
            <v>0</v>
          </cell>
          <cell r="U26">
            <v>24</v>
          </cell>
          <cell r="V26">
            <v>37</v>
          </cell>
        </row>
        <row r="27">
          <cell r="B27" t="str">
            <v>E022-01-0765/2019</v>
          </cell>
          <cell r="C27" t="str">
            <v>Jeremiah Kiarie GATHURA</v>
          </cell>
          <cell r="D27">
            <v>15</v>
          </cell>
          <cell r="E27">
            <v>8</v>
          </cell>
          <cell r="F27">
            <v>0</v>
          </cell>
          <cell r="G27">
            <v>7.66666666666667</v>
          </cell>
          <cell r="H27">
            <v>4</v>
          </cell>
          <cell r="I27">
            <v>5</v>
          </cell>
          <cell r="J27">
            <v>4.5</v>
          </cell>
          <cell r="K27">
            <v>12</v>
          </cell>
          <cell r="L27">
            <v>12</v>
          </cell>
          <cell r="M27">
            <v>13</v>
          </cell>
          <cell r="N27">
            <v>12.3333333333333</v>
          </cell>
          <cell r="O27">
            <v>24.5</v>
          </cell>
          <cell r="P27">
            <v>23</v>
          </cell>
          <cell r="Q27">
            <v>0</v>
          </cell>
          <cell r="R27">
            <v>0</v>
          </cell>
          <cell r="S27">
            <v>12</v>
          </cell>
          <cell r="T27">
            <v>10</v>
          </cell>
          <cell r="U27">
            <v>45</v>
          </cell>
          <cell r="V27">
            <v>70</v>
          </cell>
        </row>
        <row r="28">
          <cell r="B28" t="str">
            <v>E022-01-0767/2019</v>
          </cell>
          <cell r="C28" t="str">
            <v>Tamahjoy Mbura KINYANJUI</v>
          </cell>
          <cell r="D28">
            <v>6</v>
          </cell>
          <cell r="E28">
            <v>10</v>
          </cell>
          <cell r="F28">
            <v>0</v>
          </cell>
          <cell r="G28">
            <v>5.33333333333333</v>
          </cell>
          <cell r="H28">
            <v>5</v>
          </cell>
          <cell r="I28">
            <v>2</v>
          </cell>
          <cell r="J28">
            <v>3.5</v>
          </cell>
          <cell r="K28">
            <v>8</v>
          </cell>
          <cell r="L28">
            <v>9</v>
          </cell>
          <cell r="M28">
            <v>10</v>
          </cell>
          <cell r="N28">
            <v>9</v>
          </cell>
          <cell r="O28">
            <v>17.8</v>
          </cell>
          <cell r="P28">
            <v>16</v>
          </cell>
          <cell r="Q28">
            <v>14</v>
          </cell>
          <cell r="R28">
            <v>8</v>
          </cell>
          <cell r="S28">
            <v>0</v>
          </cell>
          <cell r="T28">
            <v>0</v>
          </cell>
          <cell r="U28">
            <v>38</v>
          </cell>
          <cell r="V28">
            <v>56</v>
          </cell>
        </row>
        <row r="29">
          <cell r="B29" t="str">
            <v>E022-01-0768/2019</v>
          </cell>
          <cell r="C29" t="str">
            <v>Pamela Chemutai KIPKOECH</v>
          </cell>
          <cell r="D29">
            <v>7</v>
          </cell>
          <cell r="E29">
            <v>5</v>
          </cell>
          <cell r="F29">
            <v>0</v>
          </cell>
          <cell r="G29">
            <v>4</v>
          </cell>
          <cell r="H29">
            <v>2</v>
          </cell>
          <cell r="I29">
            <v>5</v>
          </cell>
          <cell r="J29">
            <v>3.5</v>
          </cell>
          <cell r="K29">
            <v>5</v>
          </cell>
          <cell r="L29">
            <v>10</v>
          </cell>
          <cell r="M29">
            <v>8</v>
          </cell>
          <cell r="N29">
            <v>7.66666666666667</v>
          </cell>
          <cell r="O29">
            <v>15.2</v>
          </cell>
          <cell r="P29">
            <v>10</v>
          </cell>
          <cell r="Q29">
            <v>0</v>
          </cell>
          <cell r="R29">
            <v>10</v>
          </cell>
          <cell r="S29">
            <v>8</v>
          </cell>
          <cell r="T29">
            <v>0</v>
          </cell>
          <cell r="U29">
            <v>28</v>
          </cell>
          <cell r="V29">
            <v>43</v>
          </cell>
        </row>
        <row r="30">
          <cell r="B30" t="str">
            <v>E022-01-0769/2019</v>
          </cell>
          <cell r="C30" t="str">
            <v>Faith KASWII</v>
          </cell>
          <cell r="D30">
            <v>5</v>
          </cell>
          <cell r="E30">
            <v>6</v>
          </cell>
          <cell r="F30">
            <v>0</v>
          </cell>
          <cell r="G30">
            <v>3.66666666666667</v>
          </cell>
          <cell r="H30">
            <v>2</v>
          </cell>
          <cell r="I30">
            <v>5</v>
          </cell>
          <cell r="J30">
            <v>3.5</v>
          </cell>
          <cell r="K30">
            <v>8</v>
          </cell>
          <cell r="L30">
            <v>8</v>
          </cell>
          <cell r="M30">
            <v>8</v>
          </cell>
          <cell r="N30">
            <v>8</v>
          </cell>
          <cell r="O30">
            <v>15.2</v>
          </cell>
          <cell r="P30">
            <v>20</v>
          </cell>
          <cell r="Q30">
            <v>12</v>
          </cell>
          <cell r="R30">
            <v>0</v>
          </cell>
          <cell r="S30">
            <v>8</v>
          </cell>
          <cell r="T30">
            <v>0</v>
          </cell>
          <cell r="U30">
            <v>40</v>
          </cell>
          <cell r="V30">
            <v>55</v>
          </cell>
        </row>
        <row r="31">
          <cell r="B31" t="str">
            <v>E022-01-0770/2019</v>
          </cell>
          <cell r="C31" t="str">
            <v>Joshua Njeru KARIUKI</v>
          </cell>
          <cell r="D31">
            <v>3</v>
          </cell>
          <cell r="E31">
            <v>5</v>
          </cell>
          <cell r="F31">
            <v>0</v>
          </cell>
          <cell r="G31">
            <v>2.66666666666667</v>
          </cell>
          <cell r="H31">
            <v>3</v>
          </cell>
          <cell r="I31">
            <v>5</v>
          </cell>
          <cell r="J31">
            <v>4</v>
          </cell>
          <cell r="K31">
            <v>8</v>
          </cell>
          <cell r="L31">
            <v>8</v>
          </cell>
          <cell r="M31">
            <v>9</v>
          </cell>
          <cell r="N31">
            <v>8.33333333333333</v>
          </cell>
          <cell r="O31">
            <v>15</v>
          </cell>
          <cell r="P31">
            <v>5</v>
          </cell>
          <cell r="Q31">
            <v>3</v>
          </cell>
          <cell r="R31">
            <v>0</v>
          </cell>
          <cell r="S31">
            <v>2</v>
          </cell>
          <cell r="T31">
            <v>0</v>
          </cell>
          <cell r="U31">
            <v>10</v>
          </cell>
          <cell r="V31">
            <v>25</v>
          </cell>
        </row>
        <row r="32">
          <cell r="B32" t="str">
            <v>E022-01-0771/2019</v>
          </cell>
          <cell r="C32" t="str">
            <v>Joy Wanjira MUGI</v>
          </cell>
          <cell r="D32">
            <v>8</v>
          </cell>
          <cell r="E32">
            <v>4</v>
          </cell>
          <cell r="F32">
            <v>0</v>
          </cell>
          <cell r="G32">
            <v>4</v>
          </cell>
          <cell r="H32">
            <v>4</v>
          </cell>
          <cell r="I32">
            <v>5</v>
          </cell>
          <cell r="J32">
            <v>4.5</v>
          </cell>
          <cell r="K32">
            <v>8</v>
          </cell>
          <cell r="L32">
            <v>9</v>
          </cell>
          <cell r="M32">
            <v>10</v>
          </cell>
          <cell r="N32">
            <v>9</v>
          </cell>
          <cell r="O32">
            <v>17.5</v>
          </cell>
          <cell r="P32">
            <v>15</v>
          </cell>
          <cell r="Q32">
            <v>15</v>
          </cell>
          <cell r="R32">
            <v>0</v>
          </cell>
          <cell r="S32">
            <v>0</v>
          </cell>
          <cell r="T32">
            <v>6</v>
          </cell>
          <cell r="U32">
            <v>36</v>
          </cell>
          <cell r="V32">
            <v>54</v>
          </cell>
        </row>
        <row r="33">
          <cell r="B33" t="str">
            <v>E022-01-0772/2019</v>
          </cell>
          <cell r="C33" t="str">
            <v>Charles Murage GICHUKI</v>
          </cell>
          <cell r="D33">
            <v>5</v>
          </cell>
          <cell r="E33">
            <v>6</v>
          </cell>
          <cell r="F33">
            <v>0</v>
          </cell>
          <cell r="G33">
            <v>3.66666666666667</v>
          </cell>
          <cell r="H33">
            <v>2</v>
          </cell>
          <cell r="I33">
            <v>5</v>
          </cell>
          <cell r="J33">
            <v>3.5</v>
          </cell>
          <cell r="K33">
            <v>11</v>
          </cell>
          <cell r="L33">
            <v>11</v>
          </cell>
          <cell r="M33">
            <v>11</v>
          </cell>
          <cell r="N33">
            <v>11</v>
          </cell>
          <cell r="O33">
            <v>18.2</v>
          </cell>
          <cell r="P33">
            <v>10</v>
          </cell>
          <cell r="Q33">
            <v>10</v>
          </cell>
          <cell r="R33">
            <v>0</v>
          </cell>
          <cell r="S33">
            <v>6</v>
          </cell>
          <cell r="T33">
            <v>0</v>
          </cell>
          <cell r="U33">
            <v>26</v>
          </cell>
          <cell r="V33">
            <v>44</v>
          </cell>
        </row>
        <row r="34">
          <cell r="B34" t="str">
            <v>E022-01-0773/2019</v>
          </cell>
          <cell r="C34" t="str">
            <v>Stephen Mwangangi MUSANGI</v>
          </cell>
          <cell r="D34">
            <v>12</v>
          </cell>
          <cell r="E34">
            <v>10</v>
          </cell>
          <cell r="F34">
            <v>0</v>
          </cell>
          <cell r="G34">
            <v>7.33333333333333</v>
          </cell>
          <cell r="H34">
            <v>3</v>
          </cell>
          <cell r="I34">
            <v>5</v>
          </cell>
          <cell r="J34">
            <v>4</v>
          </cell>
          <cell r="K34">
            <v>10</v>
          </cell>
          <cell r="L34">
            <v>12</v>
          </cell>
          <cell r="M34">
            <v>12</v>
          </cell>
          <cell r="N34">
            <v>11.3333333333333</v>
          </cell>
          <cell r="O34">
            <v>22.7</v>
          </cell>
          <cell r="P34">
            <v>15</v>
          </cell>
          <cell r="Q34">
            <v>10</v>
          </cell>
          <cell r="R34">
            <v>0</v>
          </cell>
          <cell r="S34">
            <v>13</v>
          </cell>
          <cell r="T34">
            <v>0</v>
          </cell>
          <cell r="U34">
            <v>38</v>
          </cell>
          <cell r="V34">
            <v>61</v>
          </cell>
        </row>
        <row r="35">
          <cell r="B35" t="str">
            <v>E022-01-0774/2019</v>
          </cell>
          <cell r="C35" t="str">
            <v>Dennis Shujaa MARTIN</v>
          </cell>
          <cell r="D35">
            <v>5</v>
          </cell>
          <cell r="E35">
            <v>2</v>
          </cell>
          <cell r="F35">
            <v>0</v>
          </cell>
          <cell r="G35">
            <v>2.33333333333333</v>
          </cell>
          <cell r="H35">
            <v>2</v>
          </cell>
          <cell r="I35">
            <v>5</v>
          </cell>
          <cell r="J35">
            <v>3.5</v>
          </cell>
          <cell r="K35">
            <v>8</v>
          </cell>
          <cell r="L35">
            <v>8</v>
          </cell>
          <cell r="M35">
            <v>9</v>
          </cell>
          <cell r="N35">
            <v>8.33333333333333</v>
          </cell>
          <cell r="O35">
            <v>14.2</v>
          </cell>
          <cell r="P35">
            <v>22</v>
          </cell>
          <cell r="Q35">
            <v>0</v>
          </cell>
          <cell r="R35">
            <v>15</v>
          </cell>
          <cell r="S35">
            <v>12</v>
          </cell>
          <cell r="T35">
            <v>0</v>
          </cell>
          <cell r="U35">
            <v>49</v>
          </cell>
          <cell r="V35">
            <v>63</v>
          </cell>
        </row>
        <row r="36">
          <cell r="B36" t="str">
            <v>E022-01-0778/2019</v>
          </cell>
          <cell r="C36" t="str">
            <v>Philip Katiechi ASWA</v>
          </cell>
          <cell r="D36">
            <v>4</v>
          </cell>
          <cell r="E36">
            <v>1</v>
          </cell>
          <cell r="F36">
            <v>0</v>
          </cell>
          <cell r="G36">
            <v>1.66666666666667</v>
          </cell>
          <cell r="H36">
            <v>1</v>
          </cell>
          <cell r="I36">
            <v>5</v>
          </cell>
          <cell r="J36">
            <v>3</v>
          </cell>
          <cell r="K36">
            <v>8</v>
          </cell>
          <cell r="L36">
            <v>8</v>
          </cell>
          <cell r="M36">
            <v>8</v>
          </cell>
          <cell r="N36">
            <v>8</v>
          </cell>
          <cell r="O36">
            <v>12.7</v>
          </cell>
          <cell r="P36">
            <v>9</v>
          </cell>
          <cell r="Q36">
            <v>0</v>
          </cell>
          <cell r="R36">
            <v>9</v>
          </cell>
          <cell r="S36">
            <v>0</v>
          </cell>
          <cell r="T36">
            <v>4</v>
          </cell>
          <cell r="U36">
            <v>22</v>
          </cell>
          <cell r="V36">
            <v>35</v>
          </cell>
        </row>
        <row r="37">
          <cell r="B37" t="str">
            <v>E022-01-0780/2019</v>
          </cell>
          <cell r="C37" t="str">
            <v>Daniel Mulandi MWENDWA</v>
          </cell>
          <cell r="D37">
            <v>15</v>
          </cell>
          <cell r="E37">
            <v>5</v>
          </cell>
          <cell r="F37">
            <v>0</v>
          </cell>
          <cell r="G37">
            <v>6.66666666666667</v>
          </cell>
          <cell r="H37">
            <v>3</v>
          </cell>
          <cell r="I37">
            <v>5</v>
          </cell>
          <cell r="J37">
            <v>4</v>
          </cell>
          <cell r="K37">
            <v>8</v>
          </cell>
          <cell r="L37">
            <v>9</v>
          </cell>
          <cell r="M37">
            <v>10</v>
          </cell>
          <cell r="N37">
            <v>9</v>
          </cell>
          <cell r="O37">
            <v>19.7</v>
          </cell>
          <cell r="P37">
            <v>12</v>
          </cell>
          <cell r="Q37">
            <v>0</v>
          </cell>
          <cell r="R37">
            <v>12</v>
          </cell>
          <cell r="S37">
            <v>10</v>
          </cell>
          <cell r="T37">
            <v>0</v>
          </cell>
          <cell r="U37">
            <v>34</v>
          </cell>
          <cell r="V37">
            <v>54</v>
          </cell>
        </row>
        <row r="38">
          <cell r="B38" t="str">
            <v>E022-01-0781/2019</v>
          </cell>
          <cell r="C38" t="str">
            <v>Kevin KIPKORIR</v>
          </cell>
          <cell r="D38">
            <v>11</v>
          </cell>
          <cell r="E38">
            <v>8</v>
          </cell>
          <cell r="F38">
            <v>0</v>
          </cell>
          <cell r="G38">
            <v>6.33333333333333</v>
          </cell>
          <cell r="H38">
            <v>2</v>
          </cell>
          <cell r="I38">
            <v>5</v>
          </cell>
          <cell r="J38">
            <v>3.5</v>
          </cell>
          <cell r="K38">
            <v>8</v>
          </cell>
          <cell r="L38">
            <v>8</v>
          </cell>
          <cell r="M38">
            <v>8</v>
          </cell>
          <cell r="N38">
            <v>8</v>
          </cell>
          <cell r="O38">
            <v>17.8</v>
          </cell>
          <cell r="P38">
            <v>15</v>
          </cell>
          <cell r="Q38">
            <v>0</v>
          </cell>
          <cell r="R38">
            <v>7</v>
          </cell>
          <cell r="S38">
            <v>7</v>
          </cell>
          <cell r="T38">
            <v>0</v>
          </cell>
          <cell r="U38">
            <v>29</v>
          </cell>
          <cell r="V38">
            <v>47</v>
          </cell>
        </row>
        <row r="39">
          <cell r="B39" t="str">
            <v>E022-01-0789/2019</v>
          </cell>
          <cell r="C39" t="str">
            <v>Elvis KIPNGETICH</v>
          </cell>
          <cell r="D39">
            <v>8</v>
          </cell>
          <cell r="E39">
            <v>9</v>
          </cell>
          <cell r="F39">
            <v>0</v>
          </cell>
          <cell r="G39">
            <v>5.66666666666667</v>
          </cell>
          <cell r="H39">
            <v>5</v>
          </cell>
          <cell r="I39">
            <v>5</v>
          </cell>
          <cell r="J39">
            <v>5</v>
          </cell>
          <cell r="K39">
            <v>8</v>
          </cell>
          <cell r="L39">
            <v>8</v>
          </cell>
          <cell r="M39">
            <v>8</v>
          </cell>
          <cell r="N39">
            <v>8</v>
          </cell>
          <cell r="O39">
            <v>18.7</v>
          </cell>
          <cell r="P39">
            <v>10</v>
          </cell>
          <cell r="Q39">
            <v>0</v>
          </cell>
          <cell r="R39">
            <v>0</v>
          </cell>
          <cell r="S39">
            <v>5</v>
          </cell>
          <cell r="T39">
            <v>6</v>
          </cell>
          <cell r="U39">
            <v>21</v>
          </cell>
          <cell r="V39">
            <v>40</v>
          </cell>
        </row>
        <row r="40">
          <cell r="B40" t="str">
            <v>E022-01-0790/2019</v>
          </cell>
          <cell r="C40" t="str">
            <v>Renox Kipkoech KIPLANGAT</v>
          </cell>
          <cell r="D40">
            <v>5</v>
          </cell>
          <cell r="E40">
            <v>2</v>
          </cell>
          <cell r="F40">
            <v>0</v>
          </cell>
          <cell r="G40">
            <v>2.33333333333333</v>
          </cell>
          <cell r="H40">
            <v>3</v>
          </cell>
          <cell r="I40">
            <v>5</v>
          </cell>
          <cell r="J40">
            <v>4</v>
          </cell>
          <cell r="K40">
            <v>11</v>
          </cell>
          <cell r="L40">
            <v>11</v>
          </cell>
          <cell r="M40">
            <v>11</v>
          </cell>
          <cell r="N40">
            <v>11</v>
          </cell>
          <cell r="O40">
            <v>17.3</v>
          </cell>
          <cell r="P40">
            <v>10</v>
          </cell>
          <cell r="Q40">
            <v>5</v>
          </cell>
          <cell r="R40">
            <v>0</v>
          </cell>
          <cell r="S40">
            <v>8</v>
          </cell>
          <cell r="T40">
            <v>0</v>
          </cell>
          <cell r="U40">
            <v>23</v>
          </cell>
          <cell r="V40">
            <v>40</v>
          </cell>
        </row>
        <row r="41">
          <cell r="B41" t="str">
            <v>E022-01-0792/2019</v>
          </cell>
          <cell r="C41" t="str">
            <v>Kiprotich COSMAS</v>
          </cell>
          <cell r="D41">
            <v>9</v>
          </cell>
          <cell r="E41">
            <v>11</v>
          </cell>
          <cell r="F41">
            <v>0</v>
          </cell>
          <cell r="G41">
            <v>6.66666666666667</v>
          </cell>
          <cell r="H41">
            <v>3</v>
          </cell>
          <cell r="I41">
            <v>5</v>
          </cell>
          <cell r="J41">
            <v>4</v>
          </cell>
          <cell r="K41">
            <v>8</v>
          </cell>
          <cell r="L41">
            <v>9</v>
          </cell>
          <cell r="M41">
            <v>7</v>
          </cell>
          <cell r="N41">
            <v>8</v>
          </cell>
          <cell r="O41">
            <v>18.7</v>
          </cell>
          <cell r="P41">
            <v>16</v>
          </cell>
          <cell r="Q41">
            <v>10</v>
          </cell>
          <cell r="R41">
            <v>0</v>
          </cell>
          <cell r="S41">
            <v>10</v>
          </cell>
          <cell r="T41">
            <v>0</v>
          </cell>
          <cell r="U41">
            <v>36</v>
          </cell>
          <cell r="V41">
            <v>55</v>
          </cell>
        </row>
        <row r="42">
          <cell r="B42" t="str">
            <v>E022-01-0793/2019</v>
          </cell>
          <cell r="C42" t="str">
            <v>Doreen CHEPKOECH</v>
          </cell>
          <cell r="D42">
            <v>7</v>
          </cell>
          <cell r="E42">
            <v>15</v>
          </cell>
          <cell r="F42">
            <v>0</v>
          </cell>
          <cell r="G42">
            <v>7.33333333333333</v>
          </cell>
          <cell r="H42">
            <v>2</v>
          </cell>
          <cell r="I42">
            <v>5</v>
          </cell>
          <cell r="J42">
            <v>3.5</v>
          </cell>
          <cell r="K42">
            <v>8</v>
          </cell>
          <cell r="L42">
            <v>8</v>
          </cell>
          <cell r="M42">
            <v>8</v>
          </cell>
          <cell r="N42">
            <v>8</v>
          </cell>
          <cell r="O42">
            <v>18.8</v>
          </cell>
          <cell r="P42">
            <v>20</v>
          </cell>
          <cell r="Q42">
            <v>10</v>
          </cell>
          <cell r="R42">
            <v>0</v>
          </cell>
          <cell r="S42">
            <v>12</v>
          </cell>
          <cell r="T42">
            <v>0</v>
          </cell>
          <cell r="U42">
            <v>42</v>
          </cell>
          <cell r="V42">
            <v>61</v>
          </cell>
        </row>
        <row r="43">
          <cell r="B43" t="str">
            <v>E022-01-0794/2019</v>
          </cell>
          <cell r="C43" t="str">
            <v>Newton Kariuki NJERI</v>
          </cell>
          <cell r="D43">
            <v>10</v>
          </cell>
          <cell r="E43">
            <v>8</v>
          </cell>
          <cell r="F43">
            <v>0</v>
          </cell>
          <cell r="G43">
            <v>6</v>
          </cell>
          <cell r="H43">
            <v>3</v>
          </cell>
          <cell r="I43">
            <v>5</v>
          </cell>
          <cell r="J43">
            <v>4</v>
          </cell>
          <cell r="K43">
            <v>8</v>
          </cell>
          <cell r="L43">
            <v>8</v>
          </cell>
          <cell r="M43">
            <v>8</v>
          </cell>
          <cell r="N43">
            <v>8</v>
          </cell>
          <cell r="O43">
            <v>18</v>
          </cell>
          <cell r="P43">
            <v>25</v>
          </cell>
          <cell r="Q43">
            <v>0</v>
          </cell>
          <cell r="R43">
            <v>15</v>
          </cell>
          <cell r="S43">
            <v>0</v>
          </cell>
          <cell r="T43">
            <v>6</v>
          </cell>
          <cell r="U43">
            <v>46</v>
          </cell>
          <cell r="V43">
            <v>64</v>
          </cell>
        </row>
        <row r="44">
          <cell r="B44" t="str">
            <v>E022-01-0796/2019</v>
          </cell>
          <cell r="C44" t="str">
            <v>Stephen Musembi KYALO</v>
          </cell>
          <cell r="D44">
            <v>5</v>
          </cell>
          <cell r="E44">
            <v>14</v>
          </cell>
          <cell r="F44">
            <v>0</v>
          </cell>
          <cell r="G44">
            <v>6.33333333333333</v>
          </cell>
          <cell r="H44">
            <v>3</v>
          </cell>
          <cell r="I44">
            <v>5</v>
          </cell>
          <cell r="J44">
            <v>4</v>
          </cell>
          <cell r="K44">
            <v>5</v>
          </cell>
          <cell r="L44">
            <v>4</v>
          </cell>
          <cell r="M44">
            <v>6</v>
          </cell>
          <cell r="N44">
            <v>5</v>
          </cell>
          <cell r="O44">
            <v>15.3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</row>
        <row r="44">
          <cell r="V44">
            <v>15</v>
          </cell>
        </row>
        <row r="45">
          <cell r="B45" t="str">
            <v>E022-01-0797/2019</v>
          </cell>
          <cell r="C45" t="str">
            <v>Geofrey Theuri KIMANI</v>
          </cell>
          <cell r="D45">
            <v>12</v>
          </cell>
          <cell r="E45">
            <v>9</v>
          </cell>
          <cell r="F45">
            <v>0</v>
          </cell>
          <cell r="G45">
            <v>7</v>
          </cell>
          <cell r="H45">
            <v>5</v>
          </cell>
          <cell r="I45">
            <v>5</v>
          </cell>
          <cell r="J45">
            <v>5</v>
          </cell>
          <cell r="K45">
            <v>8</v>
          </cell>
          <cell r="L45">
            <v>8</v>
          </cell>
          <cell r="M45">
            <v>8</v>
          </cell>
          <cell r="N45">
            <v>8</v>
          </cell>
          <cell r="O45">
            <v>20</v>
          </cell>
          <cell r="P45">
            <v>20</v>
          </cell>
          <cell r="Q45">
            <v>20</v>
          </cell>
          <cell r="R45">
            <v>0</v>
          </cell>
          <cell r="S45">
            <v>15</v>
          </cell>
          <cell r="T45">
            <v>0</v>
          </cell>
          <cell r="U45">
            <v>55</v>
          </cell>
          <cell r="V45">
            <v>75</v>
          </cell>
        </row>
        <row r="46">
          <cell r="B46" t="str">
            <v>E022-01-0799/2019</v>
          </cell>
          <cell r="C46" t="str">
            <v>Joseph Kuria NJUGUNA</v>
          </cell>
          <cell r="D46">
            <v>8</v>
          </cell>
          <cell r="E46">
            <v>15</v>
          </cell>
          <cell r="F46">
            <v>0</v>
          </cell>
          <cell r="G46">
            <v>7.66666666666667</v>
          </cell>
          <cell r="H46">
            <v>3</v>
          </cell>
          <cell r="I46">
            <v>5</v>
          </cell>
          <cell r="J46">
            <v>4</v>
          </cell>
          <cell r="K46">
            <v>8</v>
          </cell>
          <cell r="L46">
            <v>8</v>
          </cell>
          <cell r="M46">
            <v>8</v>
          </cell>
          <cell r="N46">
            <v>8</v>
          </cell>
          <cell r="O46">
            <v>19.7</v>
          </cell>
          <cell r="P46">
            <v>15</v>
          </cell>
          <cell r="Q46">
            <v>0</v>
          </cell>
          <cell r="R46">
            <v>0</v>
          </cell>
          <cell r="S46">
            <v>8</v>
          </cell>
          <cell r="T46">
            <v>7</v>
          </cell>
          <cell r="U46">
            <v>30</v>
          </cell>
          <cell r="V46">
            <v>50</v>
          </cell>
        </row>
        <row r="47">
          <cell r="B47" t="str">
            <v>E022-01-0800/2019</v>
          </cell>
          <cell r="C47" t="str">
            <v>Saina Jemeli NJERI</v>
          </cell>
          <cell r="D47">
            <v>10</v>
          </cell>
          <cell r="E47">
            <v>9</v>
          </cell>
          <cell r="F47">
            <v>0</v>
          </cell>
          <cell r="G47">
            <v>6.33333333333333</v>
          </cell>
          <cell r="H47">
            <v>3</v>
          </cell>
          <cell r="I47">
            <v>5</v>
          </cell>
          <cell r="J47">
            <v>4</v>
          </cell>
          <cell r="K47">
            <v>8</v>
          </cell>
          <cell r="L47">
            <v>9</v>
          </cell>
          <cell r="M47">
            <v>10</v>
          </cell>
          <cell r="N47">
            <v>9</v>
          </cell>
          <cell r="O47">
            <v>19.3</v>
          </cell>
          <cell r="P47">
            <v>11</v>
          </cell>
          <cell r="Q47">
            <v>0</v>
          </cell>
          <cell r="R47">
            <v>10</v>
          </cell>
          <cell r="S47">
            <v>10</v>
          </cell>
          <cell r="T47">
            <v>0</v>
          </cell>
          <cell r="U47">
            <v>31</v>
          </cell>
          <cell r="V47">
            <v>50</v>
          </cell>
        </row>
        <row r="48">
          <cell r="B48" t="str">
            <v>E022-01-0802/2019</v>
          </cell>
          <cell r="C48" t="str">
            <v>Yatich KANDIE</v>
          </cell>
          <cell r="D48">
            <v>7</v>
          </cell>
          <cell r="E48">
            <v>5</v>
          </cell>
          <cell r="F48">
            <v>0</v>
          </cell>
          <cell r="G48">
            <v>4</v>
          </cell>
          <cell r="H48">
            <v>2</v>
          </cell>
          <cell r="I48">
            <v>5</v>
          </cell>
          <cell r="J48">
            <v>3.5</v>
          </cell>
          <cell r="K48">
            <v>8</v>
          </cell>
          <cell r="L48">
            <v>9</v>
          </cell>
          <cell r="M48">
            <v>10</v>
          </cell>
          <cell r="N48">
            <v>9</v>
          </cell>
          <cell r="O48">
            <v>16.5</v>
          </cell>
          <cell r="P48">
            <v>13</v>
          </cell>
          <cell r="Q48">
            <v>4</v>
          </cell>
          <cell r="R48">
            <v>0</v>
          </cell>
          <cell r="S48">
            <v>9</v>
          </cell>
          <cell r="T48">
            <v>0</v>
          </cell>
          <cell r="U48">
            <v>26</v>
          </cell>
          <cell r="V48">
            <v>43</v>
          </cell>
        </row>
        <row r="49">
          <cell r="B49" t="str">
            <v>E022-01-0803/2019</v>
          </cell>
          <cell r="C49" t="str">
            <v>Sheila JEPCHIRCHIR</v>
          </cell>
          <cell r="D49">
            <v>11</v>
          </cell>
          <cell r="E49">
            <v>5</v>
          </cell>
          <cell r="F49">
            <v>0</v>
          </cell>
          <cell r="G49">
            <v>5.33333333333333</v>
          </cell>
          <cell r="H49">
            <v>2</v>
          </cell>
          <cell r="I49">
            <v>5</v>
          </cell>
          <cell r="J49">
            <v>3.5</v>
          </cell>
          <cell r="K49">
            <v>8</v>
          </cell>
          <cell r="L49">
            <v>9</v>
          </cell>
          <cell r="M49">
            <v>7</v>
          </cell>
          <cell r="N49">
            <v>8</v>
          </cell>
          <cell r="O49">
            <v>16.8</v>
          </cell>
          <cell r="P49">
            <v>12</v>
          </cell>
          <cell r="Q49">
            <v>6</v>
          </cell>
          <cell r="R49">
            <v>6</v>
          </cell>
          <cell r="S49">
            <v>0</v>
          </cell>
          <cell r="T49">
            <v>0</v>
          </cell>
          <cell r="U49">
            <v>24</v>
          </cell>
          <cell r="V49">
            <v>41</v>
          </cell>
        </row>
        <row r="50">
          <cell r="B50" t="str">
            <v>E022-01-0805/2019</v>
          </cell>
          <cell r="C50" t="str">
            <v>Blair Carson KIPROTICH</v>
          </cell>
          <cell r="D50">
            <v>6</v>
          </cell>
          <cell r="E50">
            <v>1</v>
          </cell>
          <cell r="F50">
            <v>0</v>
          </cell>
          <cell r="G50">
            <v>2.33333333333333</v>
          </cell>
          <cell r="H50">
            <v>1</v>
          </cell>
          <cell r="I50">
            <v>5</v>
          </cell>
          <cell r="J50">
            <v>3</v>
          </cell>
          <cell r="K50">
            <v>8</v>
          </cell>
          <cell r="L50">
            <v>8</v>
          </cell>
          <cell r="M50">
            <v>8</v>
          </cell>
          <cell r="N50">
            <v>8</v>
          </cell>
          <cell r="O50">
            <v>13.3</v>
          </cell>
          <cell r="P50">
            <v>8</v>
          </cell>
          <cell r="Q50">
            <v>4</v>
          </cell>
          <cell r="R50">
            <v>0</v>
          </cell>
          <cell r="S50">
            <v>4</v>
          </cell>
          <cell r="T50">
            <v>0</v>
          </cell>
          <cell r="U50">
            <v>16</v>
          </cell>
          <cell r="V50">
            <v>29</v>
          </cell>
        </row>
        <row r="51">
          <cell r="B51" t="str">
            <v>E022-01-0806/2019</v>
          </cell>
          <cell r="C51" t="str">
            <v>Joseph Munene DISAMALU</v>
          </cell>
          <cell r="D51">
            <v>10</v>
          </cell>
          <cell r="E51">
            <v>6</v>
          </cell>
          <cell r="F51">
            <v>0</v>
          </cell>
          <cell r="G51">
            <v>5.33333333333333</v>
          </cell>
          <cell r="H51">
            <v>2</v>
          </cell>
          <cell r="I51">
            <v>5</v>
          </cell>
          <cell r="J51">
            <v>3.5</v>
          </cell>
          <cell r="K51">
            <v>8</v>
          </cell>
          <cell r="L51">
            <v>8</v>
          </cell>
          <cell r="M51">
            <v>8</v>
          </cell>
          <cell r="N51">
            <v>8</v>
          </cell>
          <cell r="O51">
            <v>16.8</v>
          </cell>
          <cell r="P51">
            <v>15</v>
          </cell>
          <cell r="Q51">
            <v>0</v>
          </cell>
          <cell r="R51">
            <v>10</v>
          </cell>
          <cell r="S51">
            <v>5</v>
          </cell>
          <cell r="T51">
            <v>0</v>
          </cell>
          <cell r="U51">
            <v>30</v>
          </cell>
          <cell r="V51">
            <v>47</v>
          </cell>
        </row>
        <row r="52">
          <cell r="B52" t="str">
            <v>E022-01-0807/2019</v>
          </cell>
          <cell r="C52" t="str">
            <v>Nehemiah KIBET</v>
          </cell>
          <cell r="D52">
            <v>10</v>
          </cell>
          <cell r="E52">
            <v>13</v>
          </cell>
          <cell r="F52">
            <v>0</v>
          </cell>
          <cell r="G52">
            <v>7.66666666666667</v>
          </cell>
          <cell r="H52">
            <v>4</v>
          </cell>
          <cell r="I52">
            <v>5</v>
          </cell>
          <cell r="J52">
            <v>4.5</v>
          </cell>
          <cell r="K52">
            <v>8</v>
          </cell>
          <cell r="L52">
            <v>8</v>
          </cell>
          <cell r="M52">
            <v>9</v>
          </cell>
          <cell r="N52">
            <v>8.33333333333333</v>
          </cell>
          <cell r="O52">
            <v>20.5</v>
          </cell>
          <cell r="P52">
            <v>15</v>
          </cell>
          <cell r="Q52">
            <v>0</v>
          </cell>
          <cell r="R52">
            <v>10</v>
          </cell>
          <cell r="S52">
            <v>4</v>
          </cell>
          <cell r="T52">
            <v>0</v>
          </cell>
          <cell r="U52">
            <v>29</v>
          </cell>
          <cell r="V52">
            <v>50</v>
          </cell>
        </row>
        <row r="53">
          <cell r="B53" t="str">
            <v>E022-01-0809/2019</v>
          </cell>
          <cell r="C53" t="str">
            <v>Felix Kipngetich CHERUIYOT</v>
          </cell>
          <cell r="D53">
            <v>7</v>
          </cell>
          <cell r="E53">
            <v>5</v>
          </cell>
          <cell r="F53">
            <v>0</v>
          </cell>
          <cell r="G53">
            <v>4</v>
          </cell>
          <cell r="H53">
            <v>3</v>
          </cell>
          <cell r="I53">
            <v>5</v>
          </cell>
          <cell r="J53">
            <v>4</v>
          </cell>
          <cell r="K53">
            <v>11</v>
          </cell>
          <cell r="L53">
            <v>11</v>
          </cell>
          <cell r="M53">
            <v>11</v>
          </cell>
          <cell r="N53">
            <v>11</v>
          </cell>
          <cell r="O53">
            <v>19</v>
          </cell>
          <cell r="P53">
            <v>11</v>
          </cell>
          <cell r="Q53">
            <v>10</v>
          </cell>
          <cell r="R53">
            <v>0</v>
          </cell>
          <cell r="S53">
            <v>10</v>
          </cell>
          <cell r="T53">
            <v>0</v>
          </cell>
          <cell r="U53">
            <v>31</v>
          </cell>
          <cell r="V53">
            <v>50</v>
          </cell>
        </row>
        <row r="54">
          <cell r="B54" t="str">
            <v>E022-01-0811/2019</v>
          </cell>
          <cell r="C54" t="str">
            <v>Jelimo MARION</v>
          </cell>
          <cell r="D54">
            <v>6</v>
          </cell>
          <cell r="E54">
            <v>8</v>
          </cell>
          <cell r="F54">
            <v>0</v>
          </cell>
          <cell r="G54">
            <v>4.66666666666667</v>
          </cell>
          <cell r="H54">
            <v>1</v>
          </cell>
          <cell r="I54">
            <v>5</v>
          </cell>
          <cell r="J54">
            <v>3</v>
          </cell>
          <cell r="K54">
            <v>8</v>
          </cell>
          <cell r="L54">
            <v>8</v>
          </cell>
          <cell r="M54">
            <v>8</v>
          </cell>
          <cell r="N54">
            <v>8</v>
          </cell>
          <cell r="O54">
            <v>15.7</v>
          </cell>
          <cell r="P54">
            <v>10</v>
          </cell>
          <cell r="Q54">
            <v>8</v>
          </cell>
          <cell r="R54">
            <v>0</v>
          </cell>
          <cell r="S54">
            <v>6</v>
          </cell>
          <cell r="T54">
            <v>0</v>
          </cell>
          <cell r="U54">
            <v>24</v>
          </cell>
          <cell r="V54">
            <v>40</v>
          </cell>
        </row>
        <row r="55">
          <cell r="B55" t="str">
            <v>E022-01-0812/2019</v>
          </cell>
          <cell r="C55" t="str">
            <v>Erick Ndune SAHA</v>
          </cell>
          <cell r="D55">
            <v>15</v>
          </cell>
          <cell r="E55">
            <v>15</v>
          </cell>
          <cell r="F55">
            <v>0</v>
          </cell>
          <cell r="G55">
            <v>10</v>
          </cell>
          <cell r="H55">
            <v>5</v>
          </cell>
          <cell r="I55">
            <v>5</v>
          </cell>
          <cell r="J55">
            <v>5</v>
          </cell>
          <cell r="K55">
            <v>10</v>
          </cell>
          <cell r="L55">
            <v>12</v>
          </cell>
          <cell r="M55">
            <v>12</v>
          </cell>
          <cell r="N55">
            <v>11.3333333333333</v>
          </cell>
          <cell r="O55">
            <v>26.3</v>
          </cell>
          <cell r="P55">
            <v>11</v>
          </cell>
          <cell r="Q55">
            <v>11</v>
          </cell>
          <cell r="R55">
            <v>0</v>
          </cell>
          <cell r="S55">
            <v>12</v>
          </cell>
          <cell r="T55">
            <v>0</v>
          </cell>
          <cell r="U55">
            <v>34</v>
          </cell>
          <cell r="V55">
            <v>60</v>
          </cell>
        </row>
        <row r="56">
          <cell r="B56" t="str">
            <v>E022-01-0813/2019</v>
          </cell>
          <cell r="C56" t="str">
            <v>Josaiah Katasi KOLIA</v>
          </cell>
          <cell r="D56">
            <v>4</v>
          </cell>
          <cell r="E56">
            <v>12</v>
          </cell>
          <cell r="F56">
            <v>0</v>
          </cell>
          <cell r="G56">
            <v>5.33333333333333</v>
          </cell>
          <cell r="H56">
            <v>3</v>
          </cell>
          <cell r="I56">
            <v>5</v>
          </cell>
          <cell r="J56">
            <v>4</v>
          </cell>
          <cell r="K56">
            <v>8</v>
          </cell>
          <cell r="L56">
            <v>9</v>
          </cell>
          <cell r="M56">
            <v>7</v>
          </cell>
          <cell r="N56">
            <v>8</v>
          </cell>
          <cell r="O56">
            <v>17.3</v>
          </cell>
          <cell r="P56">
            <v>11</v>
          </cell>
          <cell r="Q56">
            <v>10</v>
          </cell>
          <cell r="R56">
            <v>0</v>
          </cell>
          <cell r="S56">
            <v>10</v>
          </cell>
          <cell r="T56">
            <v>0</v>
          </cell>
          <cell r="U56">
            <v>31</v>
          </cell>
          <cell r="V56">
            <v>48</v>
          </cell>
        </row>
        <row r="57">
          <cell r="B57" t="str">
            <v>E022-01-0816/2019</v>
          </cell>
          <cell r="C57" t="str">
            <v>John Musyimi KYALO</v>
          </cell>
          <cell r="D57">
            <v>10</v>
          </cell>
          <cell r="E57">
            <v>3</v>
          </cell>
          <cell r="F57">
            <v>0</v>
          </cell>
          <cell r="G57">
            <v>4.33333333333333</v>
          </cell>
          <cell r="H57">
            <v>3</v>
          </cell>
          <cell r="I57">
            <v>5</v>
          </cell>
          <cell r="J57">
            <v>4</v>
          </cell>
          <cell r="K57">
            <v>8</v>
          </cell>
          <cell r="L57">
            <v>8</v>
          </cell>
          <cell r="M57">
            <v>8</v>
          </cell>
          <cell r="N57">
            <v>8</v>
          </cell>
          <cell r="O57">
            <v>16.3</v>
          </cell>
          <cell r="P57">
            <v>12</v>
          </cell>
          <cell r="Q57">
            <v>10</v>
          </cell>
          <cell r="R57">
            <v>3</v>
          </cell>
          <cell r="S57">
            <v>0</v>
          </cell>
          <cell r="T57">
            <v>0</v>
          </cell>
          <cell r="U57">
            <v>25</v>
          </cell>
          <cell r="V57">
            <v>41</v>
          </cell>
        </row>
        <row r="58">
          <cell r="B58" t="str">
            <v>E022-01-0817/2019</v>
          </cell>
          <cell r="C58" t="str">
            <v>Dishan OTIENO</v>
          </cell>
          <cell r="D58">
            <v>9</v>
          </cell>
          <cell r="E58">
            <v>9</v>
          </cell>
          <cell r="F58">
            <v>0</v>
          </cell>
          <cell r="G58">
            <v>6</v>
          </cell>
          <cell r="H58">
            <v>4</v>
          </cell>
          <cell r="I58">
            <v>5</v>
          </cell>
          <cell r="J58">
            <v>4.5</v>
          </cell>
          <cell r="K58">
            <v>10</v>
          </cell>
          <cell r="L58">
            <v>12</v>
          </cell>
          <cell r="M58">
            <v>12</v>
          </cell>
          <cell r="N58">
            <v>11.3333333333333</v>
          </cell>
          <cell r="O58">
            <v>21.8</v>
          </cell>
          <cell r="P58">
            <v>18</v>
          </cell>
          <cell r="Q58">
            <v>12</v>
          </cell>
          <cell r="R58">
            <v>0</v>
          </cell>
          <cell r="S58">
            <v>8</v>
          </cell>
          <cell r="T58">
            <v>0</v>
          </cell>
          <cell r="U58">
            <v>38</v>
          </cell>
          <cell r="V58">
            <v>60</v>
          </cell>
        </row>
        <row r="59">
          <cell r="B59" t="str">
            <v>E022-01-0818/2019</v>
          </cell>
          <cell r="C59" t="str">
            <v>Wanjala DANIEL</v>
          </cell>
          <cell r="D59">
            <v>5</v>
          </cell>
          <cell r="E59">
            <v>5</v>
          </cell>
          <cell r="F59">
            <v>0</v>
          </cell>
          <cell r="G59">
            <v>3.33333333333333</v>
          </cell>
          <cell r="H59">
            <v>4</v>
          </cell>
          <cell r="I59">
            <v>5</v>
          </cell>
          <cell r="J59">
            <v>4.5</v>
          </cell>
          <cell r="K59">
            <v>8</v>
          </cell>
          <cell r="L59">
            <v>8</v>
          </cell>
          <cell r="M59">
            <v>9</v>
          </cell>
          <cell r="N59">
            <v>8.33333333333333</v>
          </cell>
          <cell r="O59">
            <v>16.2</v>
          </cell>
          <cell r="P59">
            <v>18</v>
          </cell>
          <cell r="Q59">
            <v>0</v>
          </cell>
          <cell r="R59">
            <v>9</v>
          </cell>
          <cell r="S59">
            <v>0</v>
          </cell>
          <cell r="T59">
            <v>7</v>
          </cell>
          <cell r="U59">
            <v>34</v>
          </cell>
          <cell r="V59">
            <v>50</v>
          </cell>
        </row>
        <row r="60">
          <cell r="B60" t="str">
            <v>E022-01-0819/2019</v>
          </cell>
          <cell r="C60" t="str">
            <v>Houston Kilaaka KISANYA</v>
          </cell>
          <cell r="D60">
            <v>11</v>
          </cell>
          <cell r="E60">
            <v>11</v>
          </cell>
          <cell r="F60">
            <v>0</v>
          </cell>
          <cell r="G60">
            <v>7.33333333333333</v>
          </cell>
          <cell r="H60">
            <v>4</v>
          </cell>
          <cell r="I60">
            <v>5</v>
          </cell>
          <cell r="J60">
            <v>4.5</v>
          </cell>
          <cell r="K60">
            <v>8</v>
          </cell>
          <cell r="L60">
            <v>8</v>
          </cell>
          <cell r="M60">
            <v>8</v>
          </cell>
          <cell r="N60">
            <v>8</v>
          </cell>
          <cell r="O60">
            <v>19.8</v>
          </cell>
          <cell r="P60">
            <v>12</v>
          </cell>
          <cell r="Q60">
            <v>0</v>
          </cell>
          <cell r="R60">
            <v>10</v>
          </cell>
          <cell r="S60">
            <v>8</v>
          </cell>
          <cell r="T60">
            <v>0</v>
          </cell>
          <cell r="U60">
            <v>30</v>
          </cell>
          <cell r="V60">
            <v>50</v>
          </cell>
        </row>
        <row r="61">
          <cell r="B61" t="str">
            <v>E022-01-0820/2019</v>
          </cell>
          <cell r="C61" t="str">
            <v>Muchendu Peter KIBUKU</v>
          </cell>
          <cell r="D61">
            <v>6</v>
          </cell>
          <cell r="E61">
            <v>8</v>
          </cell>
          <cell r="F61">
            <v>0</v>
          </cell>
          <cell r="G61">
            <v>4.66666666666667</v>
          </cell>
          <cell r="H61">
            <v>2</v>
          </cell>
          <cell r="I61">
            <v>5</v>
          </cell>
          <cell r="J61">
            <v>3.5</v>
          </cell>
          <cell r="K61">
            <v>8</v>
          </cell>
          <cell r="L61">
            <v>8</v>
          </cell>
          <cell r="M61">
            <v>8</v>
          </cell>
          <cell r="N61">
            <v>8</v>
          </cell>
          <cell r="O61">
            <v>16.2</v>
          </cell>
          <cell r="P61">
            <v>10</v>
          </cell>
          <cell r="Q61">
            <v>6</v>
          </cell>
          <cell r="R61">
            <v>0</v>
          </cell>
          <cell r="S61">
            <v>8</v>
          </cell>
          <cell r="T61">
            <v>0</v>
          </cell>
          <cell r="U61">
            <v>24</v>
          </cell>
          <cell r="V61">
            <v>40</v>
          </cell>
        </row>
        <row r="62">
          <cell r="B62" t="str">
            <v>E022-01-0822/2019</v>
          </cell>
          <cell r="C62" t="str">
            <v>Magoi Maxwel KIPRUTO</v>
          </cell>
          <cell r="D62">
            <v>5</v>
          </cell>
          <cell r="E62">
            <v>8</v>
          </cell>
          <cell r="F62">
            <v>0</v>
          </cell>
          <cell r="G62">
            <v>4.33333333333333</v>
          </cell>
          <cell r="H62">
            <v>2</v>
          </cell>
          <cell r="I62">
            <v>5</v>
          </cell>
          <cell r="J62">
            <v>3.5</v>
          </cell>
          <cell r="K62">
            <v>8</v>
          </cell>
          <cell r="L62">
            <v>8</v>
          </cell>
          <cell r="M62">
            <v>9</v>
          </cell>
          <cell r="N62">
            <v>8.33333333333333</v>
          </cell>
          <cell r="O62">
            <v>16.2</v>
          </cell>
          <cell r="P62">
            <v>10</v>
          </cell>
          <cell r="Q62">
            <v>0</v>
          </cell>
          <cell r="R62">
            <v>10</v>
          </cell>
          <cell r="S62">
            <v>4</v>
          </cell>
          <cell r="T62">
            <v>0</v>
          </cell>
          <cell r="U62">
            <v>24</v>
          </cell>
          <cell r="V62">
            <v>40</v>
          </cell>
        </row>
        <row r="63">
          <cell r="B63" t="str">
            <v>E022-01-0823/2019</v>
          </cell>
          <cell r="C63" t="str">
            <v>Fred Makori NYABERI</v>
          </cell>
          <cell r="D63">
            <v>9</v>
          </cell>
          <cell r="E63">
            <v>9</v>
          </cell>
          <cell r="F63">
            <v>0</v>
          </cell>
          <cell r="G63">
            <v>6</v>
          </cell>
          <cell r="H63">
            <v>4</v>
          </cell>
          <cell r="I63">
            <v>5</v>
          </cell>
          <cell r="J63">
            <v>4.5</v>
          </cell>
          <cell r="K63">
            <v>8</v>
          </cell>
          <cell r="L63">
            <v>9</v>
          </cell>
          <cell r="M63">
            <v>7</v>
          </cell>
          <cell r="N63">
            <v>8</v>
          </cell>
          <cell r="O63">
            <v>18.5</v>
          </cell>
          <cell r="P63">
            <v>10</v>
          </cell>
          <cell r="Q63">
            <v>0</v>
          </cell>
          <cell r="R63">
            <v>9</v>
          </cell>
          <cell r="S63">
            <v>0</v>
          </cell>
          <cell r="T63">
            <v>2</v>
          </cell>
          <cell r="U63">
            <v>21</v>
          </cell>
          <cell r="V63">
            <v>40</v>
          </cell>
        </row>
        <row r="64">
          <cell r="B64" t="str">
            <v>E022-01-0835/2019</v>
          </cell>
          <cell r="C64" t="str">
            <v>Muthanga James MUTAHI</v>
          </cell>
          <cell r="D64">
            <v>6</v>
          </cell>
          <cell r="E64">
            <v>3</v>
          </cell>
          <cell r="F64">
            <v>0</v>
          </cell>
          <cell r="G64">
            <v>3</v>
          </cell>
          <cell r="H64">
            <v>3</v>
          </cell>
          <cell r="I64">
            <v>5</v>
          </cell>
          <cell r="J64">
            <v>4</v>
          </cell>
          <cell r="K64">
            <v>8</v>
          </cell>
          <cell r="L64">
            <v>9</v>
          </cell>
          <cell r="M64">
            <v>7</v>
          </cell>
          <cell r="N64">
            <v>8</v>
          </cell>
          <cell r="O64">
            <v>15</v>
          </cell>
          <cell r="P64">
            <v>15</v>
          </cell>
          <cell r="Q64">
            <v>10</v>
          </cell>
          <cell r="R64">
            <v>0</v>
          </cell>
          <cell r="S64">
            <v>10</v>
          </cell>
          <cell r="T64">
            <v>0</v>
          </cell>
          <cell r="U64">
            <v>35</v>
          </cell>
          <cell r="V64">
            <v>50</v>
          </cell>
        </row>
        <row r="65">
          <cell r="B65" t="str">
            <v>E022-01-0846/2019</v>
          </cell>
          <cell r="C65" t="str">
            <v>Chemutai ABIGAEL</v>
          </cell>
          <cell r="D65">
            <v>5</v>
          </cell>
          <cell r="E65">
            <v>12</v>
          </cell>
          <cell r="F65">
            <v>0</v>
          </cell>
          <cell r="G65">
            <v>5.66666666666667</v>
          </cell>
          <cell r="H65">
            <v>3</v>
          </cell>
          <cell r="I65">
            <v>5</v>
          </cell>
          <cell r="J65">
            <v>4</v>
          </cell>
          <cell r="K65">
            <v>8</v>
          </cell>
          <cell r="L65">
            <v>8</v>
          </cell>
          <cell r="M65">
            <v>8</v>
          </cell>
          <cell r="N65">
            <v>8</v>
          </cell>
          <cell r="O65">
            <v>17.7</v>
          </cell>
          <cell r="P65">
            <v>15</v>
          </cell>
          <cell r="Q65">
            <v>10</v>
          </cell>
          <cell r="R65">
            <v>0</v>
          </cell>
          <cell r="S65">
            <v>7</v>
          </cell>
          <cell r="T65">
            <v>0</v>
          </cell>
          <cell r="U65">
            <v>32</v>
          </cell>
          <cell r="V65">
            <v>50</v>
          </cell>
        </row>
        <row r="66">
          <cell r="B66" t="str">
            <v>E022-01-1999/2019</v>
          </cell>
          <cell r="C66" t="str">
            <v>Allan Mulwa KYALO</v>
          </cell>
          <cell r="D66">
            <v>7</v>
          </cell>
          <cell r="E66">
            <v>3</v>
          </cell>
          <cell r="F66">
            <v>0</v>
          </cell>
          <cell r="G66">
            <v>3.33333333333333</v>
          </cell>
          <cell r="H66">
            <v>3</v>
          </cell>
          <cell r="I66">
            <v>5</v>
          </cell>
          <cell r="J66">
            <v>4</v>
          </cell>
          <cell r="K66">
            <v>11</v>
          </cell>
          <cell r="L66">
            <v>11</v>
          </cell>
          <cell r="M66">
            <v>11</v>
          </cell>
          <cell r="N66">
            <v>11</v>
          </cell>
          <cell r="O66">
            <v>18.3</v>
          </cell>
          <cell r="P66">
            <v>21</v>
          </cell>
          <cell r="Q66">
            <v>0</v>
          </cell>
          <cell r="R66">
            <v>3</v>
          </cell>
          <cell r="S66">
            <v>12</v>
          </cell>
          <cell r="T66">
            <v>0</v>
          </cell>
          <cell r="U66">
            <v>36</v>
          </cell>
          <cell r="V66">
            <v>54</v>
          </cell>
        </row>
        <row r="67">
          <cell r="B67" t="str">
            <v>E022-01-2029/2019</v>
          </cell>
          <cell r="C67" t="str">
            <v>Wang'ondu Benard KURIA</v>
          </cell>
          <cell r="D67">
            <v>7</v>
          </cell>
          <cell r="E67">
            <v>4</v>
          </cell>
          <cell r="F67">
            <v>0</v>
          </cell>
          <cell r="G67">
            <v>3.66666666666667</v>
          </cell>
          <cell r="H67">
            <v>2</v>
          </cell>
          <cell r="I67">
            <v>5</v>
          </cell>
          <cell r="J67">
            <v>3.5</v>
          </cell>
          <cell r="K67">
            <v>8</v>
          </cell>
          <cell r="L67">
            <v>8</v>
          </cell>
          <cell r="M67">
            <v>8</v>
          </cell>
          <cell r="N67">
            <v>8</v>
          </cell>
          <cell r="O67">
            <v>15.2</v>
          </cell>
          <cell r="P67">
            <v>13</v>
          </cell>
          <cell r="Q67">
            <v>8</v>
          </cell>
          <cell r="R67">
            <v>0</v>
          </cell>
          <cell r="S67">
            <v>8</v>
          </cell>
          <cell r="T67">
            <v>0</v>
          </cell>
          <cell r="U67">
            <v>29</v>
          </cell>
          <cell r="V67">
            <v>44</v>
          </cell>
        </row>
        <row r="68">
          <cell r="B68" t="str">
            <v>E022-01-2040/2019</v>
          </cell>
          <cell r="C68" t="str">
            <v>Edwin NGARI</v>
          </cell>
          <cell r="D68">
            <v>1</v>
          </cell>
          <cell r="E68">
            <v>1</v>
          </cell>
          <cell r="F68">
            <v>0</v>
          </cell>
          <cell r="G68">
            <v>0.666666666666667</v>
          </cell>
          <cell r="H68">
            <v>2</v>
          </cell>
          <cell r="I68">
            <v>1</v>
          </cell>
          <cell r="J68">
            <v>1.5</v>
          </cell>
          <cell r="K68">
            <v>8</v>
          </cell>
          <cell r="L68">
            <v>8</v>
          </cell>
          <cell r="M68">
            <v>8</v>
          </cell>
          <cell r="N68">
            <v>8</v>
          </cell>
          <cell r="O68">
            <v>10.2</v>
          </cell>
          <cell r="P68">
            <v>12</v>
          </cell>
          <cell r="Q68">
            <v>5</v>
          </cell>
          <cell r="R68">
            <v>0</v>
          </cell>
          <cell r="S68">
            <v>7</v>
          </cell>
          <cell r="T68">
            <v>0</v>
          </cell>
          <cell r="U68">
            <v>24</v>
          </cell>
          <cell r="V68">
            <v>34</v>
          </cell>
        </row>
        <row r="69">
          <cell r="B69" t="str">
            <v>E022-01-2268/2019</v>
          </cell>
          <cell r="C69" t="str">
            <v>Antony Maswan KIBET</v>
          </cell>
          <cell r="D69">
            <v>15</v>
          </cell>
          <cell r="E69">
            <v>13</v>
          </cell>
          <cell r="F69">
            <v>0</v>
          </cell>
          <cell r="G69">
            <v>9.33333333333333</v>
          </cell>
          <cell r="H69">
            <v>3</v>
          </cell>
          <cell r="I69">
            <v>5</v>
          </cell>
          <cell r="J69">
            <v>4</v>
          </cell>
          <cell r="K69">
            <v>8</v>
          </cell>
          <cell r="L69">
            <v>9</v>
          </cell>
          <cell r="M69">
            <v>7</v>
          </cell>
          <cell r="N69">
            <v>8</v>
          </cell>
          <cell r="O69">
            <v>21.3</v>
          </cell>
          <cell r="P69">
            <v>19</v>
          </cell>
          <cell r="Q69">
            <v>6</v>
          </cell>
          <cell r="R69">
            <v>0</v>
          </cell>
          <cell r="S69">
            <v>0</v>
          </cell>
          <cell r="T69">
            <v>10</v>
          </cell>
          <cell r="U69">
            <v>35</v>
          </cell>
          <cell r="V69">
            <v>56</v>
          </cell>
        </row>
        <row r="70">
          <cell r="B70" t="str">
            <v>E022-01-2298/2019</v>
          </cell>
          <cell r="C70" t="str">
            <v>Lesinko SIPITEK</v>
          </cell>
          <cell r="D70">
            <v>2</v>
          </cell>
          <cell r="E70">
            <v>9</v>
          </cell>
          <cell r="F70">
            <v>0</v>
          </cell>
          <cell r="G70">
            <v>3.66666666666667</v>
          </cell>
          <cell r="H70">
            <v>4</v>
          </cell>
          <cell r="I70">
            <v>5</v>
          </cell>
          <cell r="J70">
            <v>4.5</v>
          </cell>
          <cell r="K70">
            <v>8</v>
          </cell>
          <cell r="L70">
            <v>8</v>
          </cell>
          <cell r="M70">
            <v>9</v>
          </cell>
          <cell r="N70">
            <v>8.33333333333333</v>
          </cell>
          <cell r="O70">
            <v>16.5</v>
          </cell>
          <cell r="P70">
            <v>10</v>
          </cell>
          <cell r="Q70">
            <v>10</v>
          </cell>
          <cell r="R70">
            <v>0</v>
          </cell>
          <cell r="S70">
            <v>5</v>
          </cell>
          <cell r="T70">
            <v>0</v>
          </cell>
          <cell r="U70">
            <v>25</v>
          </cell>
          <cell r="V70">
            <v>42</v>
          </cell>
        </row>
        <row r="71">
          <cell r="B71" t="str">
            <v>E022-01-1894/2018</v>
          </cell>
          <cell r="C71" t="str">
            <v>Brian Kiptoo BIWOTT</v>
          </cell>
          <cell r="D71">
            <v>6</v>
          </cell>
          <cell r="E71">
            <v>4</v>
          </cell>
          <cell r="F71">
            <v>0</v>
          </cell>
          <cell r="G71">
            <v>3.33333333333333</v>
          </cell>
          <cell r="H71">
            <v>2</v>
          </cell>
          <cell r="I71">
            <v>5</v>
          </cell>
          <cell r="J71">
            <v>3.5</v>
          </cell>
          <cell r="K71">
            <v>11</v>
          </cell>
          <cell r="L71">
            <v>11</v>
          </cell>
          <cell r="M71">
            <v>11</v>
          </cell>
          <cell r="N71">
            <v>11</v>
          </cell>
          <cell r="O71">
            <v>17.8</v>
          </cell>
          <cell r="P71">
            <v>16</v>
          </cell>
          <cell r="Q71">
            <v>0</v>
          </cell>
          <cell r="R71">
            <v>0</v>
          </cell>
          <cell r="S71">
            <v>14</v>
          </cell>
          <cell r="T71">
            <v>9</v>
          </cell>
          <cell r="U71">
            <v>39</v>
          </cell>
          <cell r="V71">
            <v>57</v>
          </cell>
        </row>
        <row r="72">
          <cell r="B72" t="str">
            <v>E022-01-1855/2018</v>
          </cell>
          <cell r="C72" t="str">
            <v>Agnes Gathoni NYUTU</v>
          </cell>
          <cell r="D72">
            <v>11</v>
          </cell>
          <cell r="E72">
            <v>9</v>
          </cell>
          <cell r="F72">
            <v>0</v>
          </cell>
          <cell r="G72">
            <v>6.66666666666667</v>
          </cell>
          <cell r="H72">
            <v>4</v>
          </cell>
          <cell r="I72">
            <v>5</v>
          </cell>
          <cell r="J72">
            <v>4.5</v>
          </cell>
          <cell r="K72">
            <v>8</v>
          </cell>
          <cell r="L72">
            <v>8</v>
          </cell>
          <cell r="M72">
            <v>8</v>
          </cell>
          <cell r="N72">
            <v>8</v>
          </cell>
          <cell r="O72">
            <v>19.2</v>
          </cell>
          <cell r="P72">
            <v>11</v>
          </cell>
          <cell r="Q72">
            <v>0</v>
          </cell>
          <cell r="R72">
            <v>3</v>
          </cell>
          <cell r="S72">
            <v>7</v>
          </cell>
          <cell r="T72">
            <v>0</v>
          </cell>
          <cell r="U72">
            <v>21</v>
          </cell>
          <cell r="V72">
            <v>40</v>
          </cell>
        </row>
        <row r="73">
          <cell r="B73" t="str">
            <v>E022-01-1789/2018</v>
          </cell>
          <cell r="C73" t="str">
            <v>Ian MARTIN</v>
          </cell>
          <cell r="D73">
            <v>1</v>
          </cell>
          <cell r="E73">
            <v>0</v>
          </cell>
          <cell r="F73">
            <v>0</v>
          </cell>
          <cell r="G73">
            <v>0.333333333333333</v>
          </cell>
          <cell r="H73">
            <v>0</v>
          </cell>
          <cell r="I73">
            <v>0</v>
          </cell>
          <cell r="J73">
            <v>0</v>
          </cell>
          <cell r="K73">
            <v>8</v>
          </cell>
          <cell r="L73">
            <v>8</v>
          </cell>
          <cell r="M73">
            <v>8</v>
          </cell>
          <cell r="N73">
            <v>8</v>
          </cell>
          <cell r="O73">
            <v>8.3</v>
          </cell>
          <cell r="P73">
            <v>17</v>
          </cell>
          <cell r="Q73">
            <v>5</v>
          </cell>
          <cell r="R73">
            <v>0</v>
          </cell>
          <cell r="S73">
            <v>6</v>
          </cell>
          <cell r="T73">
            <v>0</v>
          </cell>
          <cell r="U73">
            <v>28</v>
          </cell>
          <cell r="V73">
            <v>36</v>
          </cell>
        </row>
        <row r="74">
          <cell r="B74" t="str">
            <v>E022-01-0751/2017</v>
          </cell>
          <cell r="C74" t="str">
            <v>Mark Maina NJUGUNA</v>
          </cell>
          <cell r="D74">
            <v>0</v>
          </cell>
          <cell r="E74">
            <v>7</v>
          </cell>
          <cell r="F74">
            <v>0</v>
          </cell>
          <cell r="G74">
            <v>2.33333333333333</v>
          </cell>
          <cell r="H74">
            <v>0</v>
          </cell>
          <cell r="I74">
            <v>5</v>
          </cell>
          <cell r="J74">
            <v>2.5</v>
          </cell>
          <cell r="K74">
            <v>5</v>
          </cell>
          <cell r="L74">
            <v>8</v>
          </cell>
          <cell r="M74">
            <v>10</v>
          </cell>
          <cell r="N74">
            <v>7.66666666666667</v>
          </cell>
          <cell r="O74">
            <v>12.5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</row>
        <row r="74">
          <cell r="V74">
            <v>13</v>
          </cell>
        </row>
        <row r="75">
          <cell r="B75" t="str">
            <v>E022-01-0753/2017</v>
          </cell>
          <cell r="C75" t="str">
            <v>Rowland ODUOR</v>
          </cell>
          <cell r="D75">
            <v>1</v>
          </cell>
          <cell r="E75">
            <v>1</v>
          </cell>
          <cell r="F75">
            <v>0</v>
          </cell>
          <cell r="G75">
            <v>0.666666666666667</v>
          </cell>
          <cell r="H75">
            <v>0</v>
          </cell>
          <cell r="I75">
            <v>5</v>
          </cell>
          <cell r="J75">
            <v>2.5</v>
          </cell>
          <cell r="K75">
            <v>5</v>
          </cell>
          <cell r="L75">
            <v>10</v>
          </cell>
          <cell r="M75">
            <v>8</v>
          </cell>
          <cell r="N75">
            <v>7.66666666666667</v>
          </cell>
          <cell r="O75">
            <v>10.8</v>
          </cell>
          <cell r="P75">
            <v>5</v>
          </cell>
          <cell r="Q75">
            <v>4</v>
          </cell>
          <cell r="R75">
            <v>0</v>
          </cell>
          <cell r="S75">
            <v>0</v>
          </cell>
          <cell r="T75">
            <v>0</v>
          </cell>
          <cell r="U75">
            <v>9</v>
          </cell>
          <cell r="V75">
            <v>20</v>
          </cell>
        </row>
        <row r="76">
          <cell r="B76" t="str">
            <v>E022-01-1538/2017</v>
          </cell>
          <cell r="C76" t="str">
            <v>Roy Obimbo WILFRED</v>
          </cell>
          <cell r="D76">
            <v>0</v>
          </cell>
          <cell r="E76">
            <v>1</v>
          </cell>
          <cell r="F76">
            <v>0</v>
          </cell>
          <cell r="G76">
            <v>0.333333333333333</v>
          </cell>
          <cell r="H76">
            <v>1</v>
          </cell>
          <cell r="I76">
            <v>5</v>
          </cell>
          <cell r="J76">
            <v>3</v>
          </cell>
          <cell r="K76">
            <v>7</v>
          </cell>
          <cell r="L76">
            <v>5</v>
          </cell>
          <cell r="M76">
            <v>5</v>
          </cell>
          <cell r="N76">
            <v>5.66666666666667</v>
          </cell>
          <cell r="O76">
            <v>9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</row>
        <row r="76">
          <cell r="V76">
            <v>9</v>
          </cell>
        </row>
        <row r="77">
          <cell r="B77" t="str">
            <v>E022-01-0869/2016</v>
          </cell>
          <cell r="C77" t="str">
            <v>Elizabeth Ndinda MUSANGA</v>
          </cell>
          <cell r="D77">
            <v>4</v>
          </cell>
          <cell r="E77">
            <v>15</v>
          </cell>
          <cell r="F77">
            <v>0</v>
          </cell>
          <cell r="G77">
            <v>6.33333333333333</v>
          </cell>
          <cell r="H77">
            <v>3</v>
          </cell>
          <cell r="I77">
            <v>5</v>
          </cell>
          <cell r="J77">
            <v>4</v>
          </cell>
          <cell r="K77">
            <v>8</v>
          </cell>
          <cell r="L77">
            <v>8</v>
          </cell>
          <cell r="M77">
            <v>8</v>
          </cell>
          <cell r="N77">
            <v>8</v>
          </cell>
          <cell r="O77">
            <v>18.3</v>
          </cell>
          <cell r="P77">
            <v>14</v>
          </cell>
          <cell r="Q77">
            <v>10</v>
          </cell>
          <cell r="R77">
            <v>0</v>
          </cell>
          <cell r="S77">
            <v>8</v>
          </cell>
          <cell r="T77">
            <v>0</v>
          </cell>
          <cell r="U77">
            <v>32</v>
          </cell>
          <cell r="V77">
            <v>50</v>
          </cell>
        </row>
        <row r="78">
          <cell r="B78" t="str">
            <v>E022-01-2109/2016</v>
          </cell>
          <cell r="C78" t="str">
            <v>Amos KIPCHIRCHIR</v>
          </cell>
          <cell r="D78">
            <v>2</v>
          </cell>
          <cell r="E78">
            <v>1</v>
          </cell>
          <cell r="F78">
            <v>0</v>
          </cell>
          <cell r="G78">
            <v>1</v>
          </cell>
          <cell r="H78">
            <v>0</v>
          </cell>
          <cell r="I78">
            <v>5</v>
          </cell>
          <cell r="J78">
            <v>2.5</v>
          </cell>
          <cell r="K78">
            <v>7</v>
          </cell>
          <cell r="L78">
            <v>5</v>
          </cell>
          <cell r="M78">
            <v>5</v>
          </cell>
          <cell r="N78">
            <v>5.66666666666667</v>
          </cell>
          <cell r="O78">
            <v>9.2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</row>
        <row r="78">
          <cell r="V78">
            <v>9</v>
          </cell>
        </row>
        <row r="79">
          <cell r="B79" t="str">
            <v>E022-01-1077/2018</v>
          </cell>
          <cell r="C79" t="str">
            <v>Francis ngugi NGANGA</v>
          </cell>
          <cell r="D79">
            <v>12</v>
          </cell>
          <cell r="E79">
            <v>2</v>
          </cell>
          <cell r="F79">
            <v>0</v>
          </cell>
          <cell r="G79">
            <v>4.66666666666667</v>
          </cell>
          <cell r="H79">
            <v>0</v>
          </cell>
          <cell r="I79">
            <v>5</v>
          </cell>
          <cell r="J79">
            <v>2.5</v>
          </cell>
          <cell r="K79">
            <v>9</v>
          </cell>
          <cell r="L79">
            <v>7</v>
          </cell>
          <cell r="M79">
            <v>8</v>
          </cell>
          <cell r="N79">
            <v>8</v>
          </cell>
          <cell r="O79">
            <v>15.2</v>
          </cell>
          <cell r="P79">
            <v>10</v>
          </cell>
          <cell r="Q79">
            <v>0</v>
          </cell>
          <cell r="R79">
            <v>10</v>
          </cell>
          <cell r="S79">
            <v>10</v>
          </cell>
          <cell r="T79">
            <v>0</v>
          </cell>
          <cell r="U79">
            <v>30</v>
          </cell>
          <cell r="V79">
            <v>45</v>
          </cell>
        </row>
        <row r="80">
          <cell r="B80" t="str">
            <v>E022-01-0797/2014</v>
          </cell>
          <cell r="C80" t="str">
            <v>Kelvin Kariuki MWANGI</v>
          </cell>
          <cell r="D80">
            <v>9</v>
          </cell>
          <cell r="E80">
            <v>0</v>
          </cell>
          <cell r="F80">
            <v>0</v>
          </cell>
          <cell r="G80">
            <v>3</v>
          </cell>
          <cell r="H80">
            <v>5</v>
          </cell>
          <cell r="I80">
            <v>0</v>
          </cell>
          <cell r="J80">
            <v>5</v>
          </cell>
          <cell r="K80">
            <v>8</v>
          </cell>
          <cell r="L80">
            <v>8</v>
          </cell>
          <cell r="M80">
            <v>8</v>
          </cell>
          <cell r="N80">
            <v>8</v>
          </cell>
          <cell r="O80">
            <v>16</v>
          </cell>
          <cell r="P80">
            <v>10</v>
          </cell>
          <cell r="Q80">
            <v>2</v>
          </cell>
          <cell r="R80">
            <v>0</v>
          </cell>
          <cell r="S80">
            <v>0</v>
          </cell>
          <cell r="T80">
            <v>5</v>
          </cell>
          <cell r="U80">
            <v>17</v>
          </cell>
          <cell r="V80">
            <v>33</v>
          </cell>
        </row>
        <row r="81">
          <cell r="B81" t="str">
            <v>E022-01-1047/2018</v>
          </cell>
          <cell r="C81" t="str">
            <v>Maurice Mwangi WACHIRA</v>
          </cell>
          <cell r="D81">
            <v>8</v>
          </cell>
          <cell r="E81">
            <v>5</v>
          </cell>
          <cell r="F81">
            <v>0</v>
          </cell>
          <cell r="G81">
            <v>4.33333333333333</v>
          </cell>
          <cell r="H81">
            <v>3</v>
          </cell>
          <cell r="I81">
            <v>5</v>
          </cell>
          <cell r="J81">
            <v>4</v>
          </cell>
          <cell r="K81">
            <v>10</v>
          </cell>
          <cell r="L81">
            <v>10</v>
          </cell>
          <cell r="M81">
            <v>11</v>
          </cell>
          <cell r="N81">
            <v>10.3333333333333</v>
          </cell>
          <cell r="O81">
            <v>18.7</v>
          </cell>
          <cell r="P81">
            <v>17</v>
          </cell>
          <cell r="Q81">
            <v>11</v>
          </cell>
          <cell r="R81">
            <v>0</v>
          </cell>
          <cell r="S81">
            <v>9</v>
          </cell>
          <cell r="T81">
            <v>0</v>
          </cell>
          <cell r="U81">
            <v>37</v>
          </cell>
          <cell r="V81">
            <v>56</v>
          </cell>
        </row>
        <row r="82">
          <cell r="B82" t="str">
            <v>E022-01-1068/2018</v>
          </cell>
          <cell r="C82" t="str">
            <v>Anthony GITHINJI</v>
          </cell>
          <cell r="D82">
            <v>6</v>
          </cell>
          <cell r="E82">
            <v>0</v>
          </cell>
          <cell r="F82">
            <v>0</v>
          </cell>
          <cell r="G82">
            <v>2</v>
          </cell>
          <cell r="H82">
            <v>0</v>
          </cell>
          <cell r="I82">
            <v>0</v>
          </cell>
          <cell r="J82">
            <v>0</v>
          </cell>
          <cell r="K82">
            <v>5</v>
          </cell>
          <cell r="L82">
            <v>8</v>
          </cell>
          <cell r="M82">
            <v>10</v>
          </cell>
          <cell r="N82">
            <v>7.66666666666667</v>
          </cell>
          <cell r="O82">
            <v>9.7</v>
          </cell>
          <cell r="P82">
            <v>12</v>
          </cell>
          <cell r="Q82">
            <v>8</v>
          </cell>
          <cell r="R82">
            <v>0</v>
          </cell>
          <cell r="S82">
            <v>0</v>
          </cell>
          <cell r="T82">
            <v>7</v>
          </cell>
          <cell r="U82">
            <v>27</v>
          </cell>
          <cell r="V82">
            <v>37</v>
          </cell>
        </row>
        <row r="83">
          <cell r="B83" t="str">
            <v>E022-01-0762/2018</v>
          </cell>
          <cell r="C83" t="str">
            <v>Mbaga Gyavira TUZINDE</v>
          </cell>
          <cell r="D83">
            <v>8</v>
          </cell>
          <cell r="E83">
            <v>9</v>
          </cell>
          <cell r="F83">
            <v>0</v>
          </cell>
          <cell r="G83">
            <v>5.66666666666667</v>
          </cell>
          <cell r="H83">
            <v>2</v>
          </cell>
          <cell r="I83">
            <v>5</v>
          </cell>
          <cell r="J83">
            <v>3.5</v>
          </cell>
          <cell r="K83">
            <v>5</v>
          </cell>
          <cell r="L83">
            <v>8</v>
          </cell>
          <cell r="M83">
            <v>10</v>
          </cell>
          <cell r="N83">
            <v>7.66666666666667</v>
          </cell>
          <cell r="O83">
            <v>16.8</v>
          </cell>
          <cell r="P83">
            <v>10</v>
          </cell>
          <cell r="Q83">
            <v>0</v>
          </cell>
          <cell r="R83">
            <v>0</v>
          </cell>
          <cell r="S83">
            <v>6</v>
          </cell>
          <cell r="T83">
            <v>7</v>
          </cell>
          <cell r="U83">
            <v>23</v>
          </cell>
          <cell r="V83">
            <v>40</v>
          </cell>
        </row>
        <row r="84">
          <cell r="B84" t="str">
            <v>E022-01-1091/2018</v>
          </cell>
          <cell r="C84" t="str">
            <v>Daniel Njau KARIUKI</v>
          </cell>
          <cell r="D84">
            <v>0</v>
          </cell>
          <cell r="E84">
            <v>6</v>
          </cell>
          <cell r="F84">
            <v>0</v>
          </cell>
          <cell r="G84">
            <v>2</v>
          </cell>
          <cell r="H84">
            <v>3</v>
          </cell>
          <cell r="I84">
            <v>5</v>
          </cell>
          <cell r="J84">
            <v>4</v>
          </cell>
          <cell r="K84">
            <v>8</v>
          </cell>
          <cell r="L84">
            <v>8</v>
          </cell>
          <cell r="M84">
            <v>8</v>
          </cell>
          <cell r="N84">
            <v>8</v>
          </cell>
          <cell r="O84">
            <v>14</v>
          </cell>
          <cell r="P84">
            <v>6</v>
          </cell>
          <cell r="Q84">
            <v>0</v>
          </cell>
          <cell r="R84">
            <v>5</v>
          </cell>
          <cell r="S84">
            <v>0</v>
          </cell>
          <cell r="T84">
            <v>1</v>
          </cell>
          <cell r="U84">
            <v>12</v>
          </cell>
          <cell r="V84">
            <v>26</v>
          </cell>
        </row>
        <row r="85">
          <cell r="B85" t="str">
            <v>E022-01-1046/2018</v>
          </cell>
          <cell r="C85" t="str">
            <v>Duncan MWANIKI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8</v>
          </cell>
          <cell r="L85">
            <v>5</v>
          </cell>
          <cell r="M85">
            <v>5</v>
          </cell>
          <cell r="N85">
            <v>6</v>
          </cell>
          <cell r="O85">
            <v>6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</row>
        <row r="85">
          <cell r="V85">
            <v>6</v>
          </cell>
        </row>
        <row r="86">
          <cell r="B86" t="str">
            <v>E022-01-1816/2018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6">
          <cell r="P86">
            <v>20</v>
          </cell>
          <cell r="Q86">
            <v>1</v>
          </cell>
          <cell r="R86">
            <v>0</v>
          </cell>
          <cell r="S86">
            <v>11</v>
          </cell>
          <cell r="T86">
            <v>0</v>
          </cell>
          <cell r="U86">
            <v>32</v>
          </cell>
          <cell r="V86">
            <v>40</v>
          </cell>
        </row>
        <row r="87">
          <cell r="B87" t="str">
            <v>E022-01-1063/2018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7">
          <cell r="P87">
            <v>10</v>
          </cell>
          <cell r="Q87">
            <v>0</v>
          </cell>
          <cell r="R87">
            <v>10</v>
          </cell>
          <cell r="S87">
            <v>8</v>
          </cell>
          <cell r="T87">
            <v>0</v>
          </cell>
          <cell r="U87">
            <v>28</v>
          </cell>
          <cell r="V87">
            <v>40</v>
          </cell>
        </row>
        <row r="88">
          <cell r="B88" t="str">
            <v>E022-01-1801/2018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88">
          <cell r="P88">
            <v>8</v>
          </cell>
          <cell r="Q88">
            <v>3</v>
          </cell>
          <cell r="R88">
            <v>0</v>
          </cell>
          <cell r="S88">
            <v>3</v>
          </cell>
          <cell r="T88">
            <v>0</v>
          </cell>
          <cell r="U88">
            <v>14</v>
          </cell>
          <cell r="V88">
            <v>20</v>
          </cell>
        </row>
        <row r="89">
          <cell r="B89" t="str">
            <v>E022-01-1095/2018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</row>
        <row r="89">
          <cell r="P89">
            <v>6</v>
          </cell>
          <cell r="Q89">
            <v>0</v>
          </cell>
          <cell r="R89">
            <v>5</v>
          </cell>
          <cell r="S89">
            <v>6</v>
          </cell>
          <cell r="T89">
            <v>0</v>
          </cell>
          <cell r="U89">
            <v>17</v>
          </cell>
          <cell r="V89">
            <v>24.2857142857143</v>
          </cell>
        </row>
        <row r="90">
          <cell r="B90" t="str">
            <v>E022-01-1092/2018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10</v>
          </cell>
          <cell r="Q90">
            <v>10</v>
          </cell>
          <cell r="R90">
            <v>0</v>
          </cell>
          <cell r="S90">
            <v>9</v>
          </cell>
          <cell r="T90">
            <v>0</v>
          </cell>
          <cell r="U90">
            <v>29</v>
          </cell>
          <cell r="V90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CBD4.2"/>
      <sheetName val="SYS"/>
    </sheetNames>
    <sheetDataSet>
      <sheetData sheetId="0">
        <row r="15">
          <cell r="B15" t="str">
            <v>E022-01-0745/2019</v>
          </cell>
          <cell r="C15" t="str">
            <v>MBUGUA  Mary Mbaire</v>
          </cell>
          <cell r="D15">
            <v>16</v>
          </cell>
          <cell r="E15">
            <v>14</v>
          </cell>
          <cell r="F15">
            <v>0</v>
          </cell>
          <cell r="G15">
            <v>5</v>
          </cell>
          <cell r="H15">
            <v>3</v>
          </cell>
          <cell r="I15">
            <v>0</v>
          </cell>
          <cell r="J15">
            <v>1.5</v>
          </cell>
          <cell r="K15">
            <v>11</v>
          </cell>
          <cell r="L15">
            <v>9</v>
          </cell>
          <cell r="M15">
            <v>0</v>
          </cell>
          <cell r="N15">
            <v>10</v>
          </cell>
          <cell r="O15">
            <v>16.5</v>
          </cell>
          <cell r="P15">
            <v>28</v>
          </cell>
          <cell r="Q15">
            <v>17</v>
          </cell>
          <cell r="R15">
            <v>0</v>
          </cell>
          <cell r="S15">
            <v>17</v>
          </cell>
          <cell r="T15">
            <v>0</v>
          </cell>
          <cell r="U15">
            <v>62</v>
          </cell>
          <cell r="V15">
            <v>79</v>
          </cell>
        </row>
        <row r="16">
          <cell r="B16" t="str">
            <v>E022-01-0746/2019</v>
          </cell>
          <cell r="C16" t="str">
            <v>MBURU Racheal Wamaitha</v>
          </cell>
          <cell r="D16">
            <v>12</v>
          </cell>
          <cell r="E16">
            <v>14</v>
          </cell>
          <cell r="F16">
            <v>0</v>
          </cell>
          <cell r="G16">
            <v>4.33333333333333</v>
          </cell>
          <cell r="H16">
            <v>3</v>
          </cell>
          <cell r="I16">
            <v>0</v>
          </cell>
          <cell r="J16">
            <v>3</v>
          </cell>
          <cell r="K16">
            <v>11</v>
          </cell>
          <cell r="L16">
            <v>9</v>
          </cell>
          <cell r="M16">
            <v>0</v>
          </cell>
          <cell r="N16">
            <v>10</v>
          </cell>
          <cell r="O16">
            <v>17.3</v>
          </cell>
          <cell r="P16">
            <v>30</v>
          </cell>
          <cell r="Q16">
            <v>16</v>
          </cell>
          <cell r="R16">
            <v>0</v>
          </cell>
          <cell r="S16">
            <v>18</v>
          </cell>
          <cell r="T16">
            <v>0</v>
          </cell>
          <cell r="U16">
            <v>64</v>
          </cell>
          <cell r="V16">
            <v>81</v>
          </cell>
        </row>
        <row r="17">
          <cell r="B17" t="str">
            <v>E022-01-0747/2019</v>
          </cell>
          <cell r="C17" t="str">
            <v>Makara Elsie Muthoni</v>
          </cell>
          <cell r="D17">
            <v>10</v>
          </cell>
          <cell r="E17">
            <v>14</v>
          </cell>
          <cell r="F17">
            <v>0</v>
          </cell>
          <cell r="G17">
            <v>4</v>
          </cell>
          <cell r="H17">
            <v>4.5</v>
          </cell>
          <cell r="I17">
            <v>0</v>
          </cell>
          <cell r="J17">
            <v>4.5</v>
          </cell>
          <cell r="K17">
            <v>11</v>
          </cell>
          <cell r="L17">
            <v>10</v>
          </cell>
          <cell r="M17">
            <v>0</v>
          </cell>
          <cell r="N17">
            <v>10.5</v>
          </cell>
          <cell r="O17">
            <v>19</v>
          </cell>
          <cell r="P17">
            <v>29</v>
          </cell>
          <cell r="Q17">
            <v>16</v>
          </cell>
          <cell r="R17">
            <v>0</v>
          </cell>
          <cell r="S17">
            <v>16</v>
          </cell>
          <cell r="T17">
            <v>0</v>
          </cell>
          <cell r="U17">
            <v>61</v>
          </cell>
          <cell r="V17">
            <v>80</v>
          </cell>
        </row>
        <row r="18">
          <cell r="B18" t="str">
            <v>E022-01-0748/2019</v>
          </cell>
          <cell r="C18" t="str">
            <v>Kariuki Luis Githendu</v>
          </cell>
          <cell r="D18">
            <v>10</v>
          </cell>
          <cell r="E18">
            <v>12</v>
          </cell>
          <cell r="F18">
            <v>0</v>
          </cell>
          <cell r="G18">
            <v>3.66666666666667</v>
          </cell>
          <cell r="H18">
            <v>0.5</v>
          </cell>
          <cell r="I18">
            <v>0</v>
          </cell>
          <cell r="J18">
            <v>0.5</v>
          </cell>
          <cell r="K18">
            <v>10</v>
          </cell>
          <cell r="L18">
            <v>9</v>
          </cell>
          <cell r="M18">
            <v>0</v>
          </cell>
          <cell r="N18">
            <v>9.5</v>
          </cell>
          <cell r="O18">
            <v>13.7</v>
          </cell>
          <cell r="P18">
            <v>22</v>
          </cell>
          <cell r="Q18">
            <v>9</v>
          </cell>
          <cell r="R18">
            <v>0</v>
          </cell>
          <cell r="S18">
            <v>0</v>
          </cell>
          <cell r="T18">
            <v>1</v>
          </cell>
          <cell r="U18">
            <v>32</v>
          </cell>
          <cell r="V18">
            <v>46</v>
          </cell>
        </row>
        <row r="19">
          <cell r="B19" t="str">
            <v>E022-01-0749/2019</v>
          </cell>
          <cell r="C19" t="str">
            <v>Kimondo Samuel Kioria</v>
          </cell>
          <cell r="D19">
            <v>16</v>
          </cell>
          <cell r="E19">
            <v>14</v>
          </cell>
          <cell r="F19">
            <v>0</v>
          </cell>
          <cell r="G19">
            <v>5</v>
          </cell>
          <cell r="H19">
            <v>1.5</v>
          </cell>
          <cell r="I19">
            <v>0</v>
          </cell>
          <cell r="J19">
            <v>1.5</v>
          </cell>
          <cell r="K19">
            <v>11</v>
          </cell>
          <cell r="L19">
            <v>10</v>
          </cell>
          <cell r="M19">
            <v>0</v>
          </cell>
          <cell r="N19">
            <v>10.5</v>
          </cell>
          <cell r="O19">
            <v>17</v>
          </cell>
          <cell r="P19">
            <v>22</v>
          </cell>
          <cell r="Q19">
            <v>0</v>
          </cell>
          <cell r="R19">
            <v>16</v>
          </cell>
          <cell r="S19">
            <v>12</v>
          </cell>
          <cell r="T19">
            <v>0</v>
          </cell>
          <cell r="U19">
            <v>50</v>
          </cell>
          <cell r="V19">
            <v>67</v>
          </cell>
        </row>
        <row r="20">
          <cell r="B20" t="str">
            <v>E022-01-0750/2019</v>
          </cell>
          <cell r="C20" t="str">
            <v>Kanumbi Victor Kariuki</v>
          </cell>
          <cell r="D20">
            <v>10</v>
          </cell>
          <cell r="E20">
            <v>12</v>
          </cell>
          <cell r="F20">
            <v>0</v>
          </cell>
          <cell r="G20">
            <v>3.66666666666667</v>
          </cell>
          <cell r="H20">
            <v>3</v>
          </cell>
          <cell r="I20">
            <v>0</v>
          </cell>
          <cell r="J20">
            <v>3</v>
          </cell>
          <cell r="K20">
            <v>10</v>
          </cell>
          <cell r="L20">
            <v>11</v>
          </cell>
          <cell r="M20">
            <v>0</v>
          </cell>
          <cell r="N20">
            <v>10.5</v>
          </cell>
          <cell r="O20">
            <v>17.2</v>
          </cell>
          <cell r="P20">
            <v>22</v>
          </cell>
          <cell r="Q20">
            <v>13</v>
          </cell>
          <cell r="R20">
            <v>0</v>
          </cell>
          <cell r="S20">
            <v>14</v>
          </cell>
          <cell r="T20">
            <v>0</v>
          </cell>
          <cell r="U20">
            <v>49</v>
          </cell>
          <cell r="V20">
            <v>66</v>
          </cell>
        </row>
        <row r="21">
          <cell r="B21" t="str">
            <v>E022-01-0751/2019</v>
          </cell>
          <cell r="C21" t="str">
            <v>Emmanuel Wanjohi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1"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</row>
        <row r="22">
          <cell r="B22" t="str">
            <v>E022-01-0752/2019</v>
          </cell>
          <cell r="C22" t="str">
            <v>Ndindi Antony Waruingi</v>
          </cell>
          <cell r="D22">
            <v>12</v>
          </cell>
          <cell r="E22">
            <v>12</v>
          </cell>
          <cell r="F22">
            <v>0</v>
          </cell>
          <cell r="G22">
            <v>4</v>
          </cell>
          <cell r="H22">
            <v>3</v>
          </cell>
          <cell r="I22">
            <v>0</v>
          </cell>
          <cell r="J22">
            <v>3</v>
          </cell>
          <cell r="K22">
            <v>9</v>
          </cell>
          <cell r="L22">
            <v>8</v>
          </cell>
          <cell r="M22">
            <v>0</v>
          </cell>
          <cell r="N22">
            <v>8.5</v>
          </cell>
          <cell r="O22">
            <v>15.5</v>
          </cell>
          <cell r="P22">
            <v>18</v>
          </cell>
          <cell r="Q22">
            <v>0</v>
          </cell>
          <cell r="R22">
            <v>12</v>
          </cell>
          <cell r="S22">
            <v>0</v>
          </cell>
          <cell r="T22">
            <v>3</v>
          </cell>
          <cell r="U22">
            <v>33</v>
          </cell>
          <cell r="V22">
            <v>49</v>
          </cell>
        </row>
        <row r="23">
          <cell r="B23" t="str">
            <v>E022-01-0754/2019</v>
          </cell>
          <cell r="C23" t="str">
            <v>Wanyoike John Mathai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3"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</row>
        <row r="24">
          <cell r="B24" t="str">
            <v>E022-01-0755/2019</v>
          </cell>
          <cell r="C24" t="str">
            <v>Mwaura Peter Thuo</v>
          </cell>
          <cell r="D24">
            <v>12</v>
          </cell>
          <cell r="E24">
            <v>12</v>
          </cell>
          <cell r="F24">
            <v>0</v>
          </cell>
          <cell r="G24">
            <v>4</v>
          </cell>
          <cell r="H24">
            <v>1.5</v>
          </cell>
          <cell r="I24">
            <v>0</v>
          </cell>
          <cell r="J24">
            <v>1.5</v>
          </cell>
          <cell r="K24">
            <v>11</v>
          </cell>
          <cell r="L24">
            <v>10</v>
          </cell>
          <cell r="M24">
            <v>0</v>
          </cell>
          <cell r="N24">
            <v>10.5</v>
          </cell>
          <cell r="O24">
            <v>16</v>
          </cell>
          <cell r="P24">
            <v>27</v>
          </cell>
          <cell r="Q24">
            <v>16</v>
          </cell>
          <cell r="R24">
            <v>10</v>
          </cell>
          <cell r="S24">
            <v>0</v>
          </cell>
          <cell r="T24">
            <v>0</v>
          </cell>
          <cell r="U24">
            <v>53</v>
          </cell>
          <cell r="V24">
            <v>69</v>
          </cell>
        </row>
        <row r="25">
          <cell r="B25" t="str">
            <v>E022-01-0756/2019</v>
          </cell>
          <cell r="C25" t="str">
            <v>Ngugi William Watuku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5"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</row>
        <row r="26">
          <cell r="B26" t="str">
            <v>E022-01-0757/2019</v>
          </cell>
          <cell r="C26" t="str">
            <v>Njenga Dickson Githere</v>
          </cell>
          <cell r="D26">
            <v>10</v>
          </cell>
          <cell r="E26">
            <v>14</v>
          </cell>
          <cell r="F26">
            <v>0</v>
          </cell>
          <cell r="G26">
            <v>4</v>
          </cell>
          <cell r="H26">
            <v>4.5</v>
          </cell>
          <cell r="I26">
            <v>0</v>
          </cell>
          <cell r="J26">
            <v>4.5</v>
          </cell>
          <cell r="K26">
            <v>8</v>
          </cell>
          <cell r="L26">
            <v>9</v>
          </cell>
          <cell r="M26">
            <v>0</v>
          </cell>
          <cell r="N26">
            <v>8.5</v>
          </cell>
          <cell r="O26">
            <v>17</v>
          </cell>
          <cell r="P26">
            <v>20</v>
          </cell>
          <cell r="Q26">
            <v>10</v>
          </cell>
          <cell r="R26">
            <v>0</v>
          </cell>
          <cell r="S26">
            <v>0</v>
          </cell>
          <cell r="T26">
            <v>6</v>
          </cell>
          <cell r="U26">
            <v>36</v>
          </cell>
          <cell r="V26">
            <v>53</v>
          </cell>
        </row>
        <row r="27">
          <cell r="B27" t="str">
            <v>E022-01-0758/2019</v>
          </cell>
          <cell r="C27" t="str">
            <v>Ndemo Brian Bwonda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</row>
        <row r="27"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</row>
        <row r="28">
          <cell r="B28" t="str">
            <v>E022-01-0759/2019</v>
          </cell>
          <cell r="C28" t="str">
            <v>Bogonko Eddy Ombeki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8"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</row>
        <row r="29">
          <cell r="B29" t="str">
            <v>E022-01-0760/2019</v>
          </cell>
          <cell r="C29" t="str">
            <v>Wangombe Brian Gabriel Mwangi</v>
          </cell>
          <cell r="D29">
            <v>10</v>
          </cell>
          <cell r="E29">
            <v>10</v>
          </cell>
          <cell r="F29">
            <v>0</v>
          </cell>
          <cell r="G29">
            <v>3.33333333333333</v>
          </cell>
          <cell r="H29">
            <v>1.5</v>
          </cell>
          <cell r="I29">
            <v>0</v>
          </cell>
          <cell r="J29">
            <v>1.5</v>
          </cell>
          <cell r="K29">
            <v>11</v>
          </cell>
          <cell r="L29">
            <v>9</v>
          </cell>
          <cell r="M29">
            <v>0</v>
          </cell>
          <cell r="N29">
            <v>10</v>
          </cell>
          <cell r="O29">
            <v>14.8</v>
          </cell>
          <cell r="P29">
            <v>16</v>
          </cell>
          <cell r="Q29">
            <v>0</v>
          </cell>
          <cell r="R29">
            <v>14</v>
          </cell>
          <cell r="S29">
            <v>13</v>
          </cell>
          <cell r="T29">
            <v>0</v>
          </cell>
          <cell r="U29">
            <v>43</v>
          </cell>
          <cell r="V29">
            <v>58</v>
          </cell>
        </row>
        <row r="30">
          <cell r="B30" t="str">
            <v>E022-01-0761/2019</v>
          </cell>
          <cell r="C30" t="str">
            <v>Nduta Rael Nzeli</v>
          </cell>
          <cell r="D30">
            <v>10</v>
          </cell>
          <cell r="E30">
            <v>12</v>
          </cell>
          <cell r="F30">
            <v>0</v>
          </cell>
          <cell r="G30">
            <v>3.66666666666667</v>
          </cell>
          <cell r="H30">
            <v>0.5</v>
          </cell>
          <cell r="I30">
            <v>0</v>
          </cell>
          <cell r="J30">
            <v>0.5</v>
          </cell>
          <cell r="K30">
            <v>11</v>
          </cell>
          <cell r="L30">
            <v>9</v>
          </cell>
          <cell r="M30">
            <v>0</v>
          </cell>
          <cell r="N30">
            <v>10</v>
          </cell>
          <cell r="O30">
            <v>14.2</v>
          </cell>
          <cell r="P30">
            <v>23</v>
          </cell>
          <cell r="Q30">
            <v>14</v>
          </cell>
          <cell r="R30">
            <v>0</v>
          </cell>
          <cell r="S30">
            <v>8</v>
          </cell>
          <cell r="T30">
            <v>0</v>
          </cell>
          <cell r="U30">
            <v>45</v>
          </cell>
          <cell r="V30">
            <v>59</v>
          </cell>
        </row>
        <row r="31">
          <cell r="B31" t="str">
            <v>E022-01-0762/2019</v>
          </cell>
          <cell r="C31" t="str">
            <v>Kimanzi Lyanne Ndanu</v>
          </cell>
          <cell r="D31">
            <v>6</v>
          </cell>
          <cell r="E31">
            <v>10</v>
          </cell>
          <cell r="F31">
            <v>0</v>
          </cell>
          <cell r="G31">
            <v>2.66666666666667</v>
          </cell>
          <cell r="H31">
            <v>1.5</v>
          </cell>
          <cell r="I31">
            <v>0</v>
          </cell>
          <cell r="J31">
            <v>1.5</v>
          </cell>
          <cell r="K31">
            <v>8</v>
          </cell>
          <cell r="L31">
            <v>8</v>
          </cell>
          <cell r="M31">
            <v>0</v>
          </cell>
          <cell r="N31">
            <v>8</v>
          </cell>
          <cell r="O31">
            <v>12.2</v>
          </cell>
          <cell r="P31">
            <v>23</v>
          </cell>
          <cell r="Q31">
            <v>15</v>
          </cell>
          <cell r="R31">
            <v>0</v>
          </cell>
          <cell r="S31">
            <v>3</v>
          </cell>
          <cell r="T31">
            <v>0</v>
          </cell>
          <cell r="U31">
            <v>41</v>
          </cell>
          <cell r="V31">
            <v>53</v>
          </cell>
        </row>
        <row r="32">
          <cell r="B32" t="str">
            <v>E022-01-0765/2019</v>
          </cell>
          <cell r="C32" t="str">
            <v>Gathura Jeremiah Kiarie</v>
          </cell>
          <cell r="D32">
            <v>14</v>
          </cell>
          <cell r="E32">
            <v>14</v>
          </cell>
          <cell r="F32">
            <v>0</v>
          </cell>
          <cell r="G32">
            <v>4.66666666666667</v>
          </cell>
          <cell r="H32">
            <v>4.5</v>
          </cell>
          <cell r="I32">
            <v>0</v>
          </cell>
          <cell r="J32">
            <v>4.5</v>
          </cell>
          <cell r="K32">
            <v>10</v>
          </cell>
          <cell r="L32">
            <v>8</v>
          </cell>
          <cell r="M32">
            <v>0</v>
          </cell>
          <cell r="N32">
            <v>9</v>
          </cell>
          <cell r="O32">
            <v>18.2</v>
          </cell>
          <cell r="P32">
            <v>30</v>
          </cell>
          <cell r="Q32">
            <v>10</v>
          </cell>
          <cell r="R32">
            <v>0</v>
          </cell>
          <cell r="S32">
            <v>16</v>
          </cell>
          <cell r="T32">
            <v>0</v>
          </cell>
          <cell r="U32">
            <v>56</v>
          </cell>
          <cell r="V32">
            <v>74</v>
          </cell>
        </row>
        <row r="33">
          <cell r="B33" t="str">
            <v>E022-01-0766/2019</v>
          </cell>
          <cell r="C33" t="str">
            <v>James Mithamo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3"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</row>
        <row r="34">
          <cell r="B34" t="str">
            <v>E022-01-0767/2019</v>
          </cell>
          <cell r="C34" t="str">
            <v>Kinyanjui Tamahjoy Mbura</v>
          </cell>
          <cell r="D34">
            <v>12</v>
          </cell>
          <cell r="E34">
            <v>14</v>
          </cell>
          <cell r="F34">
            <v>0</v>
          </cell>
          <cell r="G34">
            <v>4.33333333333333</v>
          </cell>
          <cell r="H34">
            <v>3</v>
          </cell>
          <cell r="I34">
            <v>0</v>
          </cell>
          <cell r="J34">
            <v>3</v>
          </cell>
          <cell r="K34">
            <v>10</v>
          </cell>
          <cell r="L34">
            <v>11</v>
          </cell>
          <cell r="M34">
            <v>0</v>
          </cell>
          <cell r="N34">
            <v>10.5</v>
          </cell>
          <cell r="O34">
            <v>17.8</v>
          </cell>
          <cell r="P34">
            <v>21</v>
          </cell>
          <cell r="Q34">
            <v>0</v>
          </cell>
          <cell r="R34">
            <v>17</v>
          </cell>
          <cell r="S34">
            <v>0</v>
          </cell>
          <cell r="T34">
            <v>10</v>
          </cell>
          <cell r="U34">
            <v>48</v>
          </cell>
          <cell r="V34">
            <v>66</v>
          </cell>
        </row>
        <row r="35">
          <cell r="B35" t="str">
            <v>E022-01-0768/2019</v>
          </cell>
          <cell r="C35" t="str">
            <v>Kipkoech Pamela Chemutai</v>
          </cell>
          <cell r="D35">
            <v>8</v>
          </cell>
          <cell r="E35">
            <v>12</v>
          </cell>
          <cell r="F35">
            <v>0</v>
          </cell>
          <cell r="G35">
            <v>3.33333333333333</v>
          </cell>
          <cell r="H35">
            <v>4.5</v>
          </cell>
          <cell r="I35">
            <v>0</v>
          </cell>
          <cell r="J35">
            <v>4.5</v>
          </cell>
          <cell r="K35">
            <v>8</v>
          </cell>
          <cell r="L35">
            <v>8</v>
          </cell>
          <cell r="M35">
            <v>0</v>
          </cell>
          <cell r="N35">
            <v>8</v>
          </cell>
          <cell r="O35">
            <v>15.8</v>
          </cell>
          <cell r="P35">
            <v>23.5</v>
          </cell>
          <cell r="Q35">
            <v>17.5</v>
          </cell>
          <cell r="R35">
            <v>0</v>
          </cell>
          <cell r="S35">
            <v>15</v>
          </cell>
          <cell r="T35">
            <v>0</v>
          </cell>
          <cell r="U35">
            <v>56</v>
          </cell>
          <cell r="V35">
            <v>72</v>
          </cell>
        </row>
        <row r="36">
          <cell r="B36" t="str">
            <v>E022-01-0769/2019</v>
          </cell>
          <cell r="C36" t="str">
            <v>Faith Kaswii</v>
          </cell>
          <cell r="D36">
            <v>8</v>
          </cell>
          <cell r="E36">
            <v>12</v>
          </cell>
          <cell r="F36">
            <v>0</v>
          </cell>
          <cell r="G36">
            <v>3.33333333333333</v>
          </cell>
          <cell r="H36">
            <v>1.5</v>
          </cell>
          <cell r="I36">
            <v>0</v>
          </cell>
          <cell r="J36">
            <v>1.5</v>
          </cell>
          <cell r="K36">
            <v>11</v>
          </cell>
          <cell r="L36">
            <v>10</v>
          </cell>
          <cell r="M36">
            <v>0</v>
          </cell>
          <cell r="N36">
            <v>10.5</v>
          </cell>
          <cell r="O36">
            <v>15.3</v>
          </cell>
          <cell r="P36">
            <v>15</v>
          </cell>
          <cell r="Q36">
            <v>13</v>
          </cell>
          <cell r="R36">
            <v>0</v>
          </cell>
          <cell r="S36">
            <v>14</v>
          </cell>
          <cell r="T36">
            <v>0</v>
          </cell>
          <cell r="U36">
            <v>42</v>
          </cell>
          <cell r="V36">
            <v>57</v>
          </cell>
        </row>
        <row r="37">
          <cell r="B37" t="str">
            <v>E022-01-0770/2019</v>
          </cell>
          <cell r="C37" t="str">
            <v>Kariuki Joshua Njeru</v>
          </cell>
          <cell r="D37">
            <v>8</v>
          </cell>
          <cell r="E37">
            <v>14</v>
          </cell>
          <cell r="F37">
            <v>0</v>
          </cell>
          <cell r="G37">
            <v>3.66666666666667</v>
          </cell>
          <cell r="H37">
            <v>3</v>
          </cell>
          <cell r="I37">
            <v>0</v>
          </cell>
          <cell r="J37">
            <v>3</v>
          </cell>
          <cell r="K37">
            <v>8</v>
          </cell>
          <cell r="L37">
            <v>9</v>
          </cell>
          <cell r="M37">
            <v>0</v>
          </cell>
          <cell r="N37">
            <v>8.5</v>
          </cell>
          <cell r="O37">
            <v>15.2</v>
          </cell>
          <cell r="P37">
            <v>15</v>
          </cell>
          <cell r="Q37">
            <v>16</v>
          </cell>
          <cell r="R37">
            <v>0</v>
          </cell>
          <cell r="S37">
            <v>5</v>
          </cell>
          <cell r="T37">
            <v>0</v>
          </cell>
          <cell r="U37">
            <v>36</v>
          </cell>
          <cell r="V37">
            <v>51</v>
          </cell>
        </row>
        <row r="38">
          <cell r="B38" t="str">
            <v>E022-01-0771/2019</v>
          </cell>
          <cell r="C38" t="str">
            <v>Mugi Joy Wanjira</v>
          </cell>
          <cell r="D38">
            <v>12</v>
          </cell>
          <cell r="E38">
            <v>16</v>
          </cell>
          <cell r="F38">
            <v>0</v>
          </cell>
          <cell r="G38">
            <v>4.66666666666667</v>
          </cell>
          <cell r="H38">
            <v>4.5</v>
          </cell>
          <cell r="I38">
            <v>0</v>
          </cell>
          <cell r="J38">
            <v>4.5</v>
          </cell>
          <cell r="K38">
            <v>10</v>
          </cell>
          <cell r="L38">
            <v>11</v>
          </cell>
          <cell r="M38">
            <v>0</v>
          </cell>
          <cell r="N38">
            <v>10.5</v>
          </cell>
          <cell r="O38">
            <v>19.7</v>
          </cell>
          <cell r="P38">
            <v>17</v>
          </cell>
          <cell r="Q38">
            <v>16.5</v>
          </cell>
          <cell r="R38">
            <v>0</v>
          </cell>
          <cell r="S38">
            <v>10</v>
          </cell>
          <cell r="T38">
            <v>0</v>
          </cell>
          <cell r="U38">
            <v>43.5</v>
          </cell>
          <cell r="V38">
            <v>63</v>
          </cell>
        </row>
        <row r="39">
          <cell r="B39" t="str">
            <v>E022-01-0772/2019</v>
          </cell>
          <cell r="C39" t="str">
            <v>Gichuki Charles Murage</v>
          </cell>
          <cell r="D39">
            <v>6</v>
          </cell>
          <cell r="E39">
            <v>12</v>
          </cell>
          <cell r="F39">
            <v>0</v>
          </cell>
          <cell r="G39">
            <v>3</v>
          </cell>
          <cell r="H39">
            <v>0.5</v>
          </cell>
          <cell r="I39">
            <v>0</v>
          </cell>
          <cell r="J39">
            <v>0.5</v>
          </cell>
          <cell r="K39">
            <v>10</v>
          </cell>
          <cell r="L39">
            <v>9</v>
          </cell>
          <cell r="M39">
            <v>0</v>
          </cell>
          <cell r="N39">
            <v>9.5</v>
          </cell>
          <cell r="O39">
            <v>13</v>
          </cell>
          <cell r="P39">
            <v>20</v>
          </cell>
          <cell r="Q39">
            <v>9</v>
          </cell>
          <cell r="R39">
            <v>0</v>
          </cell>
          <cell r="S39">
            <v>5</v>
          </cell>
          <cell r="T39">
            <v>0</v>
          </cell>
          <cell r="U39">
            <v>34</v>
          </cell>
          <cell r="V39">
            <v>47</v>
          </cell>
        </row>
        <row r="40">
          <cell r="B40" t="str">
            <v>E022-01-0773/2019</v>
          </cell>
          <cell r="C40" t="str">
            <v>Musangi Stephen Mwangangi</v>
          </cell>
          <cell r="D40">
            <v>10</v>
          </cell>
          <cell r="E40">
            <v>14</v>
          </cell>
          <cell r="F40">
            <v>0</v>
          </cell>
          <cell r="G40">
            <v>4</v>
          </cell>
          <cell r="H40">
            <v>4.5</v>
          </cell>
          <cell r="I40">
            <v>0</v>
          </cell>
          <cell r="J40">
            <v>4.5</v>
          </cell>
          <cell r="K40">
            <v>10</v>
          </cell>
          <cell r="L40">
            <v>8</v>
          </cell>
          <cell r="M40">
            <v>0</v>
          </cell>
          <cell r="N40">
            <v>9</v>
          </cell>
          <cell r="O40">
            <v>17.5</v>
          </cell>
          <cell r="P40">
            <v>23</v>
          </cell>
          <cell r="Q40">
            <v>11</v>
          </cell>
          <cell r="R40">
            <v>0</v>
          </cell>
          <cell r="S40">
            <v>11</v>
          </cell>
          <cell r="T40">
            <v>0</v>
          </cell>
          <cell r="U40">
            <v>45</v>
          </cell>
          <cell r="V40">
            <v>63</v>
          </cell>
        </row>
        <row r="41">
          <cell r="B41" t="str">
            <v>E022-01-0774/2019</v>
          </cell>
          <cell r="C41" t="str">
            <v>Dennis Shujaa Martin</v>
          </cell>
          <cell r="D41">
            <v>12</v>
          </cell>
          <cell r="E41">
            <v>12</v>
          </cell>
          <cell r="F41">
            <v>0</v>
          </cell>
          <cell r="G41">
            <v>4</v>
          </cell>
          <cell r="H41">
            <v>3</v>
          </cell>
          <cell r="I41">
            <v>0</v>
          </cell>
          <cell r="J41">
            <v>3</v>
          </cell>
          <cell r="K41">
            <v>8</v>
          </cell>
          <cell r="L41">
            <v>9</v>
          </cell>
          <cell r="M41">
            <v>0</v>
          </cell>
          <cell r="N41">
            <v>8.5</v>
          </cell>
          <cell r="O41">
            <v>15.5</v>
          </cell>
          <cell r="P41">
            <v>25</v>
          </cell>
          <cell r="Q41">
            <v>15</v>
          </cell>
          <cell r="R41">
            <v>0</v>
          </cell>
          <cell r="S41">
            <v>13</v>
          </cell>
          <cell r="T41">
            <v>0</v>
          </cell>
          <cell r="U41">
            <v>53</v>
          </cell>
          <cell r="V41">
            <v>69</v>
          </cell>
        </row>
        <row r="42">
          <cell r="B42" t="str">
            <v>E022-01-0775/2019</v>
          </cell>
          <cell r="C42" t="str">
            <v>Ngei James Wambua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</row>
        <row r="42"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</row>
        <row r="43">
          <cell r="B43" t="str">
            <v>E022-01-0776/2019</v>
          </cell>
          <cell r="C43" t="str">
            <v>Thuku G Gichuki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</row>
        <row r="43"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</row>
        <row r="44">
          <cell r="B44" t="str">
            <v>E022-01-0777/2019</v>
          </cell>
          <cell r="C44" t="str">
            <v>Njihia Fidel Kirega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4"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</row>
        <row r="45">
          <cell r="B45" t="str">
            <v>E022-01-0778/2019</v>
          </cell>
          <cell r="C45" t="str">
            <v>Aswa Philip Katiechi</v>
          </cell>
          <cell r="D45">
            <v>6</v>
          </cell>
          <cell r="E45">
            <v>12</v>
          </cell>
          <cell r="F45">
            <v>0</v>
          </cell>
          <cell r="G45">
            <v>3</v>
          </cell>
          <cell r="H45">
            <v>1.5</v>
          </cell>
          <cell r="I45">
            <v>0</v>
          </cell>
          <cell r="J45">
            <v>1.5</v>
          </cell>
          <cell r="K45">
            <v>9</v>
          </cell>
          <cell r="L45">
            <v>8</v>
          </cell>
          <cell r="M45">
            <v>0</v>
          </cell>
          <cell r="N45">
            <v>8.5</v>
          </cell>
          <cell r="O45">
            <v>13</v>
          </cell>
          <cell r="P45">
            <v>18</v>
          </cell>
          <cell r="Q45">
            <v>12</v>
          </cell>
          <cell r="R45">
            <v>7</v>
          </cell>
          <cell r="S45">
            <v>0</v>
          </cell>
          <cell r="T45">
            <v>0</v>
          </cell>
          <cell r="U45">
            <v>37</v>
          </cell>
          <cell r="V45">
            <v>50</v>
          </cell>
        </row>
        <row r="46">
          <cell r="B46" t="str">
            <v>E022-01-0779/2019</v>
          </cell>
          <cell r="C46" t="str">
            <v>Obiero Spencer Ochieng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6"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</row>
        <row r="47">
          <cell r="B47" t="str">
            <v>E022-01-0780/2019</v>
          </cell>
          <cell r="C47" t="str">
            <v>Mwendwa Daniel Mulandi</v>
          </cell>
          <cell r="D47">
            <v>14</v>
          </cell>
          <cell r="E47">
            <v>14</v>
          </cell>
          <cell r="F47">
            <v>0</v>
          </cell>
          <cell r="G47">
            <v>4.66666666666667</v>
          </cell>
          <cell r="H47">
            <v>4.5</v>
          </cell>
          <cell r="I47">
            <v>0</v>
          </cell>
          <cell r="J47">
            <v>4.5</v>
          </cell>
          <cell r="K47">
            <v>10</v>
          </cell>
          <cell r="L47">
            <v>11</v>
          </cell>
          <cell r="M47">
            <v>0</v>
          </cell>
          <cell r="N47">
            <v>10.5</v>
          </cell>
          <cell r="O47">
            <v>19.7</v>
          </cell>
          <cell r="P47">
            <v>20</v>
          </cell>
          <cell r="Q47">
            <v>0</v>
          </cell>
          <cell r="R47">
            <v>13</v>
          </cell>
          <cell r="S47">
            <v>0</v>
          </cell>
          <cell r="T47">
            <v>16</v>
          </cell>
          <cell r="U47">
            <v>49</v>
          </cell>
          <cell r="V47">
            <v>69</v>
          </cell>
        </row>
        <row r="48">
          <cell r="B48" t="str">
            <v>E022-01-0781/2019</v>
          </cell>
          <cell r="C48" t="str">
            <v>Kipkorir Kevin</v>
          </cell>
          <cell r="D48">
            <v>8</v>
          </cell>
          <cell r="E48">
            <v>12</v>
          </cell>
          <cell r="F48">
            <v>0</v>
          </cell>
          <cell r="G48">
            <v>3.33333333333333</v>
          </cell>
          <cell r="H48">
            <v>4.5</v>
          </cell>
          <cell r="I48">
            <v>0</v>
          </cell>
          <cell r="J48">
            <v>4.5</v>
          </cell>
          <cell r="K48">
            <v>11</v>
          </cell>
          <cell r="L48">
            <v>9</v>
          </cell>
          <cell r="M48">
            <v>0</v>
          </cell>
          <cell r="N48">
            <v>10</v>
          </cell>
          <cell r="O48">
            <v>17.8</v>
          </cell>
          <cell r="P48">
            <v>17</v>
          </cell>
          <cell r="Q48">
            <v>15.5</v>
          </cell>
          <cell r="R48">
            <v>0</v>
          </cell>
          <cell r="S48">
            <v>8</v>
          </cell>
          <cell r="T48">
            <v>0</v>
          </cell>
          <cell r="U48">
            <v>40.5</v>
          </cell>
          <cell r="V48">
            <v>58</v>
          </cell>
        </row>
        <row r="49">
          <cell r="B49" t="str">
            <v>E022-01-0783/2019</v>
          </cell>
          <cell r="C49" t="str">
            <v>Njagi Fredrick Mwaniki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49"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</row>
        <row r="50">
          <cell r="B50" t="str">
            <v>E022-01-0786/2019</v>
          </cell>
          <cell r="C50" t="str">
            <v>Manjari David Muchai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0"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</row>
        <row r="51">
          <cell r="B51" t="str">
            <v>E022-01-0788/2019</v>
          </cell>
          <cell r="C51" t="str">
            <v>Mwangi Ian Muchiri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9</v>
          </cell>
          <cell r="L51">
            <v>8</v>
          </cell>
          <cell r="M51">
            <v>0</v>
          </cell>
          <cell r="N51">
            <v>8.5</v>
          </cell>
          <cell r="O51">
            <v>8.5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</row>
        <row r="51">
          <cell r="V51">
            <v>9</v>
          </cell>
        </row>
        <row r="52">
          <cell r="B52" t="str">
            <v>E022-01-0789/2019</v>
          </cell>
          <cell r="C52" t="str">
            <v>Elvis Kipngetich</v>
          </cell>
          <cell r="D52">
            <v>8</v>
          </cell>
          <cell r="E52">
            <v>12</v>
          </cell>
          <cell r="F52">
            <v>0</v>
          </cell>
          <cell r="G52">
            <v>3.33333333333333</v>
          </cell>
          <cell r="H52">
            <v>3</v>
          </cell>
          <cell r="I52">
            <v>0</v>
          </cell>
          <cell r="J52">
            <v>3</v>
          </cell>
          <cell r="K52">
            <v>10</v>
          </cell>
          <cell r="L52">
            <v>8</v>
          </cell>
          <cell r="M52">
            <v>0</v>
          </cell>
          <cell r="N52">
            <v>9</v>
          </cell>
          <cell r="O52">
            <v>15.3</v>
          </cell>
          <cell r="P52">
            <v>21</v>
          </cell>
          <cell r="Q52">
            <v>8.5</v>
          </cell>
          <cell r="R52">
            <v>0</v>
          </cell>
          <cell r="S52">
            <v>0</v>
          </cell>
          <cell r="T52">
            <v>4</v>
          </cell>
          <cell r="U52">
            <v>33.5</v>
          </cell>
          <cell r="V52">
            <v>49</v>
          </cell>
        </row>
        <row r="53">
          <cell r="B53" t="str">
            <v>E022-01-0790/2019</v>
          </cell>
          <cell r="C53" t="str">
            <v>Kiplangat Renox Kipkoech</v>
          </cell>
          <cell r="D53">
            <v>10</v>
          </cell>
          <cell r="E53">
            <v>12</v>
          </cell>
          <cell r="F53">
            <v>0</v>
          </cell>
          <cell r="G53">
            <v>3.66666666666667</v>
          </cell>
          <cell r="H53">
            <v>3</v>
          </cell>
          <cell r="I53">
            <v>0</v>
          </cell>
          <cell r="J53">
            <v>3</v>
          </cell>
          <cell r="K53">
            <v>10</v>
          </cell>
          <cell r="L53">
            <v>9</v>
          </cell>
          <cell r="M53">
            <v>0</v>
          </cell>
          <cell r="N53">
            <v>9.5</v>
          </cell>
          <cell r="O53">
            <v>16.2</v>
          </cell>
          <cell r="P53">
            <v>19</v>
          </cell>
          <cell r="Q53">
            <v>15</v>
          </cell>
          <cell r="R53">
            <v>0</v>
          </cell>
          <cell r="S53">
            <v>9</v>
          </cell>
          <cell r="T53">
            <v>0</v>
          </cell>
          <cell r="U53">
            <v>43</v>
          </cell>
          <cell r="V53">
            <v>59</v>
          </cell>
        </row>
        <row r="54">
          <cell r="B54" t="str">
            <v>E022-01-0791/2019</v>
          </cell>
          <cell r="C54" t="str">
            <v>Nyambura Precious Mumbi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4"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</row>
        <row r="55">
          <cell r="B55" t="str">
            <v>E022-01-0792/2019</v>
          </cell>
          <cell r="C55" t="str">
            <v>Kiprotich Cosmas</v>
          </cell>
          <cell r="D55">
            <v>12</v>
          </cell>
          <cell r="E55">
            <v>14</v>
          </cell>
          <cell r="F55">
            <v>0</v>
          </cell>
          <cell r="G55">
            <v>4.33333333333333</v>
          </cell>
          <cell r="H55">
            <v>3</v>
          </cell>
          <cell r="I55">
            <v>0</v>
          </cell>
          <cell r="J55">
            <v>3</v>
          </cell>
          <cell r="K55">
            <v>10</v>
          </cell>
          <cell r="L55">
            <v>8</v>
          </cell>
          <cell r="M55">
            <v>0</v>
          </cell>
          <cell r="N55">
            <v>9</v>
          </cell>
          <cell r="O55">
            <v>16.3</v>
          </cell>
          <cell r="P55">
            <v>22</v>
          </cell>
          <cell r="Q55">
            <v>12</v>
          </cell>
          <cell r="R55">
            <v>0</v>
          </cell>
          <cell r="S55">
            <v>16</v>
          </cell>
          <cell r="T55">
            <v>0</v>
          </cell>
          <cell r="U55">
            <v>50</v>
          </cell>
          <cell r="V55">
            <v>66</v>
          </cell>
        </row>
        <row r="56">
          <cell r="B56" t="str">
            <v>E022-01-0793/2019</v>
          </cell>
          <cell r="C56" t="str">
            <v>Chepkoech Doreen</v>
          </cell>
          <cell r="D56">
            <v>8</v>
          </cell>
          <cell r="E56">
            <v>12</v>
          </cell>
          <cell r="F56">
            <v>0</v>
          </cell>
          <cell r="G56">
            <v>3.33333333333333</v>
          </cell>
          <cell r="H56">
            <v>4.5</v>
          </cell>
          <cell r="I56">
            <v>0</v>
          </cell>
          <cell r="J56">
            <v>4.5</v>
          </cell>
          <cell r="K56">
            <v>9</v>
          </cell>
          <cell r="L56">
            <v>8</v>
          </cell>
          <cell r="M56">
            <v>0</v>
          </cell>
          <cell r="N56">
            <v>8.5</v>
          </cell>
          <cell r="O56">
            <v>16.3</v>
          </cell>
          <cell r="P56">
            <v>29</v>
          </cell>
          <cell r="Q56">
            <v>15</v>
          </cell>
          <cell r="R56">
            <v>0</v>
          </cell>
          <cell r="S56">
            <v>11</v>
          </cell>
          <cell r="T56">
            <v>0</v>
          </cell>
          <cell r="U56">
            <v>55</v>
          </cell>
          <cell r="V56">
            <v>71</v>
          </cell>
        </row>
        <row r="57">
          <cell r="B57" t="str">
            <v>E022-01-0794/2019</v>
          </cell>
          <cell r="C57" t="str">
            <v>Njeri Newton Kariuki</v>
          </cell>
          <cell r="D57">
            <v>14</v>
          </cell>
          <cell r="E57">
            <v>12</v>
          </cell>
          <cell r="F57">
            <v>0</v>
          </cell>
          <cell r="G57">
            <v>4.33333333333333</v>
          </cell>
          <cell r="H57">
            <v>3</v>
          </cell>
          <cell r="I57">
            <v>0</v>
          </cell>
          <cell r="J57">
            <v>3</v>
          </cell>
          <cell r="K57">
            <v>11</v>
          </cell>
          <cell r="L57">
            <v>9</v>
          </cell>
          <cell r="M57">
            <v>0</v>
          </cell>
          <cell r="N57">
            <v>10</v>
          </cell>
          <cell r="O57">
            <v>17.3</v>
          </cell>
          <cell r="P57">
            <v>29</v>
          </cell>
          <cell r="Q57">
            <v>14</v>
          </cell>
          <cell r="R57">
            <v>0</v>
          </cell>
          <cell r="S57">
            <v>12</v>
          </cell>
          <cell r="T57">
            <v>0</v>
          </cell>
          <cell r="U57">
            <v>55</v>
          </cell>
          <cell r="V57">
            <v>72</v>
          </cell>
        </row>
        <row r="58">
          <cell r="B58" t="str">
            <v>E022-01-0796/2019</v>
          </cell>
          <cell r="C58" t="str">
            <v>Kyalo Stephen Musembi</v>
          </cell>
          <cell r="D58">
            <v>12</v>
          </cell>
          <cell r="E58">
            <v>12</v>
          </cell>
          <cell r="F58">
            <v>0</v>
          </cell>
          <cell r="G58">
            <v>4</v>
          </cell>
          <cell r="H58">
            <v>1.5</v>
          </cell>
          <cell r="I58">
            <v>0</v>
          </cell>
          <cell r="J58">
            <v>1.5</v>
          </cell>
          <cell r="K58">
            <v>11</v>
          </cell>
          <cell r="L58">
            <v>10</v>
          </cell>
          <cell r="M58">
            <v>0</v>
          </cell>
          <cell r="N58">
            <v>10.5</v>
          </cell>
          <cell r="O58">
            <v>16</v>
          </cell>
          <cell r="P58">
            <v>27</v>
          </cell>
          <cell r="Q58">
            <v>14</v>
          </cell>
          <cell r="R58">
            <v>0</v>
          </cell>
          <cell r="S58">
            <v>16</v>
          </cell>
          <cell r="T58">
            <v>0</v>
          </cell>
          <cell r="U58">
            <v>57</v>
          </cell>
          <cell r="V58">
            <v>73</v>
          </cell>
        </row>
        <row r="59">
          <cell r="B59" t="str">
            <v>E022-01-0797/2019</v>
          </cell>
          <cell r="C59" t="str">
            <v>Kimani Geofrey Theuri</v>
          </cell>
          <cell r="D59">
            <v>10</v>
          </cell>
          <cell r="E59">
            <v>12</v>
          </cell>
          <cell r="F59">
            <v>0</v>
          </cell>
          <cell r="G59">
            <v>3.66666666666667</v>
          </cell>
          <cell r="H59">
            <v>3</v>
          </cell>
          <cell r="I59">
            <v>0</v>
          </cell>
          <cell r="J59">
            <v>3</v>
          </cell>
          <cell r="K59">
            <v>11</v>
          </cell>
          <cell r="L59">
            <v>9</v>
          </cell>
          <cell r="M59">
            <v>0</v>
          </cell>
          <cell r="N59">
            <v>10</v>
          </cell>
          <cell r="O59">
            <v>16.7</v>
          </cell>
          <cell r="P59">
            <v>21</v>
          </cell>
          <cell r="Q59">
            <v>10</v>
          </cell>
          <cell r="R59">
            <v>0</v>
          </cell>
          <cell r="S59">
            <v>14</v>
          </cell>
          <cell r="T59">
            <v>0</v>
          </cell>
          <cell r="U59">
            <v>45</v>
          </cell>
          <cell r="V59">
            <v>62</v>
          </cell>
        </row>
        <row r="60">
          <cell r="B60" t="str">
            <v>E022-01-0798/2019</v>
          </cell>
          <cell r="C60" t="str">
            <v>Kamau Peter Kinyanjui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0"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</row>
        <row r="61">
          <cell r="B61" t="str">
            <v>E022-01-0799/2019</v>
          </cell>
          <cell r="C61" t="str">
            <v>Njuguna Joseph Kuria</v>
          </cell>
          <cell r="D61">
            <v>14</v>
          </cell>
          <cell r="E61">
            <v>14</v>
          </cell>
          <cell r="F61">
            <v>0</v>
          </cell>
          <cell r="G61">
            <v>4.66666666666667</v>
          </cell>
          <cell r="H61">
            <v>4.5</v>
          </cell>
          <cell r="I61">
            <v>0</v>
          </cell>
          <cell r="J61">
            <v>4.5</v>
          </cell>
          <cell r="K61">
            <v>11</v>
          </cell>
          <cell r="L61">
            <v>9</v>
          </cell>
          <cell r="M61">
            <v>0</v>
          </cell>
          <cell r="N61">
            <v>10</v>
          </cell>
          <cell r="O61">
            <v>19.2</v>
          </cell>
          <cell r="P61">
            <v>30</v>
          </cell>
          <cell r="Q61">
            <v>15</v>
          </cell>
          <cell r="R61">
            <v>0</v>
          </cell>
          <cell r="S61">
            <v>12</v>
          </cell>
          <cell r="T61">
            <v>0</v>
          </cell>
          <cell r="U61">
            <v>57</v>
          </cell>
          <cell r="V61">
            <v>76</v>
          </cell>
        </row>
        <row r="62">
          <cell r="B62" t="str">
            <v>E022-01-0800/2019</v>
          </cell>
          <cell r="C62" t="str">
            <v>Saina Jemeli Njeri</v>
          </cell>
          <cell r="D62">
            <v>12</v>
          </cell>
          <cell r="E62">
            <v>12</v>
          </cell>
          <cell r="F62">
            <v>0</v>
          </cell>
          <cell r="G62">
            <v>4</v>
          </cell>
          <cell r="H62">
            <v>3</v>
          </cell>
          <cell r="I62">
            <v>0</v>
          </cell>
          <cell r="J62">
            <v>3</v>
          </cell>
          <cell r="K62">
            <v>10</v>
          </cell>
          <cell r="L62">
            <v>11</v>
          </cell>
          <cell r="M62">
            <v>0</v>
          </cell>
          <cell r="N62">
            <v>10.5</v>
          </cell>
          <cell r="O62">
            <v>17.5</v>
          </cell>
          <cell r="P62">
            <v>16</v>
          </cell>
          <cell r="Q62">
            <v>13</v>
          </cell>
          <cell r="R62">
            <v>0</v>
          </cell>
          <cell r="S62">
            <v>6</v>
          </cell>
          <cell r="T62">
            <v>0</v>
          </cell>
          <cell r="U62">
            <v>35</v>
          </cell>
          <cell r="V62">
            <v>53</v>
          </cell>
        </row>
        <row r="63">
          <cell r="B63" t="str">
            <v>E022-01-0802/2019</v>
          </cell>
          <cell r="C63" t="str">
            <v>Yatich Kandie</v>
          </cell>
          <cell r="D63">
            <v>8</v>
          </cell>
          <cell r="E63">
            <v>12</v>
          </cell>
          <cell r="F63">
            <v>0</v>
          </cell>
          <cell r="G63">
            <v>3.33333333333333</v>
          </cell>
          <cell r="H63">
            <v>3</v>
          </cell>
          <cell r="I63">
            <v>0</v>
          </cell>
          <cell r="J63">
            <v>3</v>
          </cell>
          <cell r="K63">
            <v>10</v>
          </cell>
          <cell r="L63">
            <v>11</v>
          </cell>
          <cell r="M63">
            <v>0</v>
          </cell>
          <cell r="N63">
            <v>10.5</v>
          </cell>
          <cell r="O63">
            <v>16.8</v>
          </cell>
          <cell r="P63">
            <v>23</v>
          </cell>
          <cell r="Q63">
            <v>11</v>
          </cell>
          <cell r="R63">
            <v>0</v>
          </cell>
          <cell r="S63">
            <v>0</v>
          </cell>
          <cell r="T63">
            <v>10</v>
          </cell>
          <cell r="U63">
            <v>44</v>
          </cell>
          <cell r="V63">
            <v>61</v>
          </cell>
        </row>
        <row r="64">
          <cell r="B64" t="str">
            <v>E022-01-0803/2019</v>
          </cell>
          <cell r="C64" t="str">
            <v>Sheila Jepchirchir</v>
          </cell>
          <cell r="D64">
            <v>10</v>
          </cell>
          <cell r="E64">
            <v>14</v>
          </cell>
          <cell r="F64">
            <v>0</v>
          </cell>
          <cell r="G64">
            <v>4</v>
          </cell>
          <cell r="H64">
            <v>1.5</v>
          </cell>
          <cell r="I64">
            <v>0</v>
          </cell>
          <cell r="J64">
            <v>1.5</v>
          </cell>
          <cell r="K64">
            <v>10</v>
          </cell>
          <cell r="L64">
            <v>8</v>
          </cell>
          <cell r="M64">
            <v>0</v>
          </cell>
          <cell r="N64">
            <v>9</v>
          </cell>
          <cell r="O64">
            <v>14.5</v>
          </cell>
          <cell r="P64">
            <v>26</v>
          </cell>
          <cell r="Q64">
            <v>15</v>
          </cell>
          <cell r="R64">
            <v>0</v>
          </cell>
          <cell r="S64">
            <v>13</v>
          </cell>
          <cell r="T64">
            <v>0</v>
          </cell>
          <cell r="U64">
            <v>54</v>
          </cell>
          <cell r="V64">
            <v>69</v>
          </cell>
        </row>
        <row r="65">
          <cell r="B65" t="str">
            <v>E022-01-0804/2019</v>
          </cell>
          <cell r="C65" t="str">
            <v>Kipkoech Dalton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5"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</row>
        <row r="66">
          <cell r="B66" t="str">
            <v>E022-01-0805/2019</v>
          </cell>
          <cell r="C66" t="str">
            <v>Blair Carson Kiprotich</v>
          </cell>
          <cell r="D66">
            <v>8</v>
          </cell>
          <cell r="E66">
            <v>8</v>
          </cell>
          <cell r="F66">
            <v>0</v>
          </cell>
          <cell r="G66">
            <v>2.66666666666667</v>
          </cell>
          <cell r="H66">
            <v>3</v>
          </cell>
          <cell r="I66">
            <v>0</v>
          </cell>
          <cell r="J66">
            <v>3</v>
          </cell>
          <cell r="K66">
            <v>9</v>
          </cell>
          <cell r="L66">
            <v>8</v>
          </cell>
          <cell r="M66">
            <v>0</v>
          </cell>
          <cell r="N66">
            <v>8.5</v>
          </cell>
          <cell r="O66">
            <v>14.2</v>
          </cell>
          <cell r="P66">
            <v>16</v>
          </cell>
          <cell r="Q66">
            <v>9</v>
          </cell>
          <cell r="R66">
            <v>0</v>
          </cell>
          <cell r="S66">
            <v>4</v>
          </cell>
          <cell r="T66">
            <v>0</v>
          </cell>
          <cell r="U66">
            <v>29</v>
          </cell>
          <cell r="V66">
            <v>43</v>
          </cell>
        </row>
        <row r="67">
          <cell r="B67" t="str">
            <v>E022-01-0806/2019</v>
          </cell>
          <cell r="C67" t="str">
            <v>Disamalu Joseph Munene</v>
          </cell>
          <cell r="D67">
            <v>10</v>
          </cell>
          <cell r="E67">
            <v>10</v>
          </cell>
          <cell r="F67">
            <v>0</v>
          </cell>
          <cell r="G67">
            <v>3.33333333333333</v>
          </cell>
          <cell r="H67">
            <v>4.5</v>
          </cell>
          <cell r="I67">
            <v>0</v>
          </cell>
          <cell r="J67">
            <v>4.5</v>
          </cell>
          <cell r="K67">
            <v>11</v>
          </cell>
          <cell r="L67">
            <v>10</v>
          </cell>
          <cell r="M67">
            <v>0</v>
          </cell>
          <cell r="N67">
            <v>10.5</v>
          </cell>
          <cell r="O67">
            <v>18.3</v>
          </cell>
          <cell r="P67">
            <v>19</v>
          </cell>
          <cell r="Q67">
            <v>15</v>
          </cell>
          <cell r="R67">
            <v>0</v>
          </cell>
          <cell r="S67">
            <v>11</v>
          </cell>
          <cell r="T67">
            <v>0</v>
          </cell>
          <cell r="U67">
            <v>45</v>
          </cell>
          <cell r="V67">
            <v>63</v>
          </cell>
        </row>
        <row r="68">
          <cell r="B68" t="str">
            <v>E022-01-0807/2019</v>
          </cell>
          <cell r="C68" t="str">
            <v>Nehemiah Kibet</v>
          </cell>
          <cell r="D68">
            <v>8</v>
          </cell>
          <cell r="E68">
            <v>12</v>
          </cell>
          <cell r="F68">
            <v>0</v>
          </cell>
          <cell r="G68">
            <v>3.33333333333333</v>
          </cell>
          <cell r="H68">
            <v>3</v>
          </cell>
          <cell r="I68">
            <v>0</v>
          </cell>
          <cell r="J68">
            <v>3</v>
          </cell>
          <cell r="K68">
            <v>11</v>
          </cell>
          <cell r="L68">
            <v>9</v>
          </cell>
          <cell r="M68">
            <v>0</v>
          </cell>
          <cell r="N68">
            <v>10</v>
          </cell>
          <cell r="O68">
            <v>16.3</v>
          </cell>
          <cell r="P68">
            <v>21</v>
          </cell>
          <cell r="Q68">
            <v>11</v>
          </cell>
          <cell r="R68">
            <v>0</v>
          </cell>
          <cell r="S68">
            <v>0</v>
          </cell>
          <cell r="T68">
            <v>10</v>
          </cell>
          <cell r="U68">
            <v>42</v>
          </cell>
          <cell r="V68">
            <v>58</v>
          </cell>
        </row>
        <row r="69">
          <cell r="B69" t="str">
            <v>E022-01-0809/2019</v>
          </cell>
          <cell r="C69" t="str">
            <v>Cheruiyot Felix Kipngetich</v>
          </cell>
          <cell r="D69">
            <v>8</v>
          </cell>
          <cell r="E69">
            <v>12</v>
          </cell>
          <cell r="F69">
            <v>0</v>
          </cell>
          <cell r="G69">
            <v>3.33333333333333</v>
          </cell>
          <cell r="H69">
            <v>3</v>
          </cell>
          <cell r="I69">
            <v>0</v>
          </cell>
          <cell r="J69">
            <v>3</v>
          </cell>
          <cell r="K69">
            <v>10</v>
          </cell>
          <cell r="L69">
            <v>9</v>
          </cell>
          <cell r="M69">
            <v>0</v>
          </cell>
          <cell r="N69">
            <v>9.5</v>
          </cell>
          <cell r="O69">
            <v>15.8</v>
          </cell>
          <cell r="P69">
            <v>19</v>
          </cell>
          <cell r="Q69">
            <v>13</v>
          </cell>
          <cell r="R69">
            <v>0</v>
          </cell>
          <cell r="S69">
            <v>9</v>
          </cell>
          <cell r="T69">
            <v>0</v>
          </cell>
          <cell r="U69">
            <v>41</v>
          </cell>
          <cell r="V69">
            <v>57</v>
          </cell>
        </row>
        <row r="70">
          <cell r="B70" t="str">
            <v>E022-01-0810/2019</v>
          </cell>
          <cell r="C70" t="str">
            <v>Wilson Kisompe Toroge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0"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</row>
        <row r="71">
          <cell r="B71" t="str">
            <v>E022-01-0811/2019</v>
          </cell>
          <cell r="C71" t="str">
            <v>Jelimo Marion</v>
          </cell>
          <cell r="D71">
            <v>10</v>
          </cell>
          <cell r="E71">
            <v>10</v>
          </cell>
          <cell r="F71">
            <v>0</v>
          </cell>
          <cell r="G71">
            <v>3.33333333333333</v>
          </cell>
          <cell r="H71">
            <v>1.5</v>
          </cell>
          <cell r="I71">
            <v>0</v>
          </cell>
          <cell r="J71">
            <v>1.5</v>
          </cell>
          <cell r="K71">
            <v>11</v>
          </cell>
          <cell r="L71">
            <v>10</v>
          </cell>
          <cell r="M71">
            <v>0</v>
          </cell>
          <cell r="N71">
            <v>10.5</v>
          </cell>
          <cell r="O71">
            <v>15.3</v>
          </cell>
          <cell r="P71">
            <v>23</v>
          </cell>
          <cell r="Q71">
            <v>13</v>
          </cell>
          <cell r="R71">
            <v>0</v>
          </cell>
          <cell r="S71">
            <v>8</v>
          </cell>
          <cell r="T71">
            <v>0</v>
          </cell>
          <cell r="U71">
            <v>44</v>
          </cell>
          <cell r="V71">
            <v>59</v>
          </cell>
        </row>
        <row r="72">
          <cell r="B72" t="str">
            <v>E022-01-0812/2019</v>
          </cell>
          <cell r="C72" t="str">
            <v>Saha Ndune Erick</v>
          </cell>
          <cell r="D72">
            <v>10</v>
          </cell>
          <cell r="E72">
            <v>12</v>
          </cell>
          <cell r="F72">
            <v>0</v>
          </cell>
          <cell r="G72">
            <v>3.66666666666667</v>
          </cell>
          <cell r="H72">
            <v>3</v>
          </cell>
          <cell r="I72">
            <v>0</v>
          </cell>
          <cell r="J72">
            <v>3</v>
          </cell>
          <cell r="K72">
            <v>10</v>
          </cell>
          <cell r="L72">
            <v>8</v>
          </cell>
          <cell r="M72">
            <v>0</v>
          </cell>
          <cell r="N72">
            <v>9</v>
          </cell>
          <cell r="O72">
            <v>15.7</v>
          </cell>
          <cell r="P72">
            <v>28</v>
          </cell>
          <cell r="Q72">
            <v>14</v>
          </cell>
          <cell r="R72">
            <v>0</v>
          </cell>
          <cell r="S72">
            <v>14</v>
          </cell>
          <cell r="T72">
            <v>0</v>
          </cell>
          <cell r="U72">
            <v>56</v>
          </cell>
          <cell r="V72">
            <v>72</v>
          </cell>
        </row>
        <row r="73">
          <cell r="B73" t="str">
            <v>E022-01-0813/2019</v>
          </cell>
          <cell r="C73" t="str">
            <v>Kolia Katasi Josaiah</v>
          </cell>
          <cell r="D73">
            <v>12</v>
          </cell>
          <cell r="E73">
            <v>12</v>
          </cell>
          <cell r="F73">
            <v>0</v>
          </cell>
          <cell r="G73">
            <v>4</v>
          </cell>
          <cell r="H73">
            <v>3</v>
          </cell>
          <cell r="I73">
            <v>0</v>
          </cell>
          <cell r="J73">
            <v>3</v>
          </cell>
          <cell r="K73">
            <v>10</v>
          </cell>
          <cell r="L73">
            <v>8</v>
          </cell>
          <cell r="M73">
            <v>0</v>
          </cell>
          <cell r="N73">
            <v>9</v>
          </cell>
          <cell r="O73">
            <v>16</v>
          </cell>
          <cell r="P73">
            <v>27</v>
          </cell>
          <cell r="Q73">
            <v>6</v>
          </cell>
          <cell r="R73">
            <v>16</v>
          </cell>
          <cell r="S73">
            <v>0</v>
          </cell>
          <cell r="T73">
            <v>0</v>
          </cell>
          <cell r="U73">
            <v>49</v>
          </cell>
          <cell r="V73">
            <v>65</v>
          </cell>
        </row>
        <row r="74">
          <cell r="B74" t="str">
            <v>E022-01-0814/2019</v>
          </cell>
          <cell r="C74" t="str">
            <v>Mwakitandu Hafidhi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4"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</row>
        <row r="75">
          <cell r="B75" t="str">
            <v>E022-01-0815/2019</v>
          </cell>
          <cell r="C75" t="str">
            <v>Nasiwe Andera Neville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5"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</row>
        <row r="76">
          <cell r="B76" t="str">
            <v>E022-01-0816/2019</v>
          </cell>
          <cell r="C76" t="str">
            <v>Kyalo Musyimi John</v>
          </cell>
          <cell r="D76">
            <v>8</v>
          </cell>
          <cell r="E76">
            <v>12</v>
          </cell>
          <cell r="F76">
            <v>0</v>
          </cell>
          <cell r="G76">
            <v>3.33333333333333</v>
          </cell>
          <cell r="H76">
            <v>1.5</v>
          </cell>
          <cell r="I76">
            <v>0</v>
          </cell>
          <cell r="J76">
            <v>1.5</v>
          </cell>
          <cell r="K76">
            <v>11</v>
          </cell>
          <cell r="L76">
            <v>10</v>
          </cell>
          <cell r="M76">
            <v>0</v>
          </cell>
          <cell r="N76">
            <v>10.5</v>
          </cell>
          <cell r="O76">
            <v>15.3</v>
          </cell>
          <cell r="P76">
            <v>28</v>
          </cell>
          <cell r="Q76">
            <v>15</v>
          </cell>
          <cell r="R76">
            <v>9</v>
          </cell>
          <cell r="S76">
            <v>0</v>
          </cell>
          <cell r="T76">
            <v>0</v>
          </cell>
          <cell r="U76">
            <v>52</v>
          </cell>
          <cell r="V76">
            <v>67</v>
          </cell>
        </row>
        <row r="77">
          <cell r="B77" t="str">
            <v>E022-01-0817/2019</v>
          </cell>
          <cell r="C77" t="str">
            <v>Dishan Otieno</v>
          </cell>
          <cell r="D77">
            <v>14</v>
          </cell>
          <cell r="E77">
            <v>14</v>
          </cell>
          <cell r="F77">
            <v>0</v>
          </cell>
          <cell r="G77">
            <v>4.66666666666667</v>
          </cell>
          <cell r="H77">
            <v>3</v>
          </cell>
          <cell r="I77">
            <v>0</v>
          </cell>
          <cell r="J77">
            <v>3</v>
          </cell>
          <cell r="K77">
            <v>10</v>
          </cell>
          <cell r="L77">
            <v>8</v>
          </cell>
          <cell r="M77">
            <v>0</v>
          </cell>
          <cell r="N77">
            <v>9</v>
          </cell>
          <cell r="O77">
            <v>16.7</v>
          </cell>
          <cell r="P77">
            <v>27</v>
          </cell>
          <cell r="Q77">
            <v>13</v>
          </cell>
          <cell r="R77">
            <v>0</v>
          </cell>
          <cell r="S77">
            <v>0</v>
          </cell>
          <cell r="T77">
            <v>14</v>
          </cell>
          <cell r="U77">
            <v>54</v>
          </cell>
          <cell r="V77">
            <v>71</v>
          </cell>
        </row>
        <row r="78">
          <cell r="B78" t="str">
            <v>E022-01-0818/2019</v>
          </cell>
          <cell r="C78" t="str">
            <v>Wanjala Daniel</v>
          </cell>
          <cell r="D78">
            <v>8</v>
          </cell>
          <cell r="E78">
            <v>12</v>
          </cell>
          <cell r="F78">
            <v>0</v>
          </cell>
          <cell r="G78">
            <v>3.33333333333333</v>
          </cell>
          <cell r="H78">
            <v>3</v>
          </cell>
          <cell r="I78">
            <v>0</v>
          </cell>
          <cell r="J78">
            <v>3</v>
          </cell>
          <cell r="K78">
            <v>8</v>
          </cell>
          <cell r="L78">
            <v>9</v>
          </cell>
          <cell r="M78">
            <v>0</v>
          </cell>
          <cell r="N78">
            <v>8.5</v>
          </cell>
          <cell r="O78">
            <v>14.8</v>
          </cell>
          <cell r="P78">
            <v>27</v>
          </cell>
          <cell r="Q78">
            <v>13</v>
          </cell>
          <cell r="R78">
            <v>0</v>
          </cell>
          <cell r="S78">
            <v>0</v>
          </cell>
          <cell r="T78">
            <v>1</v>
          </cell>
          <cell r="U78">
            <v>41</v>
          </cell>
          <cell r="V78">
            <v>56</v>
          </cell>
        </row>
        <row r="79">
          <cell r="B79" t="str">
            <v>E022-01-0819/2019</v>
          </cell>
          <cell r="C79" t="str">
            <v>Houston Kilaaka Kisanya</v>
          </cell>
          <cell r="D79">
            <v>12</v>
          </cell>
          <cell r="E79">
            <v>14</v>
          </cell>
          <cell r="F79">
            <v>0</v>
          </cell>
          <cell r="G79">
            <v>4.33333333333333</v>
          </cell>
          <cell r="H79">
            <v>3</v>
          </cell>
          <cell r="I79">
            <v>0</v>
          </cell>
          <cell r="J79">
            <v>3</v>
          </cell>
          <cell r="K79">
            <v>11</v>
          </cell>
          <cell r="L79">
            <v>10</v>
          </cell>
          <cell r="M79">
            <v>0</v>
          </cell>
          <cell r="N79">
            <v>10.5</v>
          </cell>
          <cell r="O79">
            <v>17.8</v>
          </cell>
          <cell r="P79">
            <v>28.5</v>
          </cell>
          <cell r="Q79">
            <v>18</v>
          </cell>
          <cell r="R79">
            <v>0</v>
          </cell>
          <cell r="S79">
            <v>14</v>
          </cell>
          <cell r="T79">
            <v>0</v>
          </cell>
          <cell r="U79">
            <v>60.5</v>
          </cell>
          <cell r="V79">
            <v>78</v>
          </cell>
        </row>
        <row r="80">
          <cell r="B80" t="str">
            <v>E022-01-0820/2019</v>
          </cell>
          <cell r="C80" t="str">
            <v>Muchendu Peter Kibuku</v>
          </cell>
          <cell r="D80">
            <v>12</v>
          </cell>
          <cell r="E80">
            <v>12</v>
          </cell>
          <cell r="F80">
            <v>0</v>
          </cell>
          <cell r="G80">
            <v>4</v>
          </cell>
          <cell r="H80">
            <v>3</v>
          </cell>
          <cell r="I80">
            <v>0</v>
          </cell>
          <cell r="J80">
            <v>3</v>
          </cell>
          <cell r="K80">
            <v>11</v>
          </cell>
          <cell r="L80">
            <v>10</v>
          </cell>
          <cell r="M80">
            <v>0</v>
          </cell>
          <cell r="N80">
            <v>10.5</v>
          </cell>
          <cell r="O80">
            <v>17.5</v>
          </cell>
          <cell r="P80">
            <v>29</v>
          </cell>
          <cell r="Q80">
            <v>18</v>
          </cell>
          <cell r="R80">
            <v>0</v>
          </cell>
          <cell r="S80">
            <v>8</v>
          </cell>
          <cell r="T80">
            <v>0</v>
          </cell>
          <cell r="U80">
            <v>55</v>
          </cell>
          <cell r="V80">
            <v>73</v>
          </cell>
        </row>
        <row r="81">
          <cell r="B81" t="str">
            <v>E022-01-0821/2019</v>
          </cell>
          <cell r="C81" t="str">
            <v>Mweni Fred Mramba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1"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</row>
        <row r="82">
          <cell r="B82" t="str">
            <v>E022-01-0822/2019</v>
          </cell>
          <cell r="C82" t="str">
            <v>Magoi Maxwel Kipruto</v>
          </cell>
          <cell r="D82">
            <v>10</v>
          </cell>
          <cell r="E82">
            <v>16</v>
          </cell>
          <cell r="F82">
            <v>0</v>
          </cell>
          <cell r="G82">
            <v>4.33333333333333</v>
          </cell>
          <cell r="H82">
            <v>3</v>
          </cell>
          <cell r="I82">
            <v>0</v>
          </cell>
          <cell r="J82">
            <v>3</v>
          </cell>
          <cell r="K82">
            <v>8</v>
          </cell>
          <cell r="L82">
            <v>9</v>
          </cell>
          <cell r="M82">
            <v>0</v>
          </cell>
          <cell r="N82">
            <v>8.5</v>
          </cell>
          <cell r="O82">
            <v>15.8</v>
          </cell>
          <cell r="P82">
            <v>22</v>
          </cell>
          <cell r="Q82">
            <v>0</v>
          </cell>
          <cell r="R82">
            <v>17</v>
          </cell>
          <cell r="S82">
            <v>13</v>
          </cell>
          <cell r="T82">
            <v>0</v>
          </cell>
          <cell r="U82">
            <v>52</v>
          </cell>
          <cell r="V82">
            <v>68</v>
          </cell>
        </row>
        <row r="83">
          <cell r="B83" t="str">
            <v>E022-01-0823/2019</v>
          </cell>
          <cell r="C83" t="str">
            <v>Nyaberi Fred Makori</v>
          </cell>
          <cell r="D83">
            <v>12</v>
          </cell>
          <cell r="E83">
            <v>10</v>
          </cell>
          <cell r="F83">
            <v>0</v>
          </cell>
          <cell r="G83">
            <v>3.66666666666667</v>
          </cell>
          <cell r="H83">
            <v>3</v>
          </cell>
          <cell r="I83">
            <v>0</v>
          </cell>
          <cell r="J83">
            <v>3</v>
          </cell>
          <cell r="K83">
            <v>10</v>
          </cell>
          <cell r="L83">
            <v>8</v>
          </cell>
          <cell r="M83">
            <v>0</v>
          </cell>
          <cell r="N83">
            <v>9</v>
          </cell>
          <cell r="O83">
            <v>15.7</v>
          </cell>
          <cell r="P83">
            <v>23</v>
          </cell>
          <cell r="Q83">
            <v>14</v>
          </cell>
          <cell r="R83">
            <v>0</v>
          </cell>
          <cell r="S83">
            <v>11</v>
          </cell>
          <cell r="T83">
            <v>0</v>
          </cell>
          <cell r="U83">
            <v>48</v>
          </cell>
          <cell r="V83">
            <v>64</v>
          </cell>
        </row>
        <row r="84">
          <cell r="B84" t="str">
            <v>E022-01-0824/2019</v>
          </cell>
          <cell r="C84" t="str">
            <v>Ghati Fernado Maroa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4"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</row>
        <row r="85">
          <cell r="B85" t="str">
            <v>E022-01-2238/2019</v>
          </cell>
          <cell r="C85" t="str">
            <v>Kathini Benson Mwanthi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</row>
        <row r="85"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</row>
        <row r="86">
          <cell r="B86" t="str">
            <v>E022-01-1894/2018</v>
          </cell>
          <cell r="C86" t="str">
            <v>Brian Kiptoo Biwott</v>
          </cell>
          <cell r="D86">
            <v>6</v>
          </cell>
          <cell r="E86">
            <v>12</v>
          </cell>
          <cell r="F86">
            <v>0</v>
          </cell>
          <cell r="G86">
            <v>3</v>
          </cell>
          <cell r="H86">
            <v>1.5</v>
          </cell>
          <cell r="I86">
            <v>0</v>
          </cell>
          <cell r="J86">
            <v>1.5</v>
          </cell>
          <cell r="K86">
            <v>10</v>
          </cell>
          <cell r="L86">
            <v>9</v>
          </cell>
          <cell r="M86">
            <v>0</v>
          </cell>
          <cell r="N86">
            <v>9.5</v>
          </cell>
          <cell r="O86">
            <v>14</v>
          </cell>
          <cell r="P86">
            <v>22</v>
          </cell>
          <cell r="Q86">
            <v>16</v>
          </cell>
          <cell r="R86">
            <v>0</v>
          </cell>
          <cell r="S86">
            <v>0</v>
          </cell>
          <cell r="T86">
            <v>13</v>
          </cell>
          <cell r="U86">
            <v>51</v>
          </cell>
          <cell r="V86">
            <v>65</v>
          </cell>
        </row>
        <row r="87">
          <cell r="B87" t="str">
            <v>E022-01-1842/2018</v>
          </cell>
          <cell r="C87" t="str">
            <v>Andyson Wekesa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7"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</row>
        <row r="88">
          <cell r="B88" t="str">
            <v>E022-01-2040/2019</v>
          </cell>
          <cell r="C88" t="str">
            <v>Edwin Ngari</v>
          </cell>
          <cell r="D88">
            <v>10</v>
          </cell>
          <cell r="E88">
            <v>12</v>
          </cell>
          <cell r="F88">
            <v>0</v>
          </cell>
          <cell r="G88">
            <v>3.66666666666667</v>
          </cell>
          <cell r="H88">
            <v>3</v>
          </cell>
          <cell r="I88">
            <v>0</v>
          </cell>
          <cell r="J88">
            <v>3</v>
          </cell>
          <cell r="K88">
            <v>11</v>
          </cell>
          <cell r="L88">
            <v>9</v>
          </cell>
          <cell r="M88">
            <v>0</v>
          </cell>
          <cell r="N88">
            <v>10</v>
          </cell>
          <cell r="O88">
            <v>16.7</v>
          </cell>
          <cell r="P88">
            <v>21</v>
          </cell>
          <cell r="Q88">
            <v>8</v>
          </cell>
          <cell r="R88">
            <v>0</v>
          </cell>
          <cell r="S88">
            <v>12</v>
          </cell>
          <cell r="T88">
            <v>0</v>
          </cell>
          <cell r="U88">
            <v>41</v>
          </cell>
          <cell r="V88">
            <v>58</v>
          </cell>
        </row>
        <row r="89">
          <cell r="B89" t="str">
            <v>E022-01-1887/2018</v>
          </cell>
          <cell r="C89" t="str">
            <v>Ewas Ndumo Nderitu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</row>
        <row r="89"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</row>
        <row r="90">
          <cell r="B90" t="str">
            <v>E022-01-0376/2018</v>
          </cell>
          <cell r="C90" t="str">
            <v>Gituma Michael Kimathi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</row>
        <row r="90"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</row>
        <row r="91">
          <cell r="B91" t="str">
            <v>E022-01-2029/2019</v>
          </cell>
          <cell r="C91" t="str">
            <v>Wang'ondu Benard Kuria</v>
          </cell>
          <cell r="D91">
            <v>6</v>
          </cell>
          <cell r="E91">
            <v>14</v>
          </cell>
          <cell r="F91">
            <v>0</v>
          </cell>
          <cell r="G91">
            <v>3.33333333333333</v>
          </cell>
          <cell r="H91">
            <v>4.5</v>
          </cell>
          <cell r="I91">
            <v>0</v>
          </cell>
          <cell r="J91">
            <v>4.5</v>
          </cell>
          <cell r="K91">
            <v>11</v>
          </cell>
          <cell r="L91">
            <v>10</v>
          </cell>
          <cell r="M91">
            <v>0</v>
          </cell>
          <cell r="N91">
            <v>10.5</v>
          </cell>
          <cell r="O91">
            <v>18.3</v>
          </cell>
          <cell r="P91">
            <v>28</v>
          </cell>
          <cell r="Q91">
            <v>18</v>
          </cell>
          <cell r="R91">
            <v>0</v>
          </cell>
          <cell r="S91">
            <v>13</v>
          </cell>
          <cell r="T91">
            <v>0</v>
          </cell>
          <cell r="U91">
            <v>59</v>
          </cell>
          <cell r="V91">
            <v>77</v>
          </cell>
        </row>
        <row r="92">
          <cell r="B92" t="str">
            <v>E022-01-2007/2019</v>
          </cell>
          <cell r="C92" t="str">
            <v>Kabi John Njuguna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2"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</row>
        <row r="93">
          <cell r="B93" t="str">
            <v>E022-01-1999/2019</v>
          </cell>
          <cell r="C93" t="str">
            <v>Kyalo Allan Mulwa</v>
          </cell>
          <cell r="D93">
            <v>6</v>
          </cell>
          <cell r="E93">
            <v>12</v>
          </cell>
          <cell r="F93">
            <v>0</v>
          </cell>
          <cell r="G93">
            <v>3</v>
          </cell>
          <cell r="H93">
            <v>3</v>
          </cell>
          <cell r="I93">
            <v>0</v>
          </cell>
          <cell r="J93">
            <v>3</v>
          </cell>
          <cell r="K93">
            <v>10</v>
          </cell>
          <cell r="L93">
            <v>9</v>
          </cell>
          <cell r="M93">
            <v>0</v>
          </cell>
          <cell r="N93">
            <v>9.5</v>
          </cell>
          <cell r="O93">
            <v>15.5</v>
          </cell>
          <cell r="P93">
            <v>19</v>
          </cell>
          <cell r="Q93">
            <v>0</v>
          </cell>
          <cell r="R93">
            <v>16</v>
          </cell>
          <cell r="S93">
            <v>10</v>
          </cell>
          <cell r="T93">
            <v>0</v>
          </cell>
          <cell r="U93">
            <v>45</v>
          </cell>
          <cell r="V93">
            <v>61</v>
          </cell>
        </row>
        <row r="94">
          <cell r="B94" t="str">
            <v>E022-01-1995/2019</v>
          </cell>
          <cell r="C94" t="str">
            <v>Mureri  Daniel Kinuthia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</row>
        <row r="95">
          <cell r="B95" t="str">
            <v>E022-01-2009/2019</v>
          </cell>
          <cell r="C95" t="str">
            <v>Charles Wachira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</row>
        <row r="96">
          <cell r="B96" t="str">
            <v>E022-01-1998/2019</v>
          </cell>
          <cell r="C96" t="str">
            <v>Mbugua Ruth Nduta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</row>
        <row r="97">
          <cell r="B97" t="str">
            <v>E022-01-2156/2019</v>
          </cell>
          <cell r="C97" t="str">
            <v>Inyani Patience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7"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</row>
        <row r="98">
          <cell r="B98" t="str">
            <v>E022-01-0846/2019</v>
          </cell>
          <cell r="C98" t="str">
            <v>Chemutai Abigael</v>
          </cell>
          <cell r="D98">
            <v>10</v>
          </cell>
          <cell r="E98">
            <v>12</v>
          </cell>
          <cell r="F98">
            <v>0</v>
          </cell>
          <cell r="G98">
            <v>3.66666666666667</v>
          </cell>
          <cell r="H98">
            <v>4.5</v>
          </cell>
          <cell r="I98">
            <v>0</v>
          </cell>
          <cell r="J98">
            <v>4.5</v>
          </cell>
          <cell r="K98">
            <v>11</v>
          </cell>
          <cell r="L98">
            <v>10</v>
          </cell>
          <cell r="M98">
            <v>0</v>
          </cell>
          <cell r="N98">
            <v>10.5</v>
          </cell>
          <cell r="O98">
            <v>18.7</v>
          </cell>
          <cell r="P98">
            <v>26</v>
          </cell>
          <cell r="Q98">
            <v>15.5</v>
          </cell>
          <cell r="R98">
            <v>0</v>
          </cell>
          <cell r="S98">
            <v>0</v>
          </cell>
          <cell r="T98">
            <v>16</v>
          </cell>
          <cell r="U98">
            <v>57.5</v>
          </cell>
          <cell r="V98">
            <v>76</v>
          </cell>
        </row>
        <row r="99">
          <cell r="B99" t="str">
            <v>E022-01-0845/2019</v>
          </cell>
          <cell r="C99" t="str">
            <v>Maweu Bright Mambo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99"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</row>
        <row r="100">
          <cell r="B100" t="str">
            <v>E022-01-0835/2019</v>
          </cell>
          <cell r="C100" t="str">
            <v>Muthanga James Mutahi</v>
          </cell>
          <cell r="D100">
            <v>10</v>
          </cell>
          <cell r="E100">
            <v>10</v>
          </cell>
          <cell r="F100">
            <v>0</v>
          </cell>
          <cell r="G100">
            <v>3.33333333333333</v>
          </cell>
          <cell r="H100">
            <v>3</v>
          </cell>
          <cell r="I100">
            <v>0</v>
          </cell>
          <cell r="J100">
            <v>3</v>
          </cell>
          <cell r="K100">
            <v>10</v>
          </cell>
          <cell r="L100">
            <v>8</v>
          </cell>
          <cell r="M100">
            <v>0</v>
          </cell>
          <cell r="N100">
            <v>9</v>
          </cell>
          <cell r="O100">
            <v>15.3</v>
          </cell>
          <cell r="P100">
            <v>21.5</v>
          </cell>
          <cell r="Q100">
            <v>13</v>
          </cell>
          <cell r="R100">
            <v>0</v>
          </cell>
          <cell r="S100">
            <v>16</v>
          </cell>
          <cell r="T100">
            <v>0</v>
          </cell>
          <cell r="U100">
            <v>50.5</v>
          </cell>
          <cell r="V100">
            <v>66</v>
          </cell>
        </row>
        <row r="101">
          <cell r="B101" t="str">
            <v>E022-01-0866/2019</v>
          </cell>
          <cell r="C101" t="str">
            <v>Maina Edwin Kariuki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1"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</row>
        <row r="102">
          <cell r="B102" t="str">
            <v>E022-01-2069/2018</v>
          </cell>
          <cell r="C102" t="str">
            <v>Maina Elizabeth Mugure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2"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</row>
        <row r="103">
          <cell r="B103" t="str">
            <v>E022-01-2268/2019</v>
          </cell>
          <cell r="C103" t="str">
            <v>Kibet Antony Maswan</v>
          </cell>
          <cell r="D103">
            <v>12</v>
          </cell>
          <cell r="E103">
            <v>12</v>
          </cell>
          <cell r="F103">
            <v>0</v>
          </cell>
          <cell r="G103">
            <v>4</v>
          </cell>
          <cell r="H103">
            <v>3</v>
          </cell>
          <cell r="I103">
            <v>0</v>
          </cell>
          <cell r="J103">
            <v>3</v>
          </cell>
          <cell r="K103">
            <v>10</v>
          </cell>
          <cell r="L103">
            <v>8</v>
          </cell>
          <cell r="M103">
            <v>0</v>
          </cell>
          <cell r="N103">
            <v>9</v>
          </cell>
          <cell r="O103">
            <v>16</v>
          </cell>
          <cell r="P103">
            <v>25</v>
          </cell>
          <cell r="Q103">
            <v>17</v>
          </cell>
          <cell r="R103">
            <v>0</v>
          </cell>
          <cell r="S103">
            <v>19</v>
          </cell>
          <cell r="T103">
            <v>0</v>
          </cell>
          <cell r="U103">
            <v>61</v>
          </cell>
          <cell r="V103">
            <v>77</v>
          </cell>
        </row>
        <row r="104">
          <cell r="B104" t="str">
            <v>E022-01-2298/2019</v>
          </cell>
          <cell r="C104" t="str">
            <v>Lesinko Sipitek</v>
          </cell>
          <cell r="D104">
            <v>10</v>
          </cell>
          <cell r="E104">
            <v>14</v>
          </cell>
          <cell r="F104">
            <v>0</v>
          </cell>
          <cell r="G104">
            <v>4</v>
          </cell>
          <cell r="H104">
            <v>3</v>
          </cell>
          <cell r="I104">
            <v>0</v>
          </cell>
          <cell r="J104">
            <v>3</v>
          </cell>
          <cell r="K104">
            <v>8</v>
          </cell>
          <cell r="L104">
            <v>9</v>
          </cell>
          <cell r="M104">
            <v>0</v>
          </cell>
          <cell r="N104">
            <v>8.5</v>
          </cell>
          <cell r="O104">
            <v>15.5</v>
          </cell>
          <cell r="P104">
            <v>17</v>
          </cell>
          <cell r="Q104">
            <v>12</v>
          </cell>
          <cell r="R104">
            <v>0</v>
          </cell>
          <cell r="S104">
            <v>10</v>
          </cell>
          <cell r="T104">
            <v>0</v>
          </cell>
          <cell r="U104">
            <v>39</v>
          </cell>
          <cell r="V104">
            <v>55</v>
          </cell>
        </row>
        <row r="105">
          <cell r="B105" t="str">
            <v>E022-01-1855/2018</v>
          </cell>
          <cell r="C105" t="str">
            <v>AGNES GATHONI NYUTU</v>
          </cell>
          <cell r="D105">
            <v>6</v>
          </cell>
          <cell r="E105">
            <v>12</v>
          </cell>
          <cell r="F105">
            <v>0</v>
          </cell>
          <cell r="G105">
            <v>3</v>
          </cell>
          <cell r="H105">
            <v>1.5</v>
          </cell>
          <cell r="I105">
            <v>0</v>
          </cell>
          <cell r="J105">
            <v>1.5</v>
          </cell>
          <cell r="K105">
            <v>9</v>
          </cell>
          <cell r="L105">
            <v>8</v>
          </cell>
          <cell r="M105">
            <v>0</v>
          </cell>
          <cell r="N105">
            <v>8.5</v>
          </cell>
          <cell r="O105">
            <v>13</v>
          </cell>
          <cell r="P105">
            <v>19</v>
          </cell>
          <cell r="Q105">
            <v>7</v>
          </cell>
          <cell r="R105">
            <v>0</v>
          </cell>
          <cell r="S105">
            <v>0</v>
          </cell>
          <cell r="T105">
            <v>1</v>
          </cell>
          <cell r="U105">
            <v>27</v>
          </cell>
          <cell r="V105">
            <v>40</v>
          </cell>
        </row>
        <row r="106">
          <cell r="B106" t="str">
            <v>E022-01-0710/2017</v>
          </cell>
          <cell r="C106" t="str">
            <v>CHARLES RIKA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6"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</row>
        <row r="107">
          <cell r="B107" t="str">
            <v>E022-01-1755/2018</v>
          </cell>
          <cell r="C107" t="str">
            <v>Quinton Muriuki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</row>
        <row r="107"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</row>
        <row r="108">
          <cell r="B108" t="str">
            <v>E022-01-0869/2016</v>
          </cell>
          <cell r="C108" t="str">
            <v>Elizabeth Musanga</v>
          </cell>
          <cell r="D108">
            <v>10</v>
          </cell>
          <cell r="E108">
            <v>12</v>
          </cell>
          <cell r="F108">
            <v>0</v>
          </cell>
          <cell r="G108">
            <v>3.66666666666667</v>
          </cell>
          <cell r="H108">
            <v>4.5</v>
          </cell>
          <cell r="I108">
            <v>0</v>
          </cell>
          <cell r="J108">
            <v>4.5</v>
          </cell>
          <cell r="K108">
            <v>11</v>
          </cell>
          <cell r="L108">
            <v>9</v>
          </cell>
          <cell r="M108">
            <v>0</v>
          </cell>
          <cell r="N108">
            <v>10</v>
          </cell>
          <cell r="O108">
            <v>18.2</v>
          </cell>
          <cell r="P108">
            <v>25.5</v>
          </cell>
          <cell r="Q108">
            <v>16</v>
          </cell>
          <cell r="R108">
            <v>0</v>
          </cell>
          <cell r="S108">
            <v>14</v>
          </cell>
          <cell r="T108">
            <v>0</v>
          </cell>
          <cell r="U108">
            <v>55.5</v>
          </cell>
          <cell r="V108">
            <v>74</v>
          </cell>
        </row>
        <row r="109">
          <cell r="B109" t="str">
            <v>E022-01-1087/2018</v>
          </cell>
          <cell r="C109" t="str">
            <v>Mutua Humphrey Muasya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09"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</row>
        <row r="110">
          <cell r="B110" t="str">
            <v>E022-01-1072/2018</v>
          </cell>
          <cell r="C110" t="str">
            <v>Joseph Mbayi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</row>
        <row r="111">
          <cell r="B111" t="str">
            <v>E022-01-2109/2016</v>
          </cell>
          <cell r="C111" t="str">
            <v>Amos Chemweno</v>
          </cell>
          <cell r="D111">
            <v>8</v>
          </cell>
          <cell r="E111">
            <v>12</v>
          </cell>
          <cell r="F111">
            <v>0</v>
          </cell>
          <cell r="G111">
            <v>3.33333333333333</v>
          </cell>
          <cell r="H111">
            <v>1.5</v>
          </cell>
          <cell r="I111">
            <v>0</v>
          </cell>
          <cell r="J111">
            <v>1.5</v>
          </cell>
          <cell r="K111">
            <v>9</v>
          </cell>
          <cell r="L111">
            <v>8</v>
          </cell>
          <cell r="M111">
            <v>0</v>
          </cell>
          <cell r="N111">
            <v>8.5</v>
          </cell>
          <cell r="O111">
            <v>13.3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</row>
        <row r="111">
          <cell r="V111">
            <v>13</v>
          </cell>
        </row>
        <row r="112">
          <cell r="B112" t="str">
            <v>E022-01-1097/2018</v>
          </cell>
          <cell r="C112" t="str">
            <v>Johnstone Gakonya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</row>
        <row r="112"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</row>
        <row r="113">
          <cell r="B113" t="str">
            <v>E022-01-0698/2017</v>
          </cell>
          <cell r="C113" t="str">
            <v>SIMON MWANGI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3"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</row>
        <row r="114">
          <cell r="B114" t="str">
            <v>E022-01-1047/2018</v>
          </cell>
          <cell r="C114" t="str">
            <v>Wachira Maurice Mwangi</v>
          </cell>
          <cell r="D114">
            <v>10</v>
          </cell>
          <cell r="E114">
            <v>16</v>
          </cell>
          <cell r="F114">
            <v>0</v>
          </cell>
          <cell r="G114">
            <v>4.33333333333333</v>
          </cell>
          <cell r="H114">
            <v>0.5</v>
          </cell>
          <cell r="I114">
            <v>0</v>
          </cell>
          <cell r="J114">
            <v>0.5</v>
          </cell>
          <cell r="K114">
            <v>10</v>
          </cell>
          <cell r="L114">
            <v>8</v>
          </cell>
          <cell r="M114">
            <v>0</v>
          </cell>
          <cell r="N114">
            <v>9</v>
          </cell>
          <cell r="O114">
            <v>13.8</v>
          </cell>
          <cell r="P114">
            <v>23</v>
          </cell>
          <cell r="Q114">
            <v>7</v>
          </cell>
          <cell r="R114">
            <v>18</v>
          </cell>
          <cell r="S114">
            <v>0</v>
          </cell>
          <cell r="T114">
            <v>0</v>
          </cell>
          <cell r="U114">
            <v>48</v>
          </cell>
          <cell r="V114">
            <v>62</v>
          </cell>
        </row>
        <row r="115">
          <cell r="B115" t="str">
            <v>E022-01-0762/2018</v>
          </cell>
          <cell r="C115" t="str">
            <v>Mbaga Gyavira Tuzinde</v>
          </cell>
          <cell r="D115">
            <v>12</v>
          </cell>
          <cell r="E115">
            <v>12</v>
          </cell>
          <cell r="F115">
            <v>0</v>
          </cell>
          <cell r="G115">
            <v>4</v>
          </cell>
          <cell r="H115">
            <v>4.5</v>
          </cell>
          <cell r="I115">
            <v>0</v>
          </cell>
          <cell r="J115">
            <v>4.5</v>
          </cell>
          <cell r="K115">
            <v>8</v>
          </cell>
          <cell r="L115">
            <v>8</v>
          </cell>
          <cell r="M115">
            <v>0</v>
          </cell>
          <cell r="N115">
            <v>8</v>
          </cell>
          <cell r="O115">
            <v>16.5</v>
          </cell>
          <cell r="P115">
            <v>24</v>
          </cell>
          <cell r="Q115">
            <v>14</v>
          </cell>
          <cell r="R115">
            <v>0</v>
          </cell>
          <cell r="S115">
            <v>13</v>
          </cell>
          <cell r="T115">
            <v>0</v>
          </cell>
          <cell r="U115">
            <v>51</v>
          </cell>
          <cell r="V115">
            <v>68</v>
          </cell>
        </row>
        <row r="116">
          <cell r="B116" t="str">
            <v>E022-01-0751/2017</v>
          </cell>
          <cell r="C116" t="str">
            <v>Mark Njuguna</v>
          </cell>
          <cell r="D116">
            <v>10</v>
          </cell>
          <cell r="E116">
            <v>12</v>
          </cell>
          <cell r="F116">
            <v>0</v>
          </cell>
          <cell r="G116">
            <v>3.66666666666667</v>
          </cell>
          <cell r="H116">
            <v>0.5</v>
          </cell>
          <cell r="I116">
            <v>0</v>
          </cell>
          <cell r="J116">
            <v>0.5</v>
          </cell>
          <cell r="K116">
            <v>8</v>
          </cell>
          <cell r="L116">
            <v>8</v>
          </cell>
          <cell r="M116">
            <v>0</v>
          </cell>
          <cell r="N116">
            <v>8</v>
          </cell>
          <cell r="O116">
            <v>12.2</v>
          </cell>
          <cell r="P116">
            <v>12</v>
          </cell>
          <cell r="Q116">
            <v>12</v>
          </cell>
          <cell r="R116">
            <v>3.5</v>
          </cell>
          <cell r="S116">
            <v>0</v>
          </cell>
          <cell r="T116">
            <v>0</v>
          </cell>
          <cell r="U116">
            <v>27.5</v>
          </cell>
          <cell r="V116">
            <v>40</v>
          </cell>
        </row>
        <row r="117">
          <cell r="B117" t="str">
            <v>E022-01-1789/2018</v>
          </cell>
          <cell r="C117" t="str">
            <v>Ian Martin</v>
          </cell>
          <cell r="D117">
            <v>6</v>
          </cell>
          <cell r="E117">
            <v>14</v>
          </cell>
          <cell r="F117">
            <v>0</v>
          </cell>
          <cell r="G117">
            <v>3.33333333333333</v>
          </cell>
          <cell r="H117">
            <v>0.5</v>
          </cell>
          <cell r="I117">
            <v>0</v>
          </cell>
          <cell r="J117">
            <v>0.5</v>
          </cell>
          <cell r="K117">
            <v>8</v>
          </cell>
          <cell r="L117">
            <v>8</v>
          </cell>
          <cell r="M117">
            <v>0</v>
          </cell>
          <cell r="N117">
            <v>8</v>
          </cell>
          <cell r="O117">
            <v>11.8</v>
          </cell>
          <cell r="P117">
            <v>19</v>
          </cell>
          <cell r="Q117">
            <v>16</v>
          </cell>
          <cell r="R117">
            <v>0</v>
          </cell>
          <cell r="S117">
            <v>6</v>
          </cell>
          <cell r="T117">
            <v>0</v>
          </cell>
          <cell r="U117">
            <v>41</v>
          </cell>
          <cell r="V117">
            <v>53</v>
          </cell>
        </row>
        <row r="118">
          <cell r="B118" t="str">
            <v>E022-01-1068/2018</v>
          </cell>
          <cell r="C118" t="str">
            <v>Anthony Githinji</v>
          </cell>
          <cell r="D118">
            <v>6</v>
          </cell>
          <cell r="E118">
            <v>12</v>
          </cell>
          <cell r="F118">
            <v>0</v>
          </cell>
          <cell r="G118">
            <v>3</v>
          </cell>
          <cell r="H118">
            <v>4.5</v>
          </cell>
          <cell r="I118">
            <v>0</v>
          </cell>
          <cell r="J118">
            <v>4.5</v>
          </cell>
          <cell r="K118">
            <v>8</v>
          </cell>
          <cell r="L118">
            <v>8</v>
          </cell>
          <cell r="M118">
            <v>0</v>
          </cell>
          <cell r="N118">
            <v>8</v>
          </cell>
          <cell r="O118">
            <v>15.5</v>
          </cell>
          <cell r="P118">
            <v>14</v>
          </cell>
          <cell r="Q118">
            <v>9</v>
          </cell>
          <cell r="R118">
            <v>0</v>
          </cell>
          <cell r="S118">
            <v>13</v>
          </cell>
          <cell r="T118">
            <v>0</v>
          </cell>
          <cell r="U118">
            <v>36</v>
          </cell>
          <cell r="V118">
            <v>52</v>
          </cell>
        </row>
        <row r="119">
          <cell r="B119" t="str">
            <v>E022-01-0753/2017</v>
          </cell>
          <cell r="C119" t="str">
            <v>Rownland Oduor</v>
          </cell>
          <cell r="D119">
            <v>8</v>
          </cell>
          <cell r="E119">
            <v>12</v>
          </cell>
          <cell r="F119">
            <v>0</v>
          </cell>
          <cell r="G119">
            <v>3.33333333333333</v>
          </cell>
          <cell r="H119">
            <v>3</v>
          </cell>
          <cell r="I119">
            <v>0</v>
          </cell>
          <cell r="J119">
            <v>3</v>
          </cell>
          <cell r="K119">
            <v>10</v>
          </cell>
          <cell r="L119">
            <v>11</v>
          </cell>
          <cell r="M119">
            <v>0</v>
          </cell>
          <cell r="N119">
            <v>10.5</v>
          </cell>
          <cell r="O119">
            <v>16.8</v>
          </cell>
          <cell r="P119">
            <v>14</v>
          </cell>
          <cell r="Q119">
            <v>9</v>
          </cell>
          <cell r="R119">
            <v>0</v>
          </cell>
          <cell r="S119">
            <v>0</v>
          </cell>
          <cell r="T119">
            <v>1</v>
          </cell>
          <cell r="U119">
            <v>24</v>
          </cell>
          <cell r="V119">
            <v>41</v>
          </cell>
        </row>
        <row r="120">
          <cell r="B120" t="str">
            <v>E022-01-0797/2014</v>
          </cell>
          <cell r="C120" t="str">
            <v>Kelvin Kariuki</v>
          </cell>
          <cell r="D120">
            <v>8</v>
          </cell>
          <cell r="E120">
            <v>12</v>
          </cell>
          <cell r="F120">
            <v>0</v>
          </cell>
          <cell r="G120">
            <v>3.33333333333333</v>
          </cell>
          <cell r="H120">
            <v>4.5</v>
          </cell>
          <cell r="I120">
            <v>0</v>
          </cell>
          <cell r="J120">
            <v>4.5</v>
          </cell>
          <cell r="K120">
            <v>9</v>
          </cell>
          <cell r="L120">
            <v>8</v>
          </cell>
          <cell r="M120">
            <v>0</v>
          </cell>
          <cell r="N120">
            <v>8.5</v>
          </cell>
          <cell r="O120">
            <v>16.3</v>
          </cell>
          <cell r="P120">
            <v>26</v>
          </cell>
          <cell r="Q120">
            <v>12</v>
          </cell>
          <cell r="R120">
            <v>4</v>
          </cell>
          <cell r="S120">
            <v>0</v>
          </cell>
          <cell r="T120">
            <v>0</v>
          </cell>
          <cell r="U120">
            <v>42</v>
          </cell>
          <cell r="V120">
            <v>58</v>
          </cell>
        </row>
        <row r="121">
          <cell r="B121" t="str">
            <v>E022-01-1077/2018</v>
          </cell>
          <cell r="C121" t="str">
            <v>Francis Ngugi</v>
          </cell>
          <cell r="D121">
            <v>3</v>
          </cell>
          <cell r="E121">
            <v>7</v>
          </cell>
          <cell r="F121">
            <v>0</v>
          </cell>
          <cell r="G121">
            <v>1.66666666666667</v>
          </cell>
          <cell r="H121">
            <v>0.5</v>
          </cell>
          <cell r="I121">
            <v>0</v>
          </cell>
          <cell r="J121">
            <v>0.5</v>
          </cell>
          <cell r="K121">
            <v>9</v>
          </cell>
          <cell r="L121">
            <v>8</v>
          </cell>
          <cell r="M121">
            <v>0</v>
          </cell>
          <cell r="N121">
            <v>8.5</v>
          </cell>
          <cell r="O121">
            <v>10.7</v>
          </cell>
          <cell r="P121">
            <v>16</v>
          </cell>
          <cell r="Q121">
            <v>0</v>
          </cell>
          <cell r="R121">
            <v>15</v>
          </cell>
          <cell r="S121">
            <v>8</v>
          </cell>
          <cell r="T121">
            <v>0</v>
          </cell>
          <cell r="U121">
            <v>39</v>
          </cell>
          <cell r="V121">
            <v>50</v>
          </cell>
        </row>
        <row r="122">
          <cell r="B122" t="str">
            <v>E022-01-1046/2018</v>
          </cell>
          <cell r="C122" t="str">
            <v>Duncan Mwaniki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0.5</v>
          </cell>
          <cell r="I122">
            <v>0</v>
          </cell>
          <cell r="J122">
            <v>0.5</v>
          </cell>
          <cell r="K122">
            <v>9</v>
          </cell>
          <cell r="L122">
            <v>8</v>
          </cell>
          <cell r="M122">
            <v>0</v>
          </cell>
          <cell r="N122">
            <v>8.5</v>
          </cell>
          <cell r="O122">
            <v>9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</row>
        <row r="122">
          <cell r="V122">
            <v>9</v>
          </cell>
        </row>
        <row r="123">
          <cell r="B123" t="str">
            <v>E022-01-1091/2018</v>
          </cell>
          <cell r="C123" t="str">
            <v>Daniel Njau Kariuki</v>
          </cell>
          <cell r="D123">
            <v>6</v>
          </cell>
          <cell r="E123">
            <v>12</v>
          </cell>
          <cell r="F123">
            <v>0</v>
          </cell>
          <cell r="G123">
            <v>3</v>
          </cell>
          <cell r="H123">
            <v>4.5</v>
          </cell>
          <cell r="I123">
            <v>0</v>
          </cell>
          <cell r="J123">
            <v>4.5</v>
          </cell>
          <cell r="K123">
            <v>9</v>
          </cell>
          <cell r="L123">
            <v>8</v>
          </cell>
          <cell r="M123">
            <v>0</v>
          </cell>
          <cell r="N123">
            <v>8.5</v>
          </cell>
          <cell r="O123">
            <v>16</v>
          </cell>
          <cell r="P123">
            <v>22</v>
          </cell>
          <cell r="Q123">
            <v>13</v>
          </cell>
          <cell r="R123">
            <v>5</v>
          </cell>
          <cell r="S123">
            <v>0</v>
          </cell>
          <cell r="T123">
            <v>0</v>
          </cell>
          <cell r="U123">
            <v>40</v>
          </cell>
          <cell r="V123">
            <v>56</v>
          </cell>
        </row>
        <row r="124">
          <cell r="B124" t="str">
            <v>E022-01-1538/2017</v>
          </cell>
          <cell r="C124" t="str">
            <v>Wilfred Obimbo</v>
          </cell>
          <cell r="D124">
            <v>8</v>
          </cell>
          <cell r="E124">
            <v>12</v>
          </cell>
          <cell r="F124">
            <v>0</v>
          </cell>
          <cell r="G124">
            <v>3.33333333333333</v>
          </cell>
          <cell r="H124">
            <v>0.5</v>
          </cell>
          <cell r="I124">
            <v>0</v>
          </cell>
          <cell r="J124">
            <v>0.5</v>
          </cell>
          <cell r="K124">
            <v>9</v>
          </cell>
          <cell r="L124">
            <v>8</v>
          </cell>
          <cell r="M124">
            <v>0</v>
          </cell>
          <cell r="N124">
            <v>8.5</v>
          </cell>
          <cell r="O124">
            <v>12.3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</row>
        <row r="124">
          <cell r="V124">
            <v>12</v>
          </cell>
        </row>
        <row r="125">
          <cell r="B125" t="str">
            <v>E022-01-1079/2018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</row>
        <row r="125">
          <cell r="P125">
            <v>19</v>
          </cell>
          <cell r="Q125">
            <v>11</v>
          </cell>
          <cell r="R125">
            <v>0</v>
          </cell>
          <cell r="S125">
            <v>2</v>
          </cell>
          <cell r="T125">
            <v>0</v>
          </cell>
          <cell r="U125">
            <v>32</v>
          </cell>
          <cell r="V125">
            <v>40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MECh"/>
      <sheetName val="SYS"/>
    </sheetNames>
    <sheetDataSet>
      <sheetData sheetId="0">
        <row r="15">
          <cell r="B15" t="str">
            <v>E022-01-0745/2019</v>
          </cell>
          <cell r="C15" t="str">
            <v>Mary Mbaire MBUGUA</v>
          </cell>
          <cell r="D15">
            <v>7</v>
          </cell>
          <cell r="E15">
            <v>9</v>
          </cell>
          <cell r="F15">
            <v>0</v>
          </cell>
          <cell r="G15">
            <v>5.33333333333333</v>
          </cell>
          <cell r="H15">
            <v>9</v>
          </cell>
          <cell r="I15">
            <v>0</v>
          </cell>
          <cell r="J15">
            <v>4.5</v>
          </cell>
          <cell r="K15">
            <v>13</v>
          </cell>
          <cell r="L15">
            <v>12</v>
          </cell>
          <cell r="M15">
            <v>0</v>
          </cell>
          <cell r="N15">
            <v>12.5</v>
          </cell>
          <cell r="O15">
            <v>22.3</v>
          </cell>
          <cell r="P15">
            <v>13</v>
          </cell>
          <cell r="Q15">
            <v>0</v>
          </cell>
          <cell r="R15">
            <v>13.5</v>
          </cell>
          <cell r="S15">
            <v>0</v>
          </cell>
          <cell r="T15">
            <v>9.5</v>
          </cell>
          <cell r="U15">
            <v>36</v>
          </cell>
          <cell r="V15">
            <v>58</v>
          </cell>
        </row>
        <row r="16">
          <cell r="B16" t="str">
            <v>E022-01-0746/2019</v>
          </cell>
          <cell r="C16" t="str">
            <v>Racheal Wamaitha MBURU</v>
          </cell>
          <cell r="D16">
            <v>12</v>
          </cell>
          <cell r="E16">
            <v>11</v>
          </cell>
          <cell r="F16">
            <v>0</v>
          </cell>
          <cell r="G16">
            <v>7.66666666666667</v>
          </cell>
          <cell r="H16">
            <v>8</v>
          </cell>
          <cell r="I16">
            <v>0</v>
          </cell>
          <cell r="J16">
            <v>4</v>
          </cell>
          <cell r="K16">
            <v>11</v>
          </cell>
          <cell r="L16">
            <v>12</v>
          </cell>
          <cell r="M16">
            <v>0</v>
          </cell>
          <cell r="N16">
            <v>11.5</v>
          </cell>
          <cell r="O16">
            <v>23.2</v>
          </cell>
          <cell r="P16">
            <v>17</v>
          </cell>
          <cell r="Q16">
            <v>0</v>
          </cell>
          <cell r="R16">
            <v>17</v>
          </cell>
          <cell r="S16">
            <v>0</v>
          </cell>
          <cell r="T16">
            <v>11</v>
          </cell>
          <cell r="U16">
            <v>45</v>
          </cell>
          <cell r="V16">
            <v>68</v>
          </cell>
        </row>
        <row r="17">
          <cell r="B17" t="str">
            <v>E022-01-0747/2019</v>
          </cell>
          <cell r="C17" t="str">
            <v>Elsie Muthoni  MAKARA</v>
          </cell>
          <cell r="D17">
            <v>7</v>
          </cell>
          <cell r="E17">
            <v>11</v>
          </cell>
          <cell r="F17">
            <v>0</v>
          </cell>
          <cell r="G17">
            <v>6</v>
          </cell>
          <cell r="H17">
            <v>8</v>
          </cell>
          <cell r="I17">
            <v>0</v>
          </cell>
          <cell r="J17">
            <v>4</v>
          </cell>
          <cell r="K17">
            <v>14</v>
          </cell>
          <cell r="L17">
            <v>13</v>
          </cell>
          <cell r="M17">
            <v>0</v>
          </cell>
          <cell r="N17">
            <v>13.5</v>
          </cell>
          <cell r="O17">
            <v>23.5</v>
          </cell>
          <cell r="P17">
            <v>9.5</v>
          </cell>
          <cell r="Q17">
            <v>9</v>
          </cell>
          <cell r="R17">
            <v>0</v>
          </cell>
          <cell r="S17">
            <v>10</v>
          </cell>
          <cell r="T17">
            <v>0</v>
          </cell>
          <cell r="U17">
            <v>28.5</v>
          </cell>
          <cell r="V17">
            <v>52</v>
          </cell>
        </row>
        <row r="18">
          <cell r="B18" t="str">
            <v>E022-01-0748/2019</v>
          </cell>
          <cell r="C18" t="str">
            <v>Luis Githendu KARIUKI</v>
          </cell>
          <cell r="D18">
            <v>8</v>
          </cell>
          <cell r="E18">
            <v>4</v>
          </cell>
          <cell r="F18">
            <v>0</v>
          </cell>
          <cell r="G18">
            <v>4</v>
          </cell>
          <cell r="H18">
            <v>6</v>
          </cell>
          <cell r="I18">
            <v>0</v>
          </cell>
          <cell r="J18">
            <v>3</v>
          </cell>
          <cell r="K18">
            <v>10</v>
          </cell>
          <cell r="L18">
            <v>12</v>
          </cell>
          <cell r="M18">
            <v>0</v>
          </cell>
          <cell r="N18">
            <v>11</v>
          </cell>
          <cell r="O18">
            <v>18</v>
          </cell>
          <cell r="P18">
            <v>6</v>
          </cell>
          <cell r="Q18">
            <v>9</v>
          </cell>
          <cell r="R18">
            <v>0</v>
          </cell>
          <cell r="S18">
            <v>0</v>
          </cell>
          <cell r="T18">
            <v>7</v>
          </cell>
          <cell r="U18">
            <v>22</v>
          </cell>
          <cell r="V18">
            <v>40</v>
          </cell>
        </row>
        <row r="19">
          <cell r="B19" t="str">
            <v>E022-01-0749/2019</v>
          </cell>
          <cell r="C19" t="str">
            <v>Samuel Kioria KIMONDO</v>
          </cell>
          <cell r="D19">
            <v>11</v>
          </cell>
          <cell r="E19">
            <v>12</v>
          </cell>
          <cell r="F19">
            <v>0</v>
          </cell>
          <cell r="G19">
            <v>7.66666666666667</v>
          </cell>
          <cell r="H19">
            <v>8</v>
          </cell>
          <cell r="I19">
            <v>0</v>
          </cell>
          <cell r="J19">
            <v>4</v>
          </cell>
          <cell r="K19">
            <v>13</v>
          </cell>
          <cell r="L19">
            <v>12</v>
          </cell>
          <cell r="M19">
            <v>0</v>
          </cell>
          <cell r="N19">
            <v>12.5</v>
          </cell>
          <cell r="O19">
            <v>24.2</v>
          </cell>
          <cell r="P19">
            <v>9</v>
          </cell>
          <cell r="Q19">
            <v>0</v>
          </cell>
          <cell r="R19">
            <v>12.5</v>
          </cell>
          <cell r="S19">
            <v>0</v>
          </cell>
          <cell r="T19">
            <v>4</v>
          </cell>
          <cell r="U19">
            <v>25.5</v>
          </cell>
          <cell r="V19">
            <v>50</v>
          </cell>
        </row>
        <row r="20">
          <cell r="B20" t="str">
            <v>E022-01-0750/2019</v>
          </cell>
          <cell r="C20" t="str">
            <v>Victor Kariuki KANUMBI</v>
          </cell>
          <cell r="D20">
            <v>11</v>
          </cell>
          <cell r="E20">
            <v>10</v>
          </cell>
          <cell r="F20">
            <v>0</v>
          </cell>
          <cell r="G20">
            <v>7</v>
          </cell>
          <cell r="H20">
            <v>8</v>
          </cell>
          <cell r="I20">
            <v>0</v>
          </cell>
          <cell r="J20">
            <v>4</v>
          </cell>
          <cell r="K20">
            <v>12</v>
          </cell>
          <cell r="L20">
            <v>12</v>
          </cell>
          <cell r="M20">
            <v>0</v>
          </cell>
          <cell r="N20">
            <v>12</v>
          </cell>
          <cell r="O20">
            <v>23</v>
          </cell>
          <cell r="P20">
            <v>13</v>
          </cell>
          <cell r="Q20">
            <v>0</v>
          </cell>
          <cell r="R20">
            <v>13</v>
          </cell>
          <cell r="S20">
            <v>0</v>
          </cell>
          <cell r="T20">
            <v>12</v>
          </cell>
          <cell r="U20">
            <v>38</v>
          </cell>
          <cell r="V20">
            <v>61</v>
          </cell>
        </row>
        <row r="21">
          <cell r="B21" t="str">
            <v>E022-01-0752/2019</v>
          </cell>
          <cell r="C21" t="str">
            <v>Antony Waruingi NDINDI</v>
          </cell>
          <cell r="D21">
            <v>9</v>
          </cell>
          <cell r="E21">
            <v>8</v>
          </cell>
          <cell r="F21">
            <v>0</v>
          </cell>
          <cell r="G21">
            <v>5.66666666666667</v>
          </cell>
          <cell r="H21">
            <v>8</v>
          </cell>
          <cell r="I21">
            <v>0</v>
          </cell>
          <cell r="J21">
            <v>4</v>
          </cell>
          <cell r="K21">
            <v>13</v>
          </cell>
          <cell r="L21">
            <v>13</v>
          </cell>
          <cell r="M21">
            <v>0</v>
          </cell>
          <cell r="N21">
            <v>13</v>
          </cell>
          <cell r="O21">
            <v>22.7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</row>
        <row r="21">
          <cell r="V21">
            <v>23</v>
          </cell>
        </row>
        <row r="22">
          <cell r="B22" t="str">
            <v>E022-01-0755/2019</v>
          </cell>
          <cell r="C22" t="str">
            <v>Peter Thuo MWAURA</v>
          </cell>
          <cell r="D22">
            <v>8</v>
          </cell>
          <cell r="E22">
            <v>10</v>
          </cell>
          <cell r="F22">
            <v>0</v>
          </cell>
          <cell r="G22">
            <v>6</v>
          </cell>
          <cell r="H22">
            <v>8</v>
          </cell>
          <cell r="I22">
            <v>0</v>
          </cell>
          <cell r="J22">
            <v>4</v>
          </cell>
          <cell r="K22">
            <v>14</v>
          </cell>
          <cell r="L22">
            <v>13</v>
          </cell>
          <cell r="M22">
            <v>0</v>
          </cell>
          <cell r="N22">
            <v>13.5</v>
          </cell>
          <cell r="O22">
            <v>23.5</v>
          </cell>
          <cell r="P22">
            <v>8.5</v>
          </cell>
          <cell r="Q22">
            <v>0</v>
          </cell>
          <cell r="R22">
            <v>5</v>
          </cell>
          <cell r="S22">
            <v>3</v>
          </cell>
          <cell r="T22">
            <v>0</v>
          </cell>
          <cell r="U22">
            <v>16.5</v>
          </cell>
          <cell r="V22">
            <v>40</v>
          </cell>
        </row>
        <row r="23">
          <cell r="B23" t="str">
            <v>E022-01-0757/2019</v>
          </cell>
          <cell r="C23" t="str">
            <v>Dickson Githere NJENGA</v>
          </cell>
          <cell r="D23">
            <v>7</v>
          </cell>
          <cell r="E23">
            <v>9</v>
          </cell>
          <cell r="F23">
            <v>0</v>
          </cell>
          <cell r="G23">
            <v>5.33333333333333</v>
          </cell>
          <cell r="H23">
            <v>9</v>
          </cell>
          <cell r="I23">
            <v>0</v>
          </cell>
          <cell r="J23">
            <v>4.5</v>
          </cell>
          <cell r="K23">
            <v>12</v>
          </cell>
          <cell r="L23">
            <v>12</v>
          </cell>
          <cell r="M23">
            <v>0</v>
          </cell>
          <cell r="N23">
            <v>12</v>
          </cell>
          <cell r="O23">
            <v>21.8</v>
          </cell>
          <cell r="P23">
            <v>12</v>
          </cell>
          <cell r="Q23">
            <v>11</v>
          </cell>
          <cell r="R23">
            <v>0</v>
          </cell>
          <cell r="S23">
            <v>9</v>
          </cell>
          <cell r="T23">
            <v>0</v>
          </cell>
          <cell r="U23">
            <v>32</v>
          </cell>
          <cell r="V23">
            <v>54</v>
          </cell>
        </row>
        <row r="24">
          <cell r="B24" t="str">
            <v>E022-01-0760/2019</v>
          </cell>
          <cell r="C24" t="str">
            <v>Brian Gabriel Mwangi WANGOME</v>
          </cell>
          <cell r="D24">
            <v>7</v>
          </cell>
          <cell r="E24">
            <v>6</v>
          </cell>
          <cell r="F24">
            <v>0</v>
          </cell>
          <cell r="G24">
            <v>4.33333333333333</v>
          </cell>
          <cell r="H24">
            <v>8</v>
          </cell>
          <cell r="I24">
            <v>0</v>
          </cell>
          <cell r="J24">
            <v>4</v>
          </cell>
          <cell r="K24">
            <v>11</v>
          </cell>
          <cell r="L24">
            <v>12</v>
          </cell>
          <cell r="M24">
            <v>0</v>
          </cell>
          <cell r="N24">
            <v>11.5</v>
          </cell>
          <cell r="O24">
            <v>19.8</v>
          </cell>
          <cell r="P24">
            <v>10.5</v>
          </cell>
          <cell r="Q24">
            <v>8.5</v>
          </cell>
          <cell r="R24">
            <v>0</v>
          </cell>
          <cell r="S24">
            <v>0</v>
          </cell>
          <cell r="T24">
            <v>11</v>
          </cell>
          <cell r="U24">
            <v>30</v>
          </cell>
          <cell r="V24">
            <v>50</v>
          </cell>
        </row>
        <row r="25">
          <cell r="B25" t="str">
            <v>E022-01-0761/2019</v>
          </cell>
          <cell r="C25" t="str">
            <v>Rael Nzeli NDUTA</v>
          </cell>
          <cell r="D25">
            <v>7</v>
          </cell>
          <cell r="E25">
            <v>8</v>
          </cell>
          <cell r="F25">
            <v>0</v>
          </cell>
          <cell r="G25">
            <v>5</v>
          </cell>
          <cell r="H25">
            <v>8</v>
          </cell>
          <cell r="I25">
            <v>0</v>
          </cell>
          <cell r="J25">
            <v>4</v>
          </cell>
          <cell r="K25">
            <v>11</v>
          </cell>
          <cell r="L25">
            <v>12</v>
          </cell>
          <cell r="M25">
            <v>0</v>
          </cell>
          <cell r="N25">
            <v>11.5</v>
          </cell>
          <cell r="O25">
            <v>20.5</v>
          </cell>
          <cell r="P25">
            <v>12</v>
          </cell>
          <cell r="Q25">
            <v>0</v>
          </cell>
          <cell r="R25">
            <v>9.5</v>
          </cell>
          <cell r="S25">
            <v>0</v>
          </cell>
          <cell r="T25">
            <v>5</v>
          </cell>
          <cell r="U25">
            <v>26.5</v>
          </cell>
          <cell r="V25">
            <v>47</v>
          </cell>
        </row>
        <row r="26">
          <cell r="B26" t="str">
            <v>E022-01-0762/2019</v>
          </cell>
          <cell r="C26" t="str">
            <v>Lyanne Ndanu KIMAZI</v>
          </cell>
          <cell r="D26">
            <v>7</v>
          </cell>
          <cell r="E26">
            <v>8</v>
          </cell>
          <cell r="F26">
            <v>0</v>
          </cell>
          <cell r="G26">
            <v>5</v>
          </cell>
          <cell r="H26">
            <v>8</v>
          </cell>
          <cell r="I26">
            <v>0</v>
          </cell>
          <cell r="J26">
            <v>4</v>
          </cell>
          <cell r="K26">
            <v>11</v>
          </cell>
          <cell r="L26">
            <v>12</v>
          </cell>
          <cell r="M26">
            <v>0</v>
          </cell>
          <cell r="N26">
            <v>11.5</v>
          </cell>
          <cell r="O26">
            <v>20.5</v>
          </cell>
          <cell r="P26">
            <v>21.5</v>
          </cell>
          <cell r="Q26">
            <v>17</v>
          </cell>
          <cell r="R26">
            <v>0</v>
          </cell>
          <cell r="S26">
            <v>0</v>
          </cell>
          <cell r="T26">
            <v>11</v>
          </cell>
          <cell r="U26">
            <v>49.5</v>
          </cell>
          <cell r="V26">
            <v>70</v>
          </cell>
        </row>
        <row r="27">
          <cell r="B27" t="str">
            <v>E022-01-0765/2019</v>
          </cell>
          <cell r="C27" t="str">
            <v>Jeremiah Kiarie GATHURA</v>
          </cell>
          <cell r="D27">
            <v>12</v>
          </cell>
          <cell r="E27">
            <v>10</v>
          </cell>
          <cell r="F27">
            <v>0</v>
          </cell>
          <cell r="G27">
            <v>7.33333333333333</v>
          </cell>
          <cell r="H27">
            <v>7</v>
          </cell>
          <cell r="I27">
            <v>0</v>
          </cell>
          <cell r="J27">
            <v>3.5</v>
          </cell>
          <cell r="K27">
            <v>13</v>
          </cell>
          <cell r="L27">
            <v>12</v>
          </cell>
          <cell r="M27">
            <v>0</v>
          </cell>
          <cell r="N27">
            <v>12.5</v>
          </cell>
          <cell r="O27">
            <v>23.3</v>
          </cell>
          <cell r="P27">
            <v>15</v>
          </cell>
          <cell r="Q27">
            <v>16</v>
          </cell>
          <cell r="R27">
            <v>0</v>
          </cell>
          <cell r="S27">
            <v>0</v>
          </cell>
          <cell r="T27">
            <v>12</v>
          </cell>
          <cell r="U27">
            <v>43</v>
          </cell>
          <cell r="V27">
            <v>66</v>
          </cell>
        </row>
        <row r="28">
          <cell r="B28" t="str">
            <v>E022-01-0767/2019</v>
          </cell>
          <cell r="C28" t="str">
            <v>Tamahjoy Mbura KINYANJUI</v>
          </cell>
          <cell r="D28">
            <v>7</v>
          </cell>
          <cell r="E28">
            <v>12</v>
          </cell>
          <cell r="F28">
            <v>0</v>
          </cell>
          <cell r="G28">
            <v>6.33333333333333</v>
          </cell>
          <cell r="H28">
            <v>8</v>
          </cell>
          <cell r="I28">
            <v>0</v>
          </cell>
          <cell r="J28">
            <v>4</v>
          </cell>
          <cell r="K28">
            <v>12</v>
          </cell>
          <cell r="L28">
            <v>12</v>
          </cell>
          <cell r="M28">
            <v>0</v>
          </cell>
          <cell r="N28">
            <v>12</v>
          </cell>
          <cell r="O28">
            <v>22.3</v>
          </cell>
          <cell r="P28">
            <v>19.5</v>
          </cell>
          <cell r="Q28">
            <v>0</v>
          </cell>
          <cell r="R28">
            <v>14</v>
          </cell>
          <cell r="S28">
            <v>0</v>
          </cell>
          <cell r="T28">
            <v>11</v>
          </cell>
          <cell r="U28">
            <v>44.5</v>
          </cell>
          <cell r="V28">
            <v>67</v>
          </cell>
        </row>
        <row r="29">
          <cell r="B29" t="str">
            <v>E022-01-0768/2019</v>
          </cell>
          <cell r="C29" t="str">
            <v>Pamela Chemutai KIPKOECH</v>
          </cell>
          <cell r="D29">
            <v>6</v>
          </cell>
          <cell r="E29">
            <v>8</v>
          </cell>
          <cell r="F29">
            <v>0</v>
          </cell>
          <cell r="G29">
            <v>4.66666666666667</v>
          </cell>
          <cell r="H29">
            <v>9</v>
          </cell>
          <cell r="I29">
            <v>0</v>
          </cell>
          <cell r="J29">
            <v>4.5</v>
          </cell>
          <cell r="K29">
            <v>14</v>
          </cell>
          <cell r="L29">
            <v>13</v>
          </cell>
          <cell r="M29">
            <v>0</v>
          </cell>
          <cell r="N29">
            <v>13.5</v>
          </cell>
          <cell r="O29">
            <v>22.7</v>
          </cell>
          <cell r="P29">
            <v>16</v>
          </cell>
          <cell r="Q29">
            <v>11</v>
          </cell>
          <cell r="R29">
            <v>0</v>
          </cell>
          <cell r="S29">
            <v>4.5</v>
          </cell>
          <cell r="T29">
            <v>0</v>
          </cell>
          <cell r="U29">
            <v>31.5</v>
          </cell>
          <cell r="V29">
            <v>54</v>
          </cell>
        </row>
        <row r="30">
          <cell r="B30" t="str">
            <v>E022-01-0769/2019</v>
          </cell>
          <cell r="C30" t="str">
            <v>Faith KASWII</v>
          </cell>
          <cell r="D30">
            <v>7</v>
          </cell>
          <cell r="E30">
            <v>9</v>
          </cell>
          <cell r="F30">
            <v>0</v>
          </cell>
          <cell r="G30">
            <v>5.33333333333333</v>
          </cell>
          <cell r="H30">
            <v>9</v>
          </cell>
          <cell r="I30">
            <v>0</v>
          </cell>
          <cell r="J30">
            <v>4.5</v>
          </cell>
          <cell r="K30">
            <v>12</v>
          </cell>
          <cell r="L30">
            <v>12</v>
          </cell>
          <cell r="M30">
            <v>0</v>
          </cell>
          <cell r="N30">
            <v>12</v>
          </cell>
          <cell r="O30">
            <v>21.8</v>
          </cell>
          <cell r="P30">
            <v>11</v>
          </cell>
          <cell r="Q30">
            <v>9</v>
          </cell>
          <cell r="R30">
            <v>0</v>
          </cell>
          <cell r="S30">
            <v>15</v>
          </cell>
          <cell r="T30">
            <v>0</v>
          </cell>
          <cell r="U30">
            <v>35</v>
          </cell>
          <cell r="V30">
            <v>57</v>
          </cell>
        </row>
        <row r="31">
          <cell r="B31" t="str">
            <v>E022-01-0770/2019</v>
          </cell>
          <cell r="C31" t="str">
            <v>Joshua Njeru KARIUKI</v>
          </cell>
          <cell r="D31">
            <v>12</v>
          </cell>
          <cell r="E31">
            <v>9</v>
          </cell>
          <cell r="F31">
            <v>0</v>
          </cell>
          <cell r="G31">
            <v>7</v>
          </cell>
          <cell r="H31">
            <v>8</v>
          </cell>
          <cell r="I31">
            <v>0</v>
          </cell>
          <cell r="J31">
            <v>4</v>
          </cell>
          <cell r="K31">
            <v>12</v>
          </cell>
          <cell r="L31">
            <v>12</v>
          </cell>
          <cell r="M31">
            <v>0</v>
          </cell>
          <cell r="N31">
            <v>12</v>
          </cell>
          <cell r="O31">
            <v>23</v>
          </cell>
          <cell r="P31">
            <v>8</v>
          </cell>
          <cell r="Q31">
            <v>0</v>
          </cell>
          <cell r="R31">
            <v>11.5</v>
          </cell>
          <cell r="S31">
            <v>0</v>
          </cell>
          <cell r="T31">
            <v>3</v>
          </cell>
          <cell r="U31">
            <v>22.5</v>
          </cell>
          <cell r="V31">
            <v>46</v>
          </cell>
        </row>
        <row r="32">
          <cell r="B32" t="str">
            <v>E022-01-0771/2019</v>
          </cell>
          <cell r="C32" t="str">
            <v>Joy Wanjira MUGI</v>
          </cell>
          <cell r="D32">
            <v>9</v>
          </cell>
          <cell r="E32">
            <v>11</v>
          </cell>
          <cell r="F32">
            <v>0</v>
          </cell>
          <cell r="G32">
            <v>6.66666666666667</v>
          </cell>
          <cell r="H32">
            <v>8</v>
          </cell>
          <cell r="I32">
            <v>0</v>
          </cell>
          <cell r="J32">
            <v>4</v>
          </cell>
          <cell r="K32">
            <v>12</v>
          </cell>
          <cell r="L32">
            <v>12</v>
          </cell>
          <cell r="M32">
            <v>0</v>
          </cell>
          <cell r="N32">
            <v>12</v>
          </cell>
          <cell r="O32">
            <v>22.7</v>
          </cell>
          <cell r="P32">
            <v>19</v>
          </cell>
          <cell r="Q32">
            <v>9</v>
          </cell>
          <cell r="R32">
            <v>0</v>
          </cell>
          <cell r="S32">
            <v>0</v>
          </cell>
          <cell r="T32">
            <v>10</v>
          </cell>
          <cell r="U32">
            <v>38</v>
          </cell>
          <cell r="V32">
            <v>61</v>
          </cell>
        </row>
        <row r="33">
          <cell r="B33" t="str">
            <v>E022-01-0772/2019</v>
          </cell>
          <cell r="C33" t="str">
            <v>Charles Murage GICHUKI</v>
          </cell>
          <cell r="D33">
            <v>8</v>
          </cell>
          <cell r="E33">
            <v>4</v>
          </cell>
          <cell r="F33">
            <v>0</v>
          </cell>
          <cell r="G33">
            <v>4</v>
          </cell>
          <cell r="H33">
            <v>6</v>
          </cell>
          <cell r="I33">
            <v>0</v>
          </cell>
          <cell r="J33">
            <v>3</v>
          </cell>
          <cell r="K33">
            <v>10</v>
          </cell>
          <cell r="L33">
            <v>12</v>
          </cell>
          <cell r="M33">
            <v>0</v>
          </cell>
          <cell r="N33">
            <v>11</v>
          </cell>
          <cell r="O33">
            <v>18</v>
          </cell>
          <cell r="P33">
            <v>16.5</v>
          </cell>
          <cell r="Q33">
            <v>0</v>
          </cell>
          <cell r="R33">
            <v>3</v>
          </cell>
          <cell r="S33">
            <v>0</v>
          </cell>
          <cell r="T33">
            <v>2</v>
          </cell>
          <cell r="U33">
            <v>21.5</v>
          </cell>
          <cell r="V33">
            <v>40</v>
          </cell>
        </row>
        <row r="34">
          <cell r="B34" t="str">
            <v>E022-01-0773/2019</v>
          </cell>
          <cell r="C34" t="str">
            <v>Stephen Mwangangi MUSANGI</v>
          </cell>
          <cell r="D34">
            <v>7</v>
          </cell>
          <cell r="E34">
            <v>8</v>
          </cell>
          <cell r="F34">
            <v>0</v>
          </cell>
          <cell r="G34">
            <v>5</v>
          </cell>
          <cell r="H34">
            <v>7</v>
          </cell>
          <cell r="I34">
            <v>0</v>
          </cell>
          <cell r="J34">
            <v>3.5</v>
          </cell>
          <cell r="K34">
            <v>13</v>
          </cell>
          <cell r="L34">
            <v>12</v>
          </cell>
          <cell r="M34">
            <v>0</v>
          </cell>
          <cell r="N34">
            <v>12.5</v>
          </cell>
          <cell r="O34">
            <v>21</v>
          </cell>
          <cell r="P34">
            <v>11</v>
          </cell>
          <cell r="Q34">
            <v>16</v>
          </cell>
          <cell r="R34">
            <v>0</v>
          </cell>
          <cell r="S34">
            <v>0</v>
          </cell>
          <cell r="T34">
            <v>2.5</v>
          </cell>
          <cell r="U34">
            <v>29.5</v>
          </cell>
          <cell r="V34">
            <v>51</v>
          </cell>
        </row>
        <row r="35">
          <cell r="B35" t="str">
            <v>E022-01-0774/2019</v>
          </cell>
          <cell r="C35" t="str">
            <v>Dennis Shujaa MARTIN</v>
          </cell>
          <cell r="D35">
            <v>9</v>
          </cell>
          <cell r="E35">
            <v>6</v>
          </cell>
          <cell r="F35">
            <v>0</v>
          </cell>
          <cell r="G35">
            <v>5</v>
          </cell>
          <cell r="H35">
            <v>9</v>
          </cell>
          <cell r="I35">
            <v>0</v>
          </cell>
          <cell r="J35">
            <v>4.5</v>
          </cell>
          <cell r="K35">
            <v>12</v>
          </cell>
          <cell r="L35">
            <v>12</v>
          </cell>
          <cell r="M35">
            <v>0</v>
          </cell>
          <cell r="N35">
            <v>12</v>
          </cell>
          <cell r="O35">
            <v>21.5</v>
          </cell>
          <cell r="P35">
            <v>10.5</v>
          </cell>
          <cell r="Q35">
            <v>0</v>
          </cell>
          <cell r="R35">
            <v>8</v>
          </cell>
          <cell r="S35">
            <v>9</v>
          </cell>
          <cell r="T35">
            <v>0</v>
          </cell>
          <cell r="U35">
            <v>27.5</v>
          </cell>
          <cell r="V35">
            <v>49</v>
          </cell>
        </row>
        <row r="36">
          <cell r="B36" t="str">
            <v>E022-01-0778/2019</v>
          </cell>
          <cell r="C36" t="str">
            <v>Philip Katiechi ASWA</v>
          </cell>
          <cell r="D36">
            <v>9</v>
          </cell>
          <cell r="E36">
            <v>11</v>
          </cell>
          <cell r="F36">
            <v>0</v>
          </cell>
          <cell r="G36">
            <v>6.66666666666667</v>
          </cell>
          <cell r="H36">
            <v>0</v>
          </cell>
          <cell r="I36">
            <v>0</v>
          </cell>
          <cell r="J36">
            <v>0</v>
          </cell>
          <cell r="K36">
            <v>13</v>
          </cell>
          <cell r="L36">
            <v>13</v>
          </cell>
          <cell r="M36">
            <v>0</v>
          </cell>
          <cell r="N36">
            <v>13</v>
          </cell>
          <cell r="O36">
            <v>19.7</v>
          </cell>
          <cell r="P36">
            <v>8.5</v>
          </cell>
          <cell r="Q36">
            <v>13</v>
          </cell>
          <cell r="R36">
            <v>0</v>
          </cell>
          <cell r="S36">
            <v>0</v>
          </cell>
          <cell r="T36">
            <v>9.5</v>
          </cell>
          <cell r="U36">
            <v>31</v>
          </cell>
          <cell r="V36">
            <v>51</v>
          </cell>
        </row>
        <row r="37">
          <cell r="B37" t="str">
            <v>E022-01-0780/2019</v>
          </cell>
          <cell r="C37" t="str">
            <v>Daniel Mulandi MWENDWA</v>
          </cell>
          <cell r="D37">
            <v>11</v>
          </cell>
          <cell r="E37">
            <v>10</v>
          </cell>
          <cell r="F37">
            <v>0</v>
          </cell>
          <cell r="G37">
            <v>7</v>
          </cell>
          <cell r="H37">
            <v>8</v>
          </cell>
          <cell r="I37">
            <v>0</v>
          </cell>
          <cell r="J37">
            <v>4</v>
          </cell>
          <cell r="K37">
            <v>12</v>
          </cell>
          <cell r="L37">
            <v>12</v>
          </cell>
          <cell r="M37">
            <v>0</v>
          </cell>
          <cell r="N37">
            <v>12</v>
          </cell>
          <cell r="O37">
            <v>23</v>
          </cell>
          <cell r="P37">
            <v>11</v>
          </cell>
          <cell r="Q37">
            <v>17.5</v>
          </cell>
          <cell r="R37">
            <v>0</v>
          </cell>
          <cell r="S37">
            <v>0</v>
          </cell>
          <cell r="T37">
            <v>11</v>
          </cell>
          <cell r="U37">
            <v>39.5</v>
          </cell>
          <cell r="V37">
            <v>63</v>
          </cell>
        </row>
        <row r="38">
          <cell r="B38" t="str">
            <v>E022-01-0781/2019</v>
          </cell>
          <cell r="C38" t="str">
            <v>Kevin KIPKORIR</v>
          </cell>
          <cell r="D38">
            <v>9</v>
          </cell>
          <cell r="E38">
            <v>11</v>
          </cell>
          <cell r="F38">
            <v>0</v>
          </cell>
          <cell r="G38">
            <v>6.66666666666667</v>
          </cell>
          <cell r="H38">
            <v>8</v>
          </cell>
          <cell r="I38">
            <v>0</v>
          </cell>
          <cell r="J38">
            <v>4</v>
          </cell>
          <cell r="K38">
            <v>13</v>
          </cell>
          <cell r="L38">
            <v>12</v>
          </cell>
          <cell r="M38">
            <v>0</v>
          </cell>
          <cell r="N38">
            <v>12.5</v>
          </cell>
          <cell r="O38">
            <v>23.2</v>
          </cell>
          <cell r="P38">
            <v>9.5</v>
          </cell>
          <cell r="Q38">
            <v>0</v>
          </cell>
          <cell r="R38">
            <v>10.5</v>
          </cell>
          <cell r="S38">
            <v>0</v>
          </cell>
          <cell r="T38">
            <v>3</v>
          </cell>
          <cell r="U38">
            <v>23</v>
          </cell>
          <cell r="V38">
            <v>46</v>
          </cell>
        </row>
        <row r="39">
          <cell r="B39" t="str">
            <v>E022-01-0789/2019</v>
          </cell>
          <cell r="C39" t="str">
            <v>Elvis KIPNGETICH</v>
          </cell>
          <cell r="D39">
            <v>12</v>
          </cell>
          <cell r="E39">
            <v>11</v>
          </cell>
          <cell r="F39">
            <v>0</v>
          </cell>
          <cell r="G39">
            <v>7.66666666666667</v>
          </cell>
          <cell r="H39">
            <v>9</v>
          </cell>
          <cell r="I39">
            <v>0</v>
          </cell>
          <cell r="J39">
            <v>4.5</v>
          </cell>
          <cell r="K39">
            <v>13</v>
          </cell>
          <cell r="L39">
            <v>12</v>
          </cell>
          <cell r="M39">
            <v>0</v>
          </cell>
          <cell r="N39">
            <v>12.5</v>
          </cell>
          <cell r="O39">
            <v>24.7</v>
          </cell>
          <cell r="P39">
            <v>12</v>
          </cell>
          <cell r="Q39">
            <v>0</v>
          </cell>
          <cell r="R39">
            <v>10</v>
          </cell>
          <cell r="S39">
            <v>0</v>
          </cell>
          <cell r="T39">
            <v>2</v>
          </cell>
          <cell r="U39">
            <v>24</v>
          </cell>
          <cell r="V39">
            <v>49</v>
          </cell>
        </row>
        <row r="40">
          <cell r="B40" t="str">
            <v>E022-01-0790/2019</v>
          </cell>
          <cell r="C40" t="str">
            <v>Renox Kipkoech KIPLANGAT</v>
          </cell>
          <cell r="D40">
            <v>8</v>
          </cell>
          <cell r="E40">
            <v>7</v>
          </cell>
          <cell r="F40">
            <v>0</v>
          </cell>
          <cell r="G40">
            <v>5</v>
          </cell>
          <cell r="H40">
            <v>9</v>
          </cell>
          <cell r="I40">
            <v>0</v>
          </cell>
          <cell r="J40">
            <v>4.5</v>
          </cell>
          <cell r="K40">
            <v>10</v>
          </cell>
          <cell r="L40">
            <v>12</v>
          </cell>
          <cell r="M40">
            <v>0</v>
          </cell>
          <cell r="N40">
            <v>11</v>
          </cell>
          <cell r="O40">
            <v>20.5</v>
          </cell>
          <cell r="P40">
            <v>11</v>
          </cell>
          <cell r="Q40">
            <v>0</v>
          </cell>
          <cell r="R40">
            <v>8.5</v>
          </cell>
          <cell r="S40">
            <v>0</v>
          </cell>
          <cell r="T40">
            <v>10</v>
          </cell>
          <cell r="U40">
            <v>29.5</v>
          </cell>
          <cell r="V40">
            <v>50</v>
          </cell>
        </row>
        <row r="41">
          <cell r="B41" t="str">
            <v>E022-01-0792/2019</v>
          </cell>
          <cell r="C41" t="str">
            <v>Kiprotich COSMAS</v>
          </cell>
          <cell r="D41">
            <v>12</v>
          </cell>
          <cell r="E41">
            <v>11</v>
          </cell>
          <cell r="F41">
            <v>0</v>
          </cell>
          <cell r="G41">
            <v>7.66666666666667</v>
          </cell>
          <cell r="H41">
            <v>9</v>
          </cell>
          <cell r="I41">
            <v>0</v>
          </cell>
          <cell r="J41">
            <v>4.5</v>
          </cell>
          <cell r="K41">
            <v>12</v>
          </cell>
          <cell r="L41">
            <v>12</v>
          </cell>
          <cell r="M41">
            <v>0</v>
          </cell>
          <cell r="N41">
            <v>12</v>
          </cell>
          <cell r="O41">
            <v>24.2</v>
          </cell>
          <cell r="P41">
            <v>12</v>
          </cell>
          <cell r="Q41">
            <v>14.5</v>
          </cell>
          <cell r="R41">
            <v>0</v>
          </cell>
          <cell r="S41">
            <v>0</v>
          </cell>
          <cell r="T41">
            <v>8.5</v>
          </cell>
          <cell r="U41">
            <v>35</v>
          </cell>
          <cell r="V41">
            <v>59</v>
          </cell>
        </row>
        <row r="42">
          <cell r="B42" t="str">
            <v>E022-01-0793/2019</v>
          </cell>
          <cell r="C42" t="str">
            <v>Doreen CHEPKOECH</v>
          </cell>
          <cell r="D42">
            <v>12</v>
          </cell>
          <cell r="E42">
            <v>11</v>
          </cell>
          <cell r="F42">
            <v>0</v>
          </cell>
          <cell r="G42">
            <v>7.66666666666667</v>
          </cell>
          <cell r="H42">
            <v>4</v>
          </cell>
          <cell r="I42">
            <v>0</v>
          </cell>
          <cell r="J42">
            <v>2</v>
          </cell>
          <cell r="K42">
            <v>13</v>
          </cell>
          <cell r="L42">
            <v>13</v>
          </cell>
          <cell r="M42">
            <v>0</v>
          </cell>
          <cell r="N42">
            <v>13</v>
          </cell>
          <cell r="O42">
            <v>22.7</v>
          </cell>
          <cell r="P42">
            <v>15.5</v>
          </cell>
          <cell r="Q42">
            <v>7</v>
          </cell>
          <cell r="R42">
            <v>0</v>
          </cell>
          <cell r="S42">
            <v>0</v>
          </cell>
          <cell r="T42">
            <v>10.5</v>
          </cell>
          <cell r="U42">
            <v>33</v>
          </cell>
          <cell r="V42">
            <v>56</v>
          </cell>
        </row>
        <row r="43">
          <cell r="B43" t="str">
            <v>E022-01-0794/2019</v>
          </cell>
          <cell r="C43" t="str">
            <v>Newton Kariuki NJERI</v>
          </cell>
          <cell r="D43">
            <v>12</v>
          </cell>
          <cell r="E43">
            <v>10</v>
          </cell>
          <cell r="F43">
            <v>0</v>
          </cell>
          <cell r="G43">
            <v>7.33333333333333</v>
          </cell>
          <cell r="H43">
            <v>7</v>
          </cell>
          <cell r="I43">
            <v>0</v>
          </cell>
          <cell r="J43">
            <v>3.5</v>
          </cell>
          <cell r="K43">
            <v>13</v>
          </cell>
          <cell r="L43">
            <v>12</v>
          </cell>
          <cell r="M43">
            <v>0</v>
          </cell>
          <cell r="N43">
            <v>12.5</v>
          </cell>
          <cell r="O43">
            <v>23.3</v>
          </cell>
          <cell r="P43">
            <v>12</v>
          </cell>
          <cell r="Q43">
            <v>0</v>
          </cell>
          <cell r="R43">
            <v>15.5</v>
          </cell>
          <cell r="S43">
            <v>0</v>
          </cell>
          <cell r="T43">
            <v>8</v>
          </cell>
          <cell r="U43">
            <v>35.5</v>
          </cell>
          <cell r="V43">
            <v>59</v>
          </cell>
        </row>
        <row r="44">
          <cell r="B44" t="str">
            <v>E022-01-0796/2019</v>
          </cell>
          <cell r="C44" t="str">
            <v>Stephen musembi KYALO</v>
          </cell>
          <cell r="D44">
            <v>7</v>
          </cell>
          <cell r="E44">
            <v>8</v>
          </cell>
          <cell r="F44">
            <v>0</v>
          </cell>
          <cell r="G44">
            <v>5</v>
          </cell>
          <cell r="H44">
            <v>7</v>
          </cell>
          <cell r="I44">
            <v>0</v>
          </cell>
          <cell r="J44">
            <v>3.5</v>
          </cell>
          <cell r="K44">
            <v>12</v>
          </cell>
          <cell r="L44">
            <v>13</v>
          </cell>
          <cell r="M44">
            <v>0</v>
          </cell>
          <cell r="N44">
            <v>12.5</v>
          </cell>
          <cell r="O44">
            <v>21</v>
          </cell>
          <cell r="P44">
            <v>9</v>
          </cell>
          <cell r="Q44">
            <v>10</v>
          </cell>
          <cell r="R44">
            <v>0</v>
          </cell>
          <cell r="S44">
            <v>0</v>
          </cell>
          <cell r="T44">
            <v>4.5</v>
          </cell>
          <cell r="U44">
            <v>23.5</v>
          </cell>
          <cell r="V44">
            <v>45</v>
          </cell>
        </row>
        <row r="45">
          <cell r="B45" t="str">
            <v>E022-01-0797/2019</v>
          </cell>
          <cell r="C45" t="str">
            <v>Geofrey Theuri KIMANI</v>
          </cell>
          <cell r="D45">
            <v>11</v>
          </cell>
          <cell r="E45">
            <v>10</v>
          </cell>
          <cell r="F45">
            <v>0</v>
          </cell>
          <cell r="G45">
            <v>7</v>
          </cell>
          <cell r="H45">
            <v>9</v>
          </cell>
          <cell r="I45">
            <v>0</v>
          </cell>
          <cell r="J45">
            <v>4.5</v>
          </cell>
          <cell r="K45">
            <v>13</v>
          </cell>
          <cell r="L45">
            <v>12</v>
          </cell>
          <cell r="M45">
            <v>0</v>
          </cell>
          <cell r="N45">
            <v>12.5</v>
          </cell>
          <cell r="O45">
            <v>24</v>
          </cell>
          <cell r="P45">
            <v>13</v>
          </cell>
          <cell r="Q45">
            <v>0</v>
          </cell>
          <cell r="R45">
            <v>15</v>
          </cell>
          <cell r="S45">
            <v>0</v>
          </cell>
          <cell r="T45">
            <v>13</v>
          </cell>
          <cell r="U45">
            <v>41</v>
          </cell>
          <cell r="V45">
            <v>65</v>
          </cell>
        </row>
        <row r="46">
          <cell r="B46" t="str">
            <v>E022-01-0799/2019</v>
          </cell>
          <cell r="C46" t="str">
            <v>Joseph Kuria NJUGUNA</v>
          </cell>
          <cell r="D46">
            <v>9</v>
          </cell>
          <cell r="E46">
            <v>11</v>
          </cell>
          <cell r="F46">
            <v>0</v>
          </cell>
          <cell r="G46">
            <v>6.66666666666667</v>
          </cell>
          <cell r="H46">
            <v>9</v>
          </cell>
          <cell r="I46">
            <v>0</v>
          </cell>
          <cell r="J46">
            <v>4.5</v>
          </cell>
          <cell r="K46">
            <v>13</v>
          </cell>
          <cell r="L46">
            <v>12</v>
          </cell>
          <cell r="M46">
            <v>0</v>
          </cell>
          <cell r="N46">
            <v>12.5</v>
          </cell>
          <cell r="O46">
            <v>23.7</v>
          </cell>
          <cell r="P46">
            <v>9</v>
          </cell>
          <cell r="Q46">
            <v>0</v>
          </cell>
          <cell r="R46">
            <v>14.5</v>
          </cell>
          <cell r="S46">
            <v>0</v>
          </cell>
          <cell r="T46">
            <v>5.5</v>
          </cell>
          <cell r="U46">
            <v>29</v>
          </cell>
          <cell r="V46">
            <v>53</v>
          </cell>
        </row>
        <row r="47">
          <cell r="B47" t="str">
            <v>E022-01-0800/2019</v>
          </cell>
          <cell r="C47" t="str">
            <v>Saina Jemeli NJERI</v>
          </cell>
          <cell r="D47">
            <v>11</v>
          </cell>
          <cell r="E47">
            <v>9</v>
          </cell>
          <cell r="F47">
            <v>0</v>
          </cell>
          <cell r="G47">
            <v>6.66666666666667</v>
          </cell>
          <cell r="H47">
            <v>6</v>
          </cell>
          <cell r="I47">
            <v>0</v>
          </cell>
          <cell r="J47">
            <v>3</v>
          </cell>
          <cell r="K47">
            <v>12</v>
          </cell>
          <cell r="L47">
            <v>12</v>
          </cell>
          <cell r="M47">
            <v>0</v>
          </cell>
          <cell r="N47">
            <v>12</v>
          </cell>
          <cell r="O47">
            <v>21.7</v>
          </cell>
          <cell r="P47">
            <v>7.5</v>
          </cell>
          <cell r="Q47">
            <v>0</v>
          </cell>
          <cell r="R47">
            <v>16</v>
          </cell>
          <cell r="S47">
            <v>0</v>
          </cell>
          <cell r="T47">
            <v>7</v>
          </cell>
          <cell r="U47">
            <v>30.5</v>
          </cell>
          <cell r="V47">
            <v>52</v>
          </cell>
        </row>
        <row r="48">
          <cell r="B48" t="str">
            <v>E022-01-0802/2019</v>
          </cell>
          <cell r="C48" t="str">
            <v>Yatich KANDIE</v>
          </cell>
          <cell r="D48">
            <v>11</v>
          </cell>
          <cell r="E48">
            <v>7</v>
          </cell>
          <cell r="F48">
            <v>0</v>
          </cell>
          <cell r="G48">
            <v>6</v>
          </cell>
          <cell r="H48">
            <v>9</v>
          </cell>
          <cell r="I48">
            <v>0</v>
          </cell>
          <cell r="J48">
            <v>4.5</v>
          </cell>
          <cell r="K48">
            <v>12</v>
          </cell>
          <cell r="L48">
            <v>12</v>
          </cell>
          <cell r="M48">
            <v>0</v>
          </cell>
          <cell r="N48">
            <v>12</v>
          </cell>
          <cell r="O48">
            <v>22.5</v>
          </cell>
          <cell r="P48">
            <v>12</v>
          </cell>
          <cell r="Q48">
            <v>0</v>
          </cell>
          <cell r="R48">
            <v>13</v>
          </cell>
          <cell r="S48">
            <v>0</v>
          </cell>
          <cell r="T48">
            <v>11</v>
          </cell>
          <cell r="U48">
            <v>36</v>
          </cell>
          <cell r="V48">
            <v>59</v>
          </cell>
        </row>
        <row r="49">
          <cell r="B49" t="str">
            <v>E022-01-0803/2019</v>
          </cell>
          <cell r="C49" t="str">
            <v>Sheila JEPCHIRCHIR</v>
          </cell>
          <cell r="D49">
            <v>6</v>
          </cell>
          <cell r="E49">
            <v>8</v>
          </cell>
          <cell r="F49">
            <v>0</v>
          </cell>
          <cell r="G49">
            <v>4.66666666666667</v>
          </cell>
          <cell r="H49">
            <v>9</v>
          </cell>
          <cell r="I49">
            <v>0</v>
          </cell>
          <cell r="J49">
            <v>4.5</v>
          </cell>
          <cell r="K49">
            <v>12</v>
          </cell>
          <cell r="L49">
            <v>13</v>
          </cell>
          <cell r="M49">
            <v>0</v>
          </cell>
          <cell r="N49">
            <v>12.5</v>
          </cell>
          <cell r="O49">
            <v>21.7</v>
          </cell>
          <cell r="P49">
            <v>12.5</v>
          </cell>
          <cell r="Q49">
            <v>0</v>
          </cell>
          <cell r="R49">
            <v>13</v>
          </cell>
          <cell r="S49">
            <v>11</v>
          </cell>
          <cell r="T49">
            <v>0</v>
          </cell>
          <cell r="U49">
            <v>36.5</v>
          </cell>
          <cell r="V49">
            <v>58</v>
          </cell>
        </row>
        <row r="50">
          <cell r="B50" t="str">
            <v>E022-01-0805/2019</v>
          </cell>
          <cell r="C50" t="str">
            <v>Blair Carson KIPROTICH</v>
          </cell>
          <cell r="D50">
            <v>9</v>
          </cell>
          <cell r="E50">
            <v>6</v>
          </cell>
          <cell r="F50">
            <v>0</v>
          </cell>
          <cell r="G50">
            <v>5</v>
          </cell>
          <cell r="H50">
            <v>8</v>
          </cell>
          <cell r="I50">
            <v>0</v>
          </cell>
          <cell r="J50">
            <v>4</v>
          </cell>
          <cell r="K50">
            <v>13</v>
          </cell>
          <cell r="L50">
            <v>13</v>
          </cell>
          <cell r="M50">
            <v>0</v>
          </cell>
          <cell r="N50">
            <v>13</v>
          </cell>
          <cell r="O50">
            <v>22</v>
          </cell>
          <cell r="P50">
            <v>14</v>
          </cell>
          <cell r="Q50">
            <v>3.5</v>
          </cell>
          <cell r="R50">
            <v>0</v>
          </cell>
          <cell r="S50">
            <v>0</v>
          </cell>
          <cell r="T50">
            <v>0</v>
          </cell>
          <cell r="U50">
            <v>17.5</v>
          </cell>
          <cell r="V50">
            <v>40</v>
          </cell>
        </row>
        <row r="51">
          <cell r="B51" t="str">
            <v>E022-01-0806/2019</v>
          </cell>
          <cell r="C51" t="str">
            <v>Joseph Munene DISAMALU</v>
          </cell>
          <cell r="D51">
            <v>7</v>
          </cell>
          <cell r="E51">
            <v>6</v>
          </cell>
          <cell r="F51">
            <v>0</v>
          </cell>
          <cell r="G51">
            <v>4.33333333333333</v>
          </cell>
          <cell r="H51">
            <v>8</v>
          </cell>
          <cell r="I51">
            <v>0</v>
          </cell>
          <cell r="J51">
            <v>4</v>
          </cell>
          <cell r="K51">
            <v>12</v>
          </cell>
          <cell r="L51">
            <v>12</v>
          </cell>
          <cell r="M51">
            <v>0</v>
          </cell>
          <cell r="N51">
            <v>12</v>
          </cell>
          <cell r="O51">
            <v>20.3</v>
          </cell>
          <cell r="P51">
            <v>12</v>
          </cell>
          <cell r="Q51">
            <v>0</v>
          </cell>
          <cell r="R51">
            <v>12</v>
          </cell>
          <cell r="S51">
            <v>0</v>
          </cell>
          <cell r="T51">
            <v>12</v>
          </cell>
          <cell r="U51">
            <v>36</v>
          </cell>
          <cell r="V51">
            <v>56</v>
          </cell>
        </row>
        <row r="52">
          <cell r="B52" t="str">
            <v>E022-01-0807/2019</v>
          </cell>
          <cell r="C52" t="str">
            <v>Nehemiah KIBET</v>
          </cell>
          <cell r="D52">
            <v>11</v>
          </cell>
          <cell r="E52">
            <v>7</v>
          </cell>
          <cell r="F52">
            <v>0</v>
          </cell>
          <cell r="G52">
            <v>6</v>
          </cell>
          <cell r="H52">
            <v>8</v>
          </cell>
          <cell r="I52">
            <v>0</v>
          </cell>
          <cell r="J52">
            <v>4</v>
          </cell>
          <cell r="K52">
            <v>11</v>
          </cell>
          <cell r="L52">
            <v>12</v>
          </cell>
          <cell r="M52">
            <v>0</v>
          </cell>
          <cell r="N52">
            <v>11.5</v>
          </cell>
          <cell r="O52">
            <v>21.5</v>
          </cell>
          <cell r="P52">
            <v>14</v>
          </cell>
          <cell r="Q52">
            <v>15.5</v>
          </cell>
          <cell r="R52">
            <v>0</v>
          </cell>
          <cell r="S52">
            <v>0</v>
          </cell>
          <cell r="T52">
            <v>12</v>
          </cell>
          <cell r="U52">
            <v>41.5</v>
          </cell>
          <cell r="V52">
            <v>63</v>
          </cell>
        </row>
        <row r="53">
          <cell r="B53" t="str">
            <v>E022-01-0809/2019</v>
          </cell>
          <cell r="C53" t="str">
            <v>Felix Kipngetich CHERUIYOT</v>
          </cell>
          <cell r="D53">
            <v>10</v>
          </cell>
          <cell r="E53">
            <v>11</v>
          </cell>
          <cell r="F53">
            <v>0</v>
          </cell>
          <cell r="G53">
            <v>7</v>
          </cell>
          <cell r="H53">
            <v>9</v>
          </cell>
          <cell r="I53">
            <v>0</v>
          </cell>
          <cell r="J53">
            <v>4.5</v>
          </cell>
          <cell r="K53">
            <v>10</v>
          </cell>
          <cell r="L53">
            <v>12</v>
          </cell>
          <cell r="M53">
            <v>0</v>
          </cell>
          <cell r="N53">
            <v>11</v>
          </cell>
          <cell r="O53">
            <v>22.5</v>
          </cell>
          <cell r="P53">
            <v>9.5</v>
          </cell>
          <cell r="Q53">
            <v>15</v>
          </cell>
          <cell r="R53">
            <v>0</v>
          </cell>
          <cell r="S53">
            <v>0</v>
          </cell>
          <cell r="T53">
            <v>10</v>
          </cell>
          <cell r="U53">
            <v>34.5</v>
          </cell>
          <cell r="V53">
            <v>57</v>
          </cell>
        </row>
        <row r="54">
          <cell r="B54" t="str">
            <v>E022-01-0811/2019</v>
          </cell>
          <cell r="C54" t="str">
            <v>Jelimo MARION</v>
          </cell>
          <cell r="D54">
            <v>8</v>
          </cell>
          <cell r="E54">
            <v>2</v>
          </cell>
          <cell r="F54">
            <v>0</v>
          </cell>
          <cell r="G54">
            <v>3.33333333333333</v>
          </cell>
          <cell r="H54">
            <v>8</v>
          </cell>
          <cell r="I54">
            <v>0</v>
          </cell>
          <cell r="J54">
            <v>4</v>
          </cell>
          <cell r="K54">
            <v>12</v>
          </cell>
          <cell r="L54">
            <v>12</v>
          </cell>
          <cell r="M54">
            <v>0</v>
          </cell>
          <cell r="N54">
            <v>12</v>
          </cell>
          <cell r="O54">
            <v>19.3</v>
          </cell>
          <cell r="P54">
            <v>11.5</v>
          </cell>
          <cell r="Q54">
            <v>5.5</v>
          </cell>
          <cell r="R54">
            <v>0</v>
          </cell>
          <cell r="S54">
            <v>0</v>
          </cell>
          <cell r="T54">
            <v>11</v>
          </cell>
          <cell r="U54">
            <v>28</v>
          </cell>
          <cell r="V54">
            <v>47</v>
          </cell>
        </row>
        <row r="55">
          <cell r="B55" t="str">
            <v>E022-01-0812/2019</v>
          </cell>
          <cell r="C55" t="str">
            <v>Erick Ndune SAHA</v>
          </cell>
          <cell r="D55">
            <v>7</v>
          </cell>
          <cell r="E55">
            <v>9</v>
          </cell>
          <cell r="F55">
            <v>0</v>
          </cell>
          <cell r="G55">
            <v>5.33333333333333</v>
          </cell>
          <cell r="H55">
            <v>8</v>
          </cell>
          <cell r="I55">
            <v>0</v>
          </cell>
          <cell r="J55">
            <v>4</v>
          </cell>
          <cell r="K55">
            <v>13</v>
          </cell>
          <cell r="L55">
            <v>12</v>
          </cell>
          <cell r="M55">
            <v>0</v>
          </cell>
          <cell r="N55">
            <v>12.5</v>
          </cell>
          <cell r="O55">
            <v>21.8</v>
          </cell>
          <cell r="P55">
            <v>7</v>
          </cell>
          <cell r="Q55">
            <v>0</v>
          </cell>
          <cell r="R55">
            <v>12.5</v>
          </cell>
          <cell r="S55">
            <v>0</v>
          </cell>
          <cell r="T55">
            <v>3</v>
          </cell>
          <cell r="U55">
            <v>22.5</v>
          </cell>
          <cell r="V55">
            <v>44</v>
          </cell>
        </row>
        <row r="56">
          <cell r="B56" t="str">
            <v>E022-01-0813/2019</v>
          </cell>
          <cell r="C56" t="str">
            <v>Josaiah Katasi KOLIA</v>
          </cell>
          <cell r="D56">
            <v>8</v>
          </cell>
          <cell r="E56">
            <v>9</v>
          </cell>
          <cell r="F56">
            <v>0</v>
          </cell>
          <cell r="G56">
            <v>5.66666666666667</v>
          </cell>
          <cell r="H56">
            <v>4</v>
          </cell>
          <cell r="I56">
            <v>0</v>
          </cell>
          <cell r="J56">
            <v>2</v>
          </cell>
          <cell r="K56">
            <v>12</v>
          </cell>
          <cell r="L56">
            <v>13</v>
          </cell>
          <cell r="M56">
            <v>0</v>
          </cell>
          <cell r="N56">
            <v>12.5</v>
          </cell>
          <cell r="O56">
            <v>20.2</v>
          </cell>
          <cell r="P56">
            <v>16.5</v>
          </cell>
          <cell r="Q56">
            <v>0</v>
          </cell>
          <cell r="R56">
            <v>14.5</v>
          </cell>
          <cell r="S56">
            <v>0</v>
          </cell>
          <cell r="T56">
            <v>12</v>
          </cell>
          <cell r="U56">
            <v>43</v>
          </cell>
          <cell r="V56">
            <v>63</v>
          </cell>
        </row>
        <row r="57">
          <cell r="B57" t="str">
            <v>E022-01-0816/2019</v>
          </cell>
          <cell r="C57" t="str">
            <v>John Musyimi KYALO</v>
          </cell>
          <cell r="D57">
            <v>9</v>
          </cell>
          <cell r="E57">
            <v>6</v>
          </cell>
          <cell r="F57">
            <v>0</v>
          </cell>
          <cell r="G57">
            <v>5</v>
          </cell>
          <cell r="H57">
            <v>8</v>
          </cell>
          <cell r="I57">
            <v>0</v>
          </cell>
          <cell r="J57">
            <v>4</v>
          </cell>
          <cell r="K57">
            <v>14</v>
          </cell>
          <cell r="L57">
            <v>13</v>
          </cell>
          <cell r="M57">
            <v>0</v>
          </cell>
          <cell r="N57">
            <v>13.5</v>
          </cell>
          <cell r="O57">
            <v>22.5</v>
          </cell>
          <cell r="P57">
            <v>7.5</v>
          </cell>
          <cell r="Q57">
            <v>0</v>
          </cell>
          <cell r="R57">
            <v>7.5</v>
          </cell>
          <cell r="S57">
            <v>6</v>
          </cell>
          <cell r="T57">
            <v>0</v>
          </cell>
          <cell r="U57">
            <v>21</v>
          </cell>
          <cell r="V57">
            <v>44</v>
          </cell>
        </row>
        <row r="58">
          <cell r="B58" t="str">
            <v>E022-01-0817/2019</v>
          </cell>
          <cell r="C58" t="str">
            <v>Dishan OTIENO</v>
          </cell>
          <cell r="D58">
            <v>6</v>
          </cell>
          <cell r="E58">
            <v>9</v>
          </cell>
          <cell r="F58">
            <v>0</v>
          </cell>
          <cell r="G58">
            <v>5</v>
          </cell>
          <cell r="H58">
            <v>7</v>
          </cell>
          <cell r="I58">
            <v>0</v>
          </cell>
          <cell r="J58">
            <v>3.5</v>
          </cell>
          <cell r="K58">
            <v>13</v>
          </cell>
          <cell r="L58">
            <v>12</v>
          </cell>
          <cell r="M58">
            <v>0</v>
          </cell>
          <cell r="N58">
            <v>12.5</v>
          </cell>
          <cell r="O58">
            <v>21</v>
          </cell>
          <cell r="P58">
            <v>14.5</v>
          </cell>
          <cell r="Q58">
            <v>16.5</v>
          </cell>
          <cell r="R58">
            <v>0</v>
          </cell>
          <cell r="S58">
            <v>8</v>
          </cell>
          <cell r="T58">
            <v>0</v>
          </cell>
          <cell r="U58">
            <v>39</v>
          </cell>
          <cell r="V58">
            <v>60</v>
          </cell>
        </row>
        <row r="59">
          <cell r="B59" t="str">
            <v>E022-01-0818/2019</v>
          </cell>
          <cell r="C59" t="str">
            <v>Wanjala DANIEL</v>
          </cell>
          <cell r="D59">
            <v>9</v>
          </cell>
          <cell r="E59">
            <v>11</v>
          </cell>
          <cell r="F59">
            <v>0</v>
          </cell>
          <cell r="G59">
            <v>6.66666666666667</v>
          </cell>
          <cell r="H59">
            <v>7</v>
          </cell>
          <cell r="I59">
            <v>0</v>
          </cell>
          <cell r="J59">
            <v>3.5</v>
          </cell>
          <cell r="K59">
            <v>12</v>
          </cell>
          <cell r="L59">
            <v>12</v>
          </cell>
          <cell r="M59">
            <v>0</v>
          </cell>
          <cell r="N59">
            <v>12</v>
          </cell>
          <cell r="O59">
            <v>22.2</v>
          </cell>
          <cell r="P59">
            <v>16.5</v>
          </cell>
          <cell r="Q59">
            <v>12</v>
          </cell>
          <cell r="R59">
            <v>0</v>
          </cell>
          <cell r="S59">
            <v>11</v>
          </cell>
          <cell r="T59">
            <v>0</v>
          </cell>
          <cell r="U59">
            <v>39.5</v>
          </cell>
          <cell r="V59">
            <v>62</v>
          </cell>
        </row>
        <row r="60">
          <cell r="B60" t="str">
            <v>E022-01-0819/2019</v>
          </cell>
          <cell r="C60" t="str">
            <v>Houston Kilaaka KISANYA</v>
          </cell>
          <cell r="D60">
            <v>10</v>
          </cell>
          <cell r="E60">
            <v>11</v>
          </cell>
          <cell r="F60">
            <v>0</v>
          </cell>
          <cell r="G60">
            <v>7</v>
          </cell>
          <cell r="H60">
            <v>9</v>
          </cell>
          <cell r="I60">
            <v>0</v>
          </cell>
          <cell r="J60">
            <v>4.5</v>
          </cell>
          <cell r="K60">
            <v>12</v>
          </cell>
          <cell r="L60">
            <v>12</v>
          </cell>
          <cell r="M60">
            <v>0</v>
          </cell>
          <cell r="N60">
            <v>12</v>
          </cell>
          <cell r="O60">
            <v>23.5</v>
          </cell>
          <cell r="P60">
            <v>16.5</v>
          </cell>
          <cell r="Q60">
            <v>17.5</v>
          </cell>
          <cell r="R60">
            <v>0</v>
          </cell>
          <cell r="S60">
            <v>12</v>
          </cell>
          <cell r="T60">
            <v>0</v>
          </cell>
          <cell r="U60">
            <v>46</v>
          </cell>
          <cell r="V60">
            <v>70</v>
          </cell>
        </row>
        <row r="61">
          <cell r="B61" t="str">
            <v>E022-01-0820/2019</v>
          </cell>
          <cell r="C61" t="str">
            <v>Muchendu Peter KIBUKU</v>
          </cell>
          <cell r="D61">
            <v>9</v>
          </cell>
          <cell r="E61">
            <v>11</v>
          </cell>
          <cell r="F61">
            <v>0</v>
          </cell>
          <cell r="G61">
            <v>6.66666666666667</v>
          </cell>
          <cell r="H61">
            <v>7</v>
          </cell>
          <cell r="I61">
            <v>0</v>
          </cell>
          <cell r="J61">
            <v>3.5</v>
          </cell>
          <cell r="K61">
            <v>12</v>
          </cell>
          <cell r="L61">
            <v>12</v>
          </cell>
          <cell r="M61">
            <v>0</v>
          </cell>
          <cell r="N61">
            <v>12</v>
          </cell>
          <cell r="O61">
            <v>22.2</v>
          </cell>
          <cell r="P61">
            <v>13</v>
          </cell>
          <cell r="Q61">
            <v>0</v>
          </cell>
          <cell r="R61">
            <v>13.5</v>
          </cell>
          <cell r="S61">
            <v>0</v>
          </cell>
          <cell r="T61">
            <v>11</v>
          </cell>
          <cell r="U61">
            <v>37.5</v>
          </cell>
          <cell r="V61">
            <v>60</v>
          </cell>
        </row>
        <row r="62">
          <cell r="B62" t="str">
            <v>E022-01-0822/2019</v>
          </cell>
          <cell r="C62" t="str">
            <v>Magoi Maxwel KIPRUTO</v>
          </cell>
          <cell r="D62">
            <v>10</v>
          </cell>
          <cell r="E62">
            <v>12</v>
          </cell>
          <cell r="F62">
            <v>0</v>
          </cell>
          <cell r="G62">
            <v>7.33333333333333</v>
          </cell>
          <cell r="H62">
            <v>9</v>
          </cell>
          <cell r="I62">
            <v>0</v>
          </cell>
          <cell r="J62">
            <v>4.5</v>
          </cell>
          <cell r="K62">
            <v>12</v>
          </cell>
          <cell r="L62">
            <v>12</v>
          </cell>
          <cell r="M62">
            <v>0</v>
          </cell>
          <cell r="N62">
            <v>12</v>
          </cell>
          <cell r="O62">
            <v>23.8</v>
          </cell>
          <cell r="P62">
            <v>14.5</v>
          </cell>
          <cell r="Q62">
            <v>0</v>
          </cell>
          <cell r="R62">
            <v>14</v>
          </cell>
          <cell r="S62">
            <v>13</v>
          </cell>
          <cell r="T62">
            <v>0</v>
          </cell>
          <cell r="U62">
            <v>41.5</v>
          </cell>
          <cell r="V62">
            <v>65</v>
          </cell>
        </row>
        <row r="63">
          <cell r="B63" t="str">
            <v>E022-01-0823/2019</v>
          </cell>
          <cell r="C63" t="str">
            <v>Fred Makori NYABERI</v>
          </cell>
          <cell r="D63">
            <v>8</v>
          </cell>
          <cell r="E63">
            <v>7</v>
          </cell>
          <cell r="F63">
            <v>0</v>
          </cell>
          <cell r="G63">
            <v>5</v>
          </cell>
          <cell r="H63">
            <v>9</v>
          </cell>
          <cell r="I63">
            <v>0</v>
          </cell>
          <cell r="J63">
            <v>4.5</v>
          </cell>
          <cell r="K63">
            <v>12</v>
          </cell>
          <cell r="L63">
            <v>13</v>
          </cell>
          <cell r="M63">
            <v>0</v>
          </cell>
          <cell r="N63">
            <v>12.5</v>
          </cell>
          <cell r="O63">
            <v>22</v>
          </cell>
          <cell r="P63">
            <v>12</v>
          </cell>
          <cell r="Q63">
            <v>0</v>
          </cell>
          <cell r="R63">
            <v>6.5</v>
          </cell>
          <cell r="S63">
            <v>0</v>
          </cell>
          <cell r="T63">
            <v>10</v>
          </cell>
          <cell r="U63">
            <v>28.5</v>
          </cell>
          <cell r="V63">
            <v>51</v>
          </cell>
        </row>
        <row r="64">
          <cell r="B64" t="str">
            <v>E022-01-0835/2019</v>
          </cell>
          <cell r="C64" t="str">
            <v>Muthanga James MUTAHI</v>
          </cell>
          <cell r="D64">
            <v>12</v>
          </cell>
          <cell r="E64">
            <v>9</v>
          </cell>
          <cell r="F64">
            <v>0</v>
          </cell>
          <cell r="G64">
            <v>7</v>
          </cell>
          <cell r="H64">
            <v>9</v>
          </cell>
          <cell r="I64">
            <v>0</v>
          </cell>
          <cell r="J64">
            <v>4.5</v>
          </cell>
          <cell r="K64">
            <v>12</v>
          </cell>
          <cell r="L64">
            <v>13</v>
          </cell>
          <cell r="M64">
            <v>0</v>
          </cell>
          <cell r="N64">
            <v>12.5</v>
          </cell>
          <cell r="O64">
            <v>24</v>
          </cell>
          <cell r="P64">
            <v>16.5</v>
          </cell>
          <cell r="Q64">
            <v>20</v>
          </cell>
          <cell r="R64">
            <v>0</v>
          </cell>
          <cell r="S64">
            <v>0</v>
          </cell>
          <cell r="T64">
            <v>13</v>
          </cell>
          <cell r="U64">
            <v>49.5</v>
          </cell>
          <cell r="V64">
            <v>74</v>
          </cell>
        </row>
        <row r="65">
          <cell r="B65" t="str">
            <v>E022-01-0846/2019</v>
          </cell>
          <cell r="C65" t="str">
            <v>Chemutai ABIGAEL</v>
          </cell>
          <cell r="D65">
            <v>11</v>
          </cell>
          <cell r="E65">
            <v>10</v>
          </cell>
          <cell r="F65">
            <v>0</v>
          </cell>
          <cell r="G65">
            <v>7</v>
          </cell>
          <cell r="H65">
            <v>8</v>
          </cell>
          <cell r="I65">
            <v>0</v>
          </cell>
          <cell r="J65">
            <v>4</v>
          </cell>
          <cell r="K65">
            <v>12</v>
          </cell>
          <cell r="L65">
            <v>12</v>
          </cell>
          <cell r="M65">
            <v>0</v>
          </cell>
          <cell r="N65">
            <v>12</v>
          </cell>
          <cell r="O65">
            <v>23</v>
          </cell>
          <cell r="P65">
            <v>19</v>
          </cell>
          <cell r="Q65">
            <v>11</v>
          </cell>
          <cell r="R65">
            <v>0</v>
          </cell>
          <cell r="S65">
            <v>0</v>
          </cell>
          <cell r="T65">
            <v>10</v>
          </cell>
          <cell r="U65">
            <v>40</v>
          </cell>
          <cell r="V65">
            <v>63</v>
          </cell>
        </row>
        <row r="66">
          <cell r="B66" t="str">
            <v>E022-01-1999/2019</v>
          </cell>
          <cell r="C66" t="str">
            <v>Allan Mulwa KYALO</v>
          </cell>
          <cell r="D66">
            <v>9</v>
          </cell>
          <cell r="E66">
            <v>11</v>
          </cell>
          <cell r="F66">
            <v>0</v>
          </cell>
          <cell r="G66">
            <v>6.66666666666667</v>
          </cell>
          <cell r="H66">
            <v>9</v>
          </cell>
          <cell r="I66">
            <v>0</v>
          </cell>
          <cell r="J66">
            <v>4.5</v>
          </cell>
          <cell r="K66">
            <v>10</v>
          </cell>
          <cell r="L66">
            <v>12</v>
          </cell>
          <cell r="M66">
            <v>0</v>
          </cell>
          <cell r="N66">
            <v>11</v>
          </cell>
          <cell r="O66">
            <v>22.2</v>
          </cell>
          <cell r="P66">
            <v>15.5</v>
          </cell>
          <cell r="Q66">
            <v>7.5</v>
          </cell>
          <cell r="R66">
            <v>0</v>
          </cell>
          <cell r="S66">
            <v>10</v>
          </cell>
          <cell r="T66">
            <v>0</v>
          </cell>
          <cell r="U66">
            <v>33</v>
          </cell>
          <cell r="V66">
            <v>55</v>
          </cell>
        </row>
        <row r="67">
          <cell r="B67" t="str">
            <v>E022-01-2029/2019</v>
          </cell>
          <cell r="C67" t="str">
            <v>Wang'ondu Benard KURIA</v>
          </cell>
          <cell r="D67">
            <v>8</v>
          </cell>
          <cell r="E67">
            <v>9</v>
          </cell>
          <cell r="F67">
            <v>0</v>
          </cell>
          <cell r="G67">
            <v>5.66666666666667</v>
          </cell>
          <cell r="H67">
            <v>4</v>
          </cell>
          <cell r="I67">
            <v>0</v>
          </cell>
          <cell r="J67">
            <v>2</v>
          </cell>
          <cell r="K67">
            <v>14</v>
          </cell>
          <cell r="L67">
            <v>13</v>
          </cell>
          <cell r="M67">
            <v>0</v>
          </cell>
          <cell r="N67">
            <v>13.5</v>
          </cell>
          <cell r="O67">
            <v>21.2</v>
          </cell>
          <cell r="P67">
            <v>20</v>
          </cell>
          <cell r="Q67">
            <v>0</v>
          </cell>
          <cell r="R67">
            <v>16.5</v>
          </cell>
          <cell r="S67">
            <v>0</v>
          </cell>
          <cell r="T67">
            <v>9</v>
          </cell>
          <cell r="U67">
            <v>45.5</v>
          </cell>
          <cell r="V67">
            <v>67</v>
          </cell>
        </row>
        <row r="68">
          <cell r="B68" t="str">
            <v>E022-01-2040/2019</v>
          </cell>
          <cell r="C68" t="str">
            <v>Edwin NGARI</v>
          </cell>
          <cell r="D68">
            <v>11</v>
          </cell>
          <cell r="E68">
            <v>10</v>
          </cell>
          <cell r="F68">
            <v>0</v>
          </cell>
          <cell r="G68">
            <v>7</v>
          </cell>
          <cell r="H68">
            <v>9</v>
          </cell>
          <cell r="I68">
            <v>0</v>
          </cell>
          <cell r="J68">
            <v>4.5</v>
          </cell>
          <cell r="K68">
            <v>11</v>
          </cell>
          <cell r="L68">
            <v>12</v>
          </cell>
          <cell r="M68">
            <v>0</v>
          </cell>
          <cell r="N68">
            <v>11.5</v>
          </cell>
          <cell r="O68">
            <v>23</v>
          </cell>
          <cell r="P68">
            <v>13</v>
          </cell>
          <cell r="Q68">
            <v>0</v>
          </cell>
          <cell r="R68">
            <v>12.5</v>
          </cell>
          <cell r="S68">
            <v>0</v>
          </cell>
          <cell r="T68">
            <v>11</v>
          </cell>
          <cell r="U68">
            <v>36.5</v>
          </cell>
          <cell r="V68">
            <v>60</v>
          </cell>
        </row>
        <row r="69">
          <cell r="B69" t="str">
            <v>E022-01-2268/2019</v>
          </cell>
          <cell r="C69" t="str">
            <v>Antony Maswan KIBET</v>
          </cell>
          <cell r="D69">
            <v>10</v>
          </cell>
          <cell r="E69">
            <v>12</v>
          </cell>
          <cell r="F69">
            <v>0</v>
          </cell>
          <cell r="G69">
            <v>7.33333333333333</v>
          </cell>
          <cell r="H69">
            <v>8</v>
          </cell>
          <cell r="I69">
            <v>0</v>
          </cell>
          <cell r="J69">
            <v>4</v>
          </cell>
          <cell r="K69">
            <v>13</v>
          </cell>
          <cell r="L69">
            <v>12</v>
          </cell>
          <cell r="M69">
            <v>0</v>
          </cell>
          <cell r="N69">
            <v>12.5</v>
          </cell>
          <cell r="O69">
            <v>23.8</v>
          </cell>
          <cell r="P69">
            <v>24</v>
          </cell>
          <cell r="Q69">
            <v>14.5</v>
          </cell>
          <cell r="R69">
            <v>0</v>
          </cell>
          <cell r="S69">
            <v>0</v>
          </cell>
          <cell r="T69">
            <v>8</v>
          </cell>
          <cell r="U69">
            <v>46.5</v>
          </cell>
          <cell r="V69">
            <v>70</v>
          </cell>
        </row>
        <row r="70">
          <cell r="B70" t="str">
            <v>E022-01-2298/2019</v>
          </cell>
          <cell r="C70" t="str">
            <v>Lesinko SIPITEK</v>
          </cell>
          <cell r="D70">
            <v>6</v>
          </cell>
          <cell r="E70">
            <v>9</v>
          </cell>
          <cell r="F70">
            <v>0</v>
          </cell>
          <cell r="G70">
            <v>5</v>
          </cell>
          <cell r="H70">
            <v>9</v>
          </cell>
          <cell r="I70">
            <v>0</v>
          </cell>
          <cell r="J70">
            <v>4.5</v>
          </cell>
          <cell r="K70">
            <v>12</v>
          </cell>
          <cell r="L70">
            <v>12</v>
          </cell>
          <cell r="M70">
            <v>0</v>
          </cell>
          <cell r="N70">
            <v>12</v>
          </cell>
          <cell r="O70">
            <v>21.5</v>
          </cell>
          <cell r="P70">
            <v>13</v>
          </cell>
          <cell r="Q70">
            <v>0</v>
          </cell>
          <cell r="R70">
            <v>13</v>
          </cell>
          <cell r="S70">
            <v>0</v>
          </cell>
          <cell r="T70">
            <v>5</v>
          </cell>
          <cell r="U70">
            <v>31</v>
          </cell>
          <cell r="V70">
            <v>53</v>
          </cell>
        </row>
        <row r="71">
          <cell r="B71" t="str">
            <v>E022-01-0762/2018</v>
          </cell>
          <cell r="C71" t="str">
            <v>Gyavira Tuzinde MBAGA</v>
          </cell>
          <cell r="D71">
            <v>6</v>
          </cell>
          <cell r="E71">
            <v>8</v>
          </cell>
          <cell r="F71">
            <v>0</v>
          </cell>
          <cell r="G71">
            <v>4.66666666666667</v>
          </cell>
          <cell r="H71">
            <v>8</v>
          </cell>
          <cell r="I71">
            <v>0</v>
          </cell>
          <cell r="J71">
            <v>4</v>
          </cell>
          <cell r="K71">
            <v>14</v>
          </cell>
          <cell r="L71">
            <v>13</v>
          </cell>
          <cell r="M71">
            <v>0</v>
          </cell>
          <cell r="N71">
            <v>13.5</v>
          </cell>
          <cell r="O71">
            <v>22.2</v>
          </cell>
          <cell r="P71">
            <v>15</v>
          </cell>
          <cell r="Q71">
            <v>0</v>
          </cell>
          <cell r="R71">
            <v>14.5</v>
          </cell>
          <cell r="S71">
            <v>0</v>
          </cell>
          <cell r="T71">
            <v>11</v>
          </cell>
          <cell r="U71">
            <v>40.5</v>
          </cell>
          <cell r="V71">
            <v>63</v>
          </cell>
        </row>
        <row r="72">
          <cell r="B72" t="str">
            <v>E022-01-1046/2018</v>
          </cell>
          <cell r="C72" t="str">
            <v>Duncan Mwaniki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13</v>
          </cell>
          <cell r="L72">
            <v>12</v>
          </cell>
          <cell r="M72">
            <v>0</v>
          </cell>
          <cell r="N72">
            <v>12.5</v>
          </cell>
          <cell r="O72">
            <v>12.5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</row>
        <row r="72">
          <cell r="V72">
            <v>13</v>
          </cell>
        </row>
        <row r="73">
          <cell r="B73" t="str">
            <v>E022-01-1047/2018</v>
          </cell>
          <cell r="C73" t="str">
            <v>Maurice Mwangi WACHIRA</v>
          </cell>
          <cell r="D73">
            <v>5</v>
          </cell>
          <cell r="E73">
            <v>2</v>
          </cell>
          <cell r="F73">
            <v>0</v>
          </cell>
          <cell r="G73">
            <v>2.33333333333333</v>
          </cell>
          <cell r="H73">
            <v>8</v>
          </cell>
          <cell r="I73">
            <v>0</v>
          </cell>
          <cell r="J73">
            <v>4</v>
          </cell>
          <cell r="K73">
            <v>13</v>
          </cell>
          <cell r="L73">
            <v>13</v>
          </cell>
          <cell r="M73">
            <v>0</v>
          </cell>
          <cell r="N73">
            <v>13</v>
          </cell>
          <cell r="O73">
            <v>19.3</v>
          </cell>
          <cell r="P73">
            <v>8</v>
          </cell>
          <cell r="Q73">
            <v>7</v>
          </cell>
          <cell r="R73">
            <v>0</v>
          </cell>
          <cell r="S73">
            <v>0</v>
          </cell>
          <cell r="T73">
            <v>7.5</v>
          </cell>
          <cell r="U73">
            <v>22.5</v>
          </cell>
          <cell r="V73">
            <v>42</v>
          </cell>
        </row>
        <row r="74">
          <cell r="B74" t="str">
            <v>E022-01-1068/2018</v>
          </cell>
          <cell r="C74" t="str">
            <v>Anthony Githinji</v>
          </cell>
          <cell r="D74">
            <v>6</v>
          </cell>
          <cell r="E74">
            <v>8</v>
          </cell>
          <cell r="F74">
            <v>0</v>
          </cell>
          <cell r="G74">
            <v>4.66666666666667</v>
          </cell>
          <cell r="H74">
            <v>8</v>
          </cell>
          <cell r="I74">
            <v>0</v>
          </cell>
          <cell r="J74">
            <v>4</v>
          </cell>
          <cell r="K74">
            <v>14</v>
          </cell>
          <cell r="L74">
            <v>13</v>
          </cell>
          <cell r="M74">
            <v>0</v>
          </cell>
          <cell r="N74">
            <v>13.5</v>
          </cell>
          <cell r="O74">
            <v>22.2</v>
          </cell>
          <cell r="P74">
            <v>9</v>
          </cell>
          <cell r="Q74">
            <v>13</v>
          </cell>
          <cell r="R74">
            <v>0</v>
          </cell>
          <cell r="S74">
            <v>9</v>
          </cell>
          <cell r="T74">
            <v>0</v>
          </cell>
          <cell r="U74">
            <v>31</v>
          </cell>
          <cell r="V74">
            <v>53</v>
          </cell>
        </row>
        <row r="75">
          <cell r="B75" t="str">
            <v>E022-01-1894/2018</v>
          </cell>
          <cell r="C75" t="str">
            <v>Brian Kiptoo BIWOTT</v>
          </cell>
          <cell r="D75">
            <v>10</v>
          </cell>
          <cell r="E75">
            <v>11</v>
          </cell>
          <cell r="F75">
            <v>0</v>
          </cell>
          <cell r="G75">
            <v>7</v>
          </cell>
          <cell r="H75">
            <v>8</v>
          </cell>
          <cell r="I75">
            <v>0</v>
          </cell>
          <cell r="J75">
            <v>4</v>
          </cell>
          <cell r="K75">
            <v>10</v>
          </cell>
          <cell r="L75">
            <v>12</v>
          </cell>
          <cell r="M75">
            <v>0</v>
          </cell>
          <cell r="N75">
            <v>11</v>
          </cell>
          <cell r="O75">
            <v>22</v>
          </cell>
          <cell r="P75">
            <v>7.5</v>
          </cell>
          <cell r="Q75">
            <v>0</v>
          </cell>
          <cell r="R75">
            <v>8.5</v>
          </cell>
          <cell r="S75">
            <v>11</v>
          </cell>
          <cell r="T75">
            <v>0</v>
          </cell>
          <cell r="U75">
            <v>27</v>
          </cell>
          <cell r="V75">
            <v>49</v>
          </cell>
        </row>
        <row r="76">
          <cell r="B76" t="str">
            <v>E022-01-1855/2018</v>
          </cell>
          <cell r="C76" t="str">
            <v>Agnes Gathoni NYUTU</v>
          </cell>
          <cell r="D76">
            <v>9</v>
          </cell>
          <cell r="E76">
            <v>8</v>
          </cell>
          <cell r="F76">
            <v>0</v>
          </cell>
          <cell r="G76">
            <v>5.66666666666667</v>
          </cell>
          <cell r="H76">
            <v>8</v>
          </cell>
          <cell r="I76">
            <v>0</v>
          </cell>
          <cell r="J76">
            <v>4</v>
          </cell>
          <cell r="K76">
            <v>13</v>
          </cell>
          <cell r="L76">
            <v>12</v>
          </cell>
          <cell r="M76">
            <v>0</v>
          </cell>
          <cell r="N76">
            <v>12.5</v>
          </cell>
          <cell r="O76">
            <v>22.2</v>
          </cell>
          <cell r="P76">
            <v>14</v>
          </cell>
          <cell r="Q76">
            <v>0</v>
          </cell>
          <cell r="R76">
            <v>6.5</v>
          </cell>
          <cell r="S76">
            <v>0</v>
          </cell>
          <cell r="T76">
            <v>1</v>
          </cell>
          <cell r="U76">
            <v>21.5</v>
          </cell>
          <cell r="V76">
            <v>44</v>
          </cell>
        </row>
        <row r="77">
          <cell r="B77" t="str">
            <v>E022-01-1789/2018</v>
          </cell>
          <cell r="C77" t="str">
            <v>Ian MARTIN</v>
          </cell>
          <cell r="D77">
            <v>9</v>
          </cell>
          <cell r="E77">
            <v>7</v>
          </cell>
          <cell r="F77">
            <v>0</v>
          </cell>
          <cell r="G77">
            <v>5.33333333333333</v>
          </cell>
          <cell r="H77">
            <v>9</v>
          </cell>
          <cell r="I77">
            <v>0</v>
          </cell>
          <cell r="J77">
            <v>4.5</v>
          </cell>
          <cell r="K77">
            <v>14</v>
          </cell>
          <cell r="L77">
            <v>13</v>
          </cell>
          <cell r="M77">
            <v>0</v>
          </cell>
          <cell r="N77">
            <v>13.5</v>
          </cell>
          <cell r="O77">
            <v>23.3</v>
          </cell>
          <cell r="P77">
            <v>10</v>
          </cell>
          <cell r="Q77">
            <v>0</v>
          </cell>
          <cell r="R77">
            <v>5</v>
          </cell>
          <cell r="S77">
            <v>0</v>
          </cell>
          <cell r="T77">
            <v>3</v>
          </cell>
          <cell r="U77">
            <v>18</v>
          </cell>
          <cell r="V77">
            <v>41</v>
          </cell>
        </row>
        <row r="78">
          <cell r="B78" t="str">
            <v>E022-01-0751/2017</v>
          </cell>
          <cell r="C78" t="str">
            <v>Mark Maina NJUGUNA</v>
          </cell>
          <cell r="D78">
            <v>8</v>
          </cell>
          <cell r="E78">
            <v>2</v>
          </cell>
          <cell r="F78">
            <v>0</v>
          </cell>
          <cell r="G78">
            <v>3.33333333333333</v>
          </cell>
          <cell r="H78">
            <v>7</v>
          </cell>
          <cell r="I78">
            <v>0</v>
          </cell>
          <cell r="J78">
            <v>3.5</v>
          </cell>
          <cell r="K78">
            <v>14</v>
          </cell>
          <cell r="L78">
            <v>13</v>
          </cell>
          <cell r="M78">
            <v>0</v>
          </cell>
          <cell r="N78">
            <v>13.5</v>
          </cell>
          <cell r="O78">
            <v>20.3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</row>
        <row r="78">
          <cell r="V78">
            <v>20</v>
          </cell>
        </row>
        <row r="79">
          <cell r="B79" t="str">
            <v>E022-01-0753/2017</v>
          </cell>
          <cell r="C79" t="str">
            <v>Rowland ODUOR</v>
          </cell>
          <cell r="D79">
            <v>8</v>
          </cell>
          <cell r="E79">
            <v>2</v>
          </cell>
          <cell r="F79">
            <v>0</v>
          </cell>
          <cell r="G79">
            <v>3.33333333333333</v>
          </cell>
          <cell r="H79">
            <v>7</v>
          </cell>
          <cell r="I79">
            <v>0</v>
          </cell>
          <cell r="J79">
            <v>3.5</v>
          </cell>
          <cell r="K79">
            <v>14</v>
          </cell>
          <cell r="L79">
            <v>13</v>
          </cell>
          <cell r="M79">
            <v>0</v>
          </cell>
          <cell r="N79">
            <v>13.5</v>
          </cell>
          <cell r="O79">
            <v>20.3</v>
          </cell>
          <cell r="P79">
            <v>6</v>
          </cell>
          <cell r="Q79">
            <v>6</v>
          </cell>
          <cell r="R79">
            <v>0</v>
          </cell>
          <cell r="S79">
            <v>0</v>
          </cell>
          <cell r="T79">
            <v>2.5</v>
          </cell>
          <cell r="U79">
            <v>14.5</v>
          </cell>
          <cell r="V79">
            <v>35</v>
          </cell>
        </row>
        <row r="80">
          <cell r="B80" t="str">
            <v>E022-01-1538/2017</v>
          </cell>
          <cell r="C80" t="str">
            <v>Roy Obimbo WILFRED</v>
          </cell>
          <cell r="D80">
            <v>9</v>
          </cell>
          <cell r="E80">
            <v>5</v>
          </cell>
          <cell r="F80">
            <v>0</v>
          </cell>
          <cell r="G80">
            <v>4.66666666666667</v>
          </cell>
          <cell r="H80">
            <v>7</v>
          </cell>
          <cell r="I80">
            <v>0</v>
          </cell>
          <cell r="J80">
            <v>3.5</v>
          </cell>
          <cell r="K80">
            <v>13</v>
          </cell>
          <cell r="L80">
            <v>13</v>
          </cell>
          <cell r="M80">
            <v>0</v>
          </cell>
          <cell r="N80">
            <v>13</v>
          </cell>
          <cell r="O80">
            <v>21.2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</row>
        <row r="80">
          <cell r="V80">
            <v>21</v>
          </cell>
        </row>
        <row r="81">
          <cell r="B81" t="str">
            <v>E022-01-0869/2016</v>
          </cell>
          <cell r="C81" t="str">
            <v>Elizabeth Ndinda MUSANGA</v>
          </cell>
          <cell r="D81">
            <v>12</v>
          </cell>
          <cell r="E81">
            <v>11</v>
          </cell>
          <cell r="F81">
            <v>0</v>
          </cell>
          <cell r="G81">
            <v>7.66666666666667</v>
          </cell>
          <cell r="H81">
            <v>8</v>
          </cell>
          <cell r="I81">
            <v>0</v>
          </cell>
          <cell r="J81">
            <v>4</v>
          </cell>
          <cell r="K81">
            <v>13</v>
          </cell>
          <cell r="L81">
            <v>12</v>
          </cell>
          <cell r="M81">
            <v>0</v>
          </cell>
          <cell r="N81">
            <v>12.5</v>
          </cell>
          <cell r="O81">
            <v>24.2</v>
          </cell>
          <cell r="P81">
            <v>8.5</v>
          </cell>
          <cell r="Q81">
            <v>13.5</v>
          </cell>
          <cell r="R81">
            <v>0</v>
          </cell>
          <cell r="S81">
            <v>14</v>
          </cell>
          <cell r="T81">
            <v>0</v>
          </cell>
          <cell r="U81">
            <v>36</v>
          </cell>
          <cell r="V81">
            <v>60</v>
          </cell>
        </row>
        <row r="82">
          <cell r="B82" t="str">
            <v>E022-01-2109/2016</v>
          </cell>
          <cell r="C82" t="str">
            <v>Amos Chemweno KIPCHIRCHIR</v>
          </cell>
          <cell r="D82">
            <v>8</v>
          </cell>
          <cell r="E82">
            <v>10</v>
          </cell>
          <cell r="F82">
            <v>0</v>
          </cell>
          <cell r="G82">
            <v>6</v>
          </cell>
          <cell r="H82">
            <v>8</v>
          </cell>
          <cell r="I82">
            <v>0</v>
          </cell>
          <cell r="J82">
            <v>4</v>
          </cell>
          <cell r="K82">
            <v>13</v>
          </cell>
          <cell r="L82">
            <v>13</v>
          </cell>
          <cell r="M82">
            <v>0</v>
          </cell>
          <cell r="N82">
            <v>13</v>
          </cell>
          <cell r="O82">
            <v>23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</row>
        <row r="82">
          <cell r="V82">
            <v>23</v>
          </cell>
        </row>
        <row r="83">
          <cell r="B83" t="str">
            <v>E022-01-1077/2018</v>
          </cell>
          <cell r="C83" t="str">
            <v>Francis ngugi NGANGA</v>
          </cell>
          <cell r="D83">
            <v>6</v>
          </cell>
          <cell r="E83">
            <v>7</v>
          </cell>
          <cell r="F83">
            <v>0</v>
          </cell>
          <cell r="G83">
            <v>4.33333333333333</v>
          </cell>
          <cell r="H83">
            <v>8</v>
          </cell>
          <cell r="I83">
            <v>0</v>
          </cell>
          <cell r="J83">
            <v>4</v>
          </cell>
          <cell r="K83">
            <v>13</v>
          </cell>
          <cell r="L83">
            <v>12</v>
          </cell>
          <cell r="M83">
            <v>0</v>
          </cell>
          <cell r="N83">
            <v>12.5</v>
          </cell>
          <cell r="O83">
            <v>20.8</v>
          </cell>
          <cell r="P83">
            <v>10.5</v>
          </cell>
          <cell r="Q83">
            <v>3</v>
          </cell>
          <cell r="R83">
            <v>0</v>
          </cell>
          <cell r="S83">
            <v>0</v>
          </cell>
          <cell r="T83">
            <v>6</v>
          </cell>
          <cell r="U83">
            <v>19.5</v>
          </cell>
          <cell r="V83">
            <v>40</v>
          </cell>
        </row>
        <row r="84">
          <cell r="B84" t="str">
            <v>E022-01-0797/2014</v>
          </cell>
          <cell r="C84" t="str">
            <v>Kelvin Kariuki MWANGI</v>
          </cell>
          <cell r="D84">
            <v>8</v>
          </cell>
          <cell r="E84">
            <v>2</v>
          </cell>
          <cell r="F84">
            <v>0</v>
          </cell>
          <cell r="G84">
            <v>3.33333333333333</v>
          </cell>
          <cell r="H84">
            <v>8</v>
          </cell>
          <cell r="I84">
            <v>0</v>
          </cell>
          <cell r="J84">
            <v>4</v>
          </cell>
          <cell r="K84">
            <v>13</v>
          </cell>
          <cell r="L84">
            <v>12</v>
          </cell>
          <cell r="M84">
            <v>0</v>
          </cell>
          <cell r="N84">
            <v>12.5</v>
          </cell>
          <cell r="O84">
            <v>19.8</v>
          </cell>
          <cell r="P84">
            <v>5.5</v>
          </cell>
          <cell r="Q84">
            <v>5.5</v>
          </cell>
          <cell r="R84">
            <v>0</v>
          </cell>
          <cell r="S84">
            <v>0</v>
          </cell>
          <cell r="T84">
            <v>0</v>
          </cell>
          <cell r="U84">
            <v>11</v>
          </cell>
          <cell r="V84">
            <v>31</v>
          </cell>
        </row>
        <row r="85">
          <cell r="B85" t="str">
            <v>E022-01-1091/2018</v>
          </cell>
          <cell r="C85" t="str">
            <v>Daniel Njau KARIUKI</v>
          </cell>
          <cell r="D85">
            <v>5</v>
          </cell>
          <cell r="E85">
            <v>2</v>
          </cell>
          <cell r="F85">
            <v>0</v>
          </cell>
          <cell r="G85">
            <v>2.33333333333333</v>
          </cell>
          <cell r="H85">
            <v>0</v>
          </cell>
          <cell r="I85">
            <v>0</v>
          </cell>
          <cell r="J85">
            <v>0</v>
          </cell>
          <cell r="K85">
            <v>13</v>
          </cell>
          <cell r="L85">
            <v>12</v>
          </cell>
          <cell r="M85">
            <v>0</v>
          </cell>
          <cell r="N85">
            <v>12.5</v>
          </cell>
          <cell r="O85">
            <v>14.8</v>
          </cell>
          <cell r="P85">
            <v>3.5</v>
          </cell>
          <cell r="Q85">
            <v>0</v>
          </cell>
          <cell r="R85">
            <v>7</v>
          </cell>
          <cell r="S85">
            <v>0</v>
          </cell>
          <cell r="T85">
            <v>5</v>
          </cell>
          <cell r="U85">
            <v>15.5</v>
          </cell>
          <cell r="V85">
            <v>30</v>
          </cell>
        </row>
        <row r="86">
          <cell r="B86" t="str">
            <v>E022-01-1092/2018</v>
          </cell>
          <cell r="C86" t="str">
            <v>Adrew James Apwoka RAWAKA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19</v>
          </cell>
          <cell r="Q86">
            <v>7.5</v>
          </cell>
          <cell r="R86">
            <v>0</v>
          </cell>
          <cell r="S86">
            <v>3</v>
          </cell>
          <cell r="T86">
            <v>0</v>
          </cell>
          <cell r="U86">
            <v>29.5</v>
          </cell>
          <cell r="V86">
            <v>40</v>
          </cell>
        </row>
        <row r="87">
          <cell r="B87" t="str">
            <v>E022-01-1095/2018</v>
          </cell>
          <cell r="C87" t="str">
            <v>Brian Kibet KOECH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5.5</v>
          </cell>
          <cell r="Q87">
            <v>7</v>
          </cell>
          <cell r="R87">
            <v>0</v>
          </cell>
          <cell r="S87">
            <v>1</v>
          </cell>
          <cell r="T87">
            <v>0</v>
          </cell>
          <cell r="U87">
            <v>13.5</v>
          </cell>
          <cell r="V87">
            <v>19.2857142857143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CBD4.2"/>
      <sheetName val="SYS"/>
    </sheetNames>
    <sheetDataSet>
      <sheetData sheetId="0">
        <row r="15">
          <cell r="B15" t="str">
            <v>E022-01-0745/2019</v>
          </cell>
          <cell r="C15" t="str">
            <v>MBUGUA  Mary Mbaire</v>
          </cell>
          <cell r="D15">
            <v>10</v>
          </cell>
          <cell r="E15">
            <v>12</v>
          </cell>
          <cell r="F15">
            <v>25</v>
          </cell>
          <cell r="G15">
            <v>5.22222222222222</v>
          </cell>
          <cell r="H15">
            <v>0</v>
          </cell>
          <cell r="I15">
            <v>3</v>
          </cell>
          <cell r="J15">
            <v>1.5</v>
          </cell>
          <cell r="K15">
            <v>10</v>
          </cell>
          <cell r="L15">
            <v>13</v>
          </cell>
          <cell r="M15">
            <v>0</v>
          </cell>
          <cell r="N15">
            <v>11.5</v>
          </cell>
          <cell r="O15">
            <v>18.2</v>
          </cell>
          <cell r="P15">
            <v>22</v>
          </cell>
          <cell r="Q15">
            <v>18.5</v>
          </cell>
          <cell r="R15">
            <v>0</v>
          </cell>
          <cell r="S15">
            <v>15.5</v>
          </cell>
          <cell r="T15">
            <v>0</v>
          </cell>
          <cell r="U15">
            <v>56</v>
          </cell>
          <cell r="V15">
            <v>74</v>
          </cell>
        </row>
        <row r="16">
          <cell r="B16" t="str">
            <v>E022-01-0746/2019</v>
          </cell>
          <cell r="C16" t="str">
            <v>MBURU Racheal Wamaitha</v>
          </cell>
          <cell r="D16">
            <v>4</v>
          </cell>
          <cell r="E16">
            <v>9</v>
          </cell>
          <cell r="F16">
            <v>29</v>
          </cell>
          <cell r="G16">
            <v>4.66666666666667</v>
          </cell>
          <cell r="H16">
            <v>0</v>
          </cell>
          <cell r="I16">
            <v>4</v>
          </cell>
          <cell r="J16">
            <v>2</v>
          </cell>
          <cell r="K16">
            <v>13</v>
          </cell>
          <cell r="L16">
            <v>12</v>
          </cell>
          <cell r="M16">
            <v>0</v>
          </cell>
          <cell r="N16">
            <v>12.5</v>
          </cell>
          <cell r="O16">
            <v>19.2</v>
          </cell>
          <cell r="P16">
            <v>22</v>
          </cell>
          <cell r="Q16">
            <v>15</v>
          </cell>
          <cell r="R16">
            <v>0</v>
          </cell>
          <cell r="S16">
            <v>17</v>
          </cell>
          <cell r="T16">
            <v>0</v>
          </cell>
          <cell r="U16">
            <v>54</v>
          </cell>
          <cell r="V16">
            <v>73</v>
          </cell>
        </row>
        <row r="17">
          <cell r="B17" t="str">
            <v>E022-01-0747/2019</v>
          </cell>
          <cell r="C17" t="str">
            <v>Makara Elsie Muthoni</v>
          </cell>
          <cell r="D17">
            <v>6</v>
          </cell>
          <cell r="E17">
            <v>3</v>
          </cell>
          <cell r="F17">
            <v>28</v>
          </cell>
          <cell r="G17">
            <v>4.11111111111111</v>
          </cell>
          <cell r="H17">
            <v>5</v>
          </cell>
          <cell r="I17">
            <v>5</v>
          </cell>
          <cell r="J17">
            <v>5</v>
          </cell>
          <cell r="K17">
            <v>10</v>
          </cell>
          <cell r="L17">
            <v>10</v>
          </cell>
          <cell r="M17">
            <v>0</v>
          </cell>
          <cell r="N17">
            <v>10</v>
          </cell>
          <cell r="O17">
            <v>19.1</v>
          </cell>
          <cell r="P17">
            <v>19.5</v>
          </cell>
          <cell r="Q17">
            <v>10.5</v>
          </cell>
          <cell r="R17">
            <v>0</v>
          </cell>
          <cell r="S17">
            <v>13.5</v>
          </cell>
          <cell r="T17">
            <v>0</v>
          </cell>
          <cell r="U17">
            <v>43.5</v>
          </cell>
          <cell r="V17">
            <v>63</v>
          </cell>
        </row>
        <row r="18">
          <cell r="B18" t="str">
            <v>E022-01-0748/2019</v>
          </cell>
          <cell r="C18" t="str">
            <v>Kariuki Luis Githendu</v>
          </cell>
          <cell r="D18">
            <v>4</v>
          </cell>
          <cell r="E18">
            <v>3</v>
          </cell>
          <cell r="F18">
            <v>25</v>
          </cell>
          <cell r="G18">
            <v>3.55555555555556</v>
          </cell>
          <cell r="H18">
            <v>5</v>
          </cell>
          <cell r="I18">
            <v>4</v>
          </cell>
          <cell r="J18">
            <v>4.5</v>
          </cell>
          <cell r="K18">
            <v>9</v>
          </cell>
          <cell r="L18">
            <v>12</v>
          </cell>
          <cell r="M18">
            <v>0</v>
          </cell>
          <cell r="N18">
            <v>10.5</v>
          </cell>
          <cell r="O18">
            <v>18.6</v>
          </cell>
          <cell r="P18">
            <v>16.5</v>
          </cell>
          <cell r="Q18">
            <v>0</v>
          </cell>
          <cell r="R18">
            <v>2</v>
          </cell>
          <cell r="S18">
            <v>4</v>
          </cell>
          <cell r="T18">
            <v>0</v>
          </cell>
          <cell r="U18">
            <v>22.5</v>
          </cell>
          <cell r="V18">
            <v>41</v>
          </cell>
        </row>
        <row r="19">
          <cell r="B19" t="str">
            <v>E022-01-0749/2019</v>
          </cell>
          <cell r="C19" t="str">
            <v>Kimondo Samuel Kioria</v>
          </cell>
          <cell r="D19">
            <v>3</v>
          </cell>
          <cell r="E19">
            <v>4</v>
          </cell>
          <cell r="F19">
            <v>30</v>
          </cell>
          <cell r="G19">
            <v>4.11111111111111</v>
          </cell>
          <cell r="H19">
            <v>2.5</v>
          </cell>
          <cell r="I19">
            <v>4.5</v>
          </cell>
          <cell r="J19">
            <v>3.5</v>
          </cell>
          <cell r="K19">
            <v>10</v>
          </cell>
          <cell r="L19">
            <v>12</v>
          </cell>
          <cell r="M19">
            <v>0</v>
          </cell>
          <cell r="N19">
            <v>11</v>
          </cell>
          <cell r="O19">
            <v>18.6</v>
          </cell>
          <cell r="P19">
            <v>16</v>
          </cell>
          <cell r="Q19">
            <v>18.5</v>
          </cell>
          <cell r="R19">
            <v>0</v>
          </cell>
          <cell r="S19">
            <v>13.5</v>
          </cell>
          <cell r="T19">
            <v>0</v>
          </cell>
          <cell r="U19">
            <v>48</v>
          </cell>
          <cell r="V19">
            <v>67</v>
          </cell>
        </row>
        <row r="20">
          <cell r="B20" t="str">
            <v>E022-01-0750/2019</v>
          </cell>
          <cell r="C20" t="str">
            <v>Kanumbi Victor Kariuki</v>
          </cell>
          <cell r="D20">
            <v>4</v>
          </cell>
          <cell r="E20">
            <v>1</v>
          </cell>
          <cell r="F20">
            <v>26</v>
          </cell>
          <cell r="G20">
            <v>3.44444444444444</v>
          </cell>
          <cell r="H20">
            <v>3.5</v>
          </cell>
          <cell r="I20">
            <v>3</v>
          </cell>
          <cell r="J20">
            <v>3.25</v>
          </cell>
          <cell r="K20">
            <v>11</v>
          </cell>
          <cell r="L20">
            <v>11</v>
          </cell>
          <cell r="M20">
            <v>0</v>
          </cell>
          <cell r="N20">
            <v>11</v>
          </cell>
          <cell r="O20">
            <v>17.7</v>
          </cell>
          <cell r="P20">
            <v>17</v>
          </cell>
          <cell r="Q20">
            <v>5.5</v>
          </cell>
          <cell r="R20">
            <v>0</v>
          </cell>
          <cell r="S20">
            <v>15.5</v>
          </cell>
          <cell r="T20">
            <v>0</v>
          </cell>
          <cell r="U20">
            <v>38</v>
          </cell>
          <cell r="V20">
            <v>56</v>
          </cell>
        </row>
        <row r="21">
          <cell r="B21" t="str">
            <v>E022-01-0751/2019</v>
          </cell>
          <cell r="C21" t="str">
            <v>Emmanuel Wanjohi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1"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</row>
        <row r="22">
          <cell r="B22" t="str">
            <v>E022-01-0752/2019</v>
          </cell>
          <cell r="C22" t="str">
            <v>Ndindi Antony Waruingi</v>
          </cell>
          <cell r="D22">
            <v>1</v>
          </cell>
          <cell r="E22">
            <v>2</v>
          </cell>
          <cell r="F22">
            <v>25</v>
          </cell>
          <cell r="G22">
            <v>3.11111111111111</v>
          </cell>
          <cell r="H22">
            <v>1</v>
          </cell>
          <cell r="I22">
            <v>0</v>
          </cell>
          <cell r="J22">
            <v>0.5</v>
          </cell>
          <cell r="K22">
            <v>12</v>
          </cell>
          <cell r="L22">
            <v>12</v>
          </cell>
          <cell r="M22">
            <v>0</v>
          </cell>
          <cell r="N22">
            <v>12</v>
          </cell>
          <cell r="O22">
            <v>15.6</v>
          </cell>
          <cell r="P22">
            <v>9</v>
          </cell>
          <cell r="Q22">
            <v>3</v>
          </cell>
          <cell r="R22">
            <v>0</v>
          </cell>
          <cell r="S22">
            <v>14.5</v>
          </cell>
          <cell r="T22">
            <v>0</v>
          </cell>
          <cell r="U22">
            <v>26.5</v>
          </cell>
          <cell r="V22">
            <v>42</v>
          </cell>
        </row>
        <row r="23">
          <cell r="B23" t="str">
            <v>E022-01-0754/2019</v>
          </cell>
          <cell r="C23" t="str">
            <v>Wanyoike John Mathai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3"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</row>
        <row r="24">
          <cell r="B24" t="str">
            <v>E022-01-0755/2019</v>
          </cell>
          <cell r="C24" t="str">
            <v>Mwaura Peter Thuo</v>
          </cell>
          <cell r="D24">
            <v>11</v>
          </cell>
          <cell r="E24">
            <v>8</v>
          </cell>
          <cell r="F24">
            <v>25</v>
          </cell>
          <cell r="G24">
            <v>4.88888888888889</v>
          </cell>
          <cell r="H24">
            <v>1</v>
          </cell>
          <cell r="I24">
            <v>3</v>
          </cell>
          <cell r="J24">
            <v>2</v>
          </cell>
          <cell r="K24">
            <v>10</v>
          </cell>
          <cell r="L24">
            <v>13</v>
          </cell>
          <cell r="M24">
            <v>0</v>
          </cell>
          <cell r="N24">
            <v>11.5</v>
          </cell>
          <cell r="O24">
            <v>18.4</v>
          </cell>
          <cell r="P24">
            <v>10.5</v>
          </cell>
          <cell r="Q24">
            <v>15</v>
          </cell>
          <cell r="R24">
            <v>0</v>
          </cell>
          <cell r="S24">
            <v>9.5</v>
          </cell>
          <cell r="T24">
            <v>0</v>
          </cell>
          <cell r="U24">
            <v>35</v>
          </cell>
          <cell r="V24">
            <v>53</v>
          </cell>
        </row>
        <row r="25">
          <cell r="B25" t="str">
            <v>E022-01-0756/2019</v>
          </cell>
          <cell r="C25" t="str">
            <v>Ngugi William Watuku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5"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</row>
        <row r="26">
          <cell r="B26" t="str">
            <v>E022-01-0757/2019</v>
          </cell>
          <cell r="C26" t="str">
            <v>Njenga Dickson Githere</v>
          </cell>
          <cell r="D26">
            <v>2</v>
          </cell>
          <cell r="E26">
            <v>6</v>
          </cell>
          <cell r="F26">
            <v>26</v>
          </cell>
          <cell r="G26">
            <v>3.77777777777778</v>
          </cell>
          <cell r="H26">
            <v>2.5</v>
          </cell>
          <cell r="I26">
            <v>5</v>
          </cell>
          <cell r="J26">
            <v>3.75</v>
          </cell>
          <cell r="K26">
            <v>13</v>
          </cell>
          <cell r="L26">
            <v>11</v>
          </cell>
          <cell r="M26">
            <v>0</v>
          </cell>
          <cell r="N26">
            <v>12</v>
          </cell>
          <cell r="O26">
            <v>19.5</v>
          </cell>
          <cell r="P26">
            <v>12</v>
          </cell>
          <cell r="Q26">
            <v>6.5</v>
          </cell>
          <cell r="R26">
            <v>0</v>
          </cell>
          <cell r="S26">
            <v>8</v>
          </cell>
          <cell r="T26">
            <v>0</v>
          </cell>
          <cell r="U26">
            <v>26.5</v>
          </cell>
          <cell r="V26">
            <v>46</v>
          </cell>
        </row>
        <row r="27">
          <cell r="B27" t="str">
            <v>E022-01-0758/2019</v>
          </cell>
          <cell r="C27" t="str">
            <v>Ndemo Brian Bwonda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</row>
        <row r="27"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</row>
        <row r="28">
          <cell r="B28" t="str">
            <v>E022-01-0759/2019</v>
          </cell>
          <cell r="C28" t="str">
            <v>Bogonko Eddy Ombeki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8"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</row>
        <row r="29">
          <cell r="B29" t="str">
            <v>E022-01-0760/2019</v>
          </cell>
          <cell r="C29" t="str">
            <v>Wangombe Brian Gabriel Mwangi</v>
          </cell>
          <cell r="D29">
            <v>3</v>
          </cell>
          <cell r="E29">
            <v>5</v>
          </cell>
          <cell r="F29">
            <v>24</v>
          </cell>
          <cell r="G29">
            <v>3.55555555555556</v>
          </cell>
          <cell r="H29">
            <v>0</v>
          </cell>
          <cell r="I29">
            <v>3.5</v>
          </cell>
          <cell r="J29">
            <v>1.75</v>
          </cell>
          <cell r="K29">
            <v>13</v>
          </cell>
          <cell r="L29">
            <v>12</v>
          </cell>
          <cell r="M29">
            <v>0</v>
          </cell>
          <cell r="N29">
            <v>12.5</v>
          </cell>
          <cell r="O29">
            <v>17.8</v>
          </cell>
          <cell r="P29">
            <v>25</v>
          </cell>
          <cell r="Q29">
            <v>18.5</v>
          </cell>
          <cell r="R29">
            <v>0</v>
          </cell>
          <cell r="S29">
            <v>7</v>
          </cell>
          <cell r="T29">
            <v>0</v>
          </cell>
          <cell r="U29">
            <v>50.5</v>
          </cell>
          <cell r="V29">
            <v>68</v>
          </cell>
        </row>
        <row r="30">
          <cell r="B30" t="str">
            <v>E022-01-0761/2019</v>
          </cell>
          <cell r="C30" t="str">
            <v>Nduta Rael Nzeli</v>
          </cell>
          <cell r="D30">
            <v>6</v>
          </cell>
          <cell r="E30">
            <v>10</v>
          </cell>
          <cell r="F30">
            <v>13</v>
          </cell>
          <cell r="G30">
            <v>3.22222222222222</v>
          </cell>
          <cell r="H30">
            <v>3.5</v>
          </cell>
          <cell r="I30">
            <v>3.5</v>
          </cell>
          <cell r="J30">
            <v>3.5</v>
          </cell>
          <cell r="K30">
            <v>13</v>
          </cell>
          <cell r="L30">
            <v>12</v>
          </cell>
          <cell r="M30">
            <v>0</v>
          </cell>
          <cell r="N30">
            <v>12.5</v>
          </cell>
          <cell r="O30">
            <v>19.2</v>
          </cell>
          <cell r="P30">
            <v>10</v>
          </cell>
          <cell r="Q30">
            <v>3</v>
          </cell>
          <cell r="R30">
            <v>0</v>
          </cell>
          <cell r="S30">
            <v>12.5</v>
          </cell>
          <cell r="T30">
            <v>0</v>
          </cell>
          <cell r="U30">
            <v>25.5</v>
          </cell>
          <cell r="V30">
            <v>45</v>
          </cell>
        </row>
        <row r="31">
          <cell r="B31" t="str">
            <v>E022-01-0762/2019</v>
          </cell>
          <cell r="C31" t="str">
            <v>Kimanzi Lyanne Ndanu</v>
          </cell>
          <cell r="D31">
            <v>2</v>
          </cell>
          <cell r="E31">
            <v>4</v>
          </cell>
          <cell r="F31">
            <v>0</v>
          </cell>
          <cell r="G31">
            <v>0.666666666666667</v>
          </cell>
          <cell r="H31">
            <v>3.5</v>
          </cell>
          <cell r="I31">
            <v>2.5</v>
          </cell>
          <cell r="J31">
            <v>3</v>
          </cell>
          <cell r="K31">
            <v>13</v>
          </cell>
          <cell r="L31">
            <v>13</v>
          </cell>
          <cell r="M31">
            <v>0</v>
          </cell>
          <cell r="N31">
            <v>13</v>
          </cell>
          <cell r="O31">
            <v>16.7</v>
          </cell>
          <cell r="P31">
            <v>16</v>
          </cell>
          <cell r="Q31">
            <v>5.5</v>
          </cell>
          <cell r="R31">
            <v>0</v>
          </cell>
          <cell r="S31">
            <v>9.5</v>
          </cell>
          <cell r="T31">
            <v>0</v>
          </cell>
          <cell r="U31">
            <v>31</v>
          </cell>
          <cell r="V31">
            <v>48</v>
          </cell>
        </row>
        <row r="32">
          <cell r="B32" t="str">
            <v>E022-01-0765/2019</v>
          </cell>
          <cell r="C32" t="str">
            <v>Gathura Jeremiah Kiarie</v>
          </cell>
          <cell r="D32">
            <v>12</v>
          </cell>
          <cell r="E32">
            <v>2</v>
          </cell>
          <cell r="F32">
            <v>24</v>
          </cell>
          <cell r="G32">
            <v>4.22222222222222</v>
          </cell>
          <cell r="H32">
            <v>2.5</v>
          </cell>
          <cell r="I32">
            <v>4</v>
          </cell>
          <cell r="J32">
            <v>3.25</v>
          </cell>
          <cell r="K32">
            <v>11</v>
          </cell>
          <cell r="L32">
            <v>10</v>
          </cell>
          <cell r="M32">
            <v>0</v>
          </cell>
          <cell r="N32">
            <v>10.5</v>
          </cell>
          <cell r="O32">
            <v>18</v>
          </cell>
          <cell r="P32">
            <v>21</v>
          </cell>
          <cell r="Q32">
            <v>10.5</v>
          </cell>
          <cell r="R32">
            <v>0</v>
          </cell>
          <cell r="S32">
            <v>14</v>
          </cell>
          <cell r="T32">
            <v>0</v>
          </cell>
          <cell r="U32">
            <v>45.5</v>
          </cell>
          <cell r="V32">
            <v>64</v>
          </cell>
        </row>
        <row r="33">
          <cell r="B33" t="str">
            <v>E022-01-0766/2019</v>
          </cell>
          <cell r="C33" t="str">
            <v>James Mithamo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3"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</row>
        <row r="34">
          <cell r="B34" t="str">
            <v>E022-01-0767/2019</v>
          </cell>
          <cell r="C34" t="str">
            <v>Kinyanjui Tamahjoy Mbura</v>
          </cell>
          <cell r="D34">
            <v>7.5</v>
          </cell>
          <cell r="E34">
            <v>3</v>
          </cell>
          <cell r="F34">
            <v>24</v>
          </cell>
          <cell r="G34">
            <v>3.83333333333333</v>
          </cell>
          <cell r="H34">
            <v>5</v>
          </cell>
          <cell r="I34">
            <v>5</v>
          </cell>
          <cell r="J34">
            <v>5</v>
          </cell>
          <cell r="K34">
            <v>11</v>
          </cell>
          <cell r="L34">
            <v>11</v>
          </cell>
          <cell r="M34">
            <v>0</v>
          </cell>
          <cell r="N34">
            <v>11</v>
          </cell>
          <cell r="O34">
            <v>19.8</v>
          </cell>
          <cell r="P34">
            <v>17.5</v>
          </cell>
          <cell r="Q34">
            <v>6.5</v>
          </cell>
          <cell r="R34">
            <v>0</v>
          </cell>
          <cell r="S34">
            <v>15</v>
          </cell>
          <cell r="T34">
            <v>0</v>
          </cell>
          <cell r="U34">
            <v>39</v>
          </cell>
          <cell r="V34">
            <v>59</v>
          </cell>
        </row>
        <row r="35">
          <cell r="B35" t="str">
            <v>E022-01-0768/2019</v>
          </cell>
          <cell r="C35" t="str">
            <v>Kipkoech Pamela Chemutai</v>
          </cell>
          <cell r="D35">
            <v>13</v>
          </cell>
          <cell r="E35">
            <v>7</v>
          </cell>
          <cell r="F35">
            <v>25</v>
          </cell>
          <cell r="G35">
            <v>5</v>
          </cell>
          <cell r="H35">
            <v>0</v>
          </cell>
          <cell r="I35">
            <v>4.5</v>
          </cell>
          <cell r="J35">
            <v>2.25</v>
          </cell>
          <cell r="K35">
            <v>12</v>
          </cell>
          <cell r="L35">
            <v>10</v>
          </cell>
          <cell r="M35">
            <v>0</v>
          </cell>
          <cell r="N35">
            <v>11</v>
          </cell>
          <cell r="O35">
            <v>18.3</v>
          </cell>
          <cell r="P35">
            <v>17</v>
          </cell>
          <cell r="Q35">
            <v>13</v>
          </cell>
          <cell r="R35">
            <v>0</v>
          </cell>
          <cell r="S35">
            <v>13.5</v>
          </cell>
          <cell r="T35">
            <v>0</v>
          </cell>
          <cell r="U35">
            <v>43.5</v>
          </cell>
          <cell r="V35">
            <v>62</v>
          </cell>
        </row>
        <row r="36">
          <cell r="B36" t="str">
            <v>E022-01-0769/2019</v>
          </cell>
          <cell r="C36" t="str">
            <v>Faith Kaswii</v>
          </cell>
          <cell r="D36">
            <v>5.5</v>
          </cell>
          <cell r="E36">
            <v>4</v>
          </cell>
          <cell r="F36">
            <v>22</v>
          </cell>
          <cell r="G36">
            <v>3.5</v>
          </cell>
          <cell r="H36">
            <v>3.5</v>
          </cell>
          <cell r="I36">
            <v>4.5</v>
          </cell>
          <cell r="J36">
            <v>4</v>
          </cell>
          <cell r="K36">
            <v>13</v>
          </cell>
          <cell r="L36">
            <v>11</v>
          </cell>
          <cell r="M36">
            <v>0</v>
          </cell>
          <cell r="N36">
            <v>12</v>
          </cell>
          <cell r="O36">
            <v>19.5</v>
          </cell>
          <cell r="P36">
            <v>21</v>
          </cell>
          <cell r="Q36">
            <v>11.5</v>
          </cell>
          <cell r="R36">
            <v>0</v>
          </cell>
          <cell r="S36">
            <v>16</v>
          </cell>
          <cell r="T36">
            <v>0</v>
          </cell>
          <cell r="U36">
            <v>48.5</v>
          </cell>
          <cell r="V36">
            <v>68</v>
          </cell>
        </row>
        <row r="37">
          <cell r="B37" t="str">
            <v>E022-01-0770/2019</v>
          </cell>
          <cell r="C37" t="str">
            <v>Kariuki Joshua Njeru</v>
          </cell>
          <cell r="D37">
            <v>1</v>
          </cell>
          <cell r="E37">
            <v>4</v>
          </cell>
          <cell r="F37">
            <v>20</v>
          </cell>
          <cell r="G37">
            <v>2.77777777777778</v>
          </cell>
          <cell r="H37">
            <v>5</v>
          </cell>
          <cell r="I37">
            <v>4</v>
          </cell>
          <cell r="J37">
            <v>4.5</v>
          </cell>
          <cell r="K37">
            <v>13</v>
          </cell>
          <cell r="L37">
            <v>11</v>
          </cell>
          <cell r="M37">
            <v>0</v>
          </cell>
          <cell r="N37">
            <v>12</v>
          </cell>
          <cell r="O37">
            <v>19.3</v>
          </cell>
          <cell r="P37">
            <v>15.5</v>
          </cell>
          <cell r="Q37">
            <v>3.5</v>
          </cell>
          <cell r="R37">
            <v>0</v>
          </cell>
          <cell r="S37">
            <v>6.5</v>
          </cell>
          <cell r="T37">
            <v>0</v>
          </cell>
          <cell r="U37">
            <v>25.5</v>
          </cell>
          <cell r="V37">
            <v>45</v>
          </cell>
        </row>
        <row r="38">
          <cell r="B38" t="str">
            <v>E022-01-0771/2019</v>
          </cell>
          <cell r="C38" t="str">
            <v>Mugi Joy Wanjira</v>
          </cell>
          <cell r="D38">
            <v>4.5</v>
          </cell>
          <cell r="E38">
            <v>3</v>
          </cell>
          <cell r="F38">
            <v>22</v>
          </cell>
          <cell r="G38">
            <v>3.27777777777778</v>
          </cell>
          <cell r="H38">
            <v>0</v>
          </cell>
          <cell r="I38">
            <v>4.5</v>
          </cell>
          <cell r="J38">
            <v>2.25</v>
          </cell>
          <cell r="K38">
            <v>11</v>
          </cell>
          <cell r="L38">
            <v>11</v>
          </cell>
          <cell r="M38">
            <v>0</v>
          </cell>
          <cell r="N38">
            <v>11</v>
          </cell>
          <cell r="O38">
            <v>16.5</v>
          </cell>
          <cell r="P38">
            <v>22</v>
          </cell>
          <cell r="Q38">
            <v>17.5</v>
          </cell>
          <cell r="R38">
            <v>0</v>
          </cell>
          <cell r="S38">
            <v>15.5</v>
          </cell>
          <cell r="T38">
            <v>0</v>
          </cell>
          <cell r="U38">
            <v>55</v>
          </cell>
          <cell r="V38">
            <v>72</v>
          </cell>
        </row>
        <row r="39">
          <cell r="B39" t="str">
            <v>E022-01-0772/2019</v>
          </cell>
          <cell r="C39" t="str">
            <v>Gichuki Charles Murage</v>
          </cell>
          <cell r="D39">
            <v>1</v>
          </cell>
          <cell r="E39">
            <v>4</v>
          </cell>
          <cell r="F39">
            <v>19</v>
          </cell>
          <cell r="G39">
            <v>2.66666666666667</v>
          </cell>
          <cell r="H39">
            <v>0</v>
          </cell>
          <cell r="I39">
            <v>0</v>
          </cell>
          <cell r="J39">
            <v>0</v>
          </cell>
          <cell r="K39">
            <v>9</v>
          </cell>
          <cell r="L39">
            <v>12</v>
          </cell>
          <cell r="M39">
            <v>0</v>
          </cell>
          <cell r="N39">
            <v>10.5</v>
          </cell>
          <cell r="O39">
            <v>13.2</v>
          </cell>
          <cell r="P39">
            <v>10</v>
          </cell>
          <cell r="Q39">
            <v>6.5</v>
          </cell>
          <cell r="R39">
            <v>0</v>
          </cell>
          <cell r="S39">
            <v>15</v>
          </cell>
          <cell r="T39">
            <v>0</v>
          </cell>
          <cell r="U39">
            <v>31.5</v>
          </cell>
          <cell r="V39">
            <v>45</v>
          </cell>
        </row>
        <row r="40">
          <cell r="B40" t="str">
            <v>E022-01-0773/2019</v>
          </cell>
          <cell r="C40" t="str">
            <v>Musangi Stephen Mwangangi</v>
          </cell>
          <cell r="D40">
            <v>11</v>
          </cell>
          <cell r="E40">
            <v>5</v>
          </cell>
          <cell r="F40">
            <v>26</v>
          </cell>
          <cell r="G40">
            <v>4.66666666666667</v>
          </cell>
          <cell r="H40">
            <v>2.5</v>
          </cell>
          <cell r="I40">
            <v>3.5</v>
          </cell>
          <cell r="J40">
            <v>3</v>
          </cell>
          <cell r="K40">
            <v>11</v>
          </cell>
          <cell r="L40">
            <v>10</v>
          </cell>
          <cell r="M40">
            <v>0</v>
          </cell>
          <cell r="N40">
            <v>10.5</v>
          </cell>
          <cell r="O40">
            <v>18.2</v>
          </cell>
          <cell r="P40">
            <v>14.5</v>
          </cell>
          <cell r="Q40">
            <v>12</v>
          </cell>
          <cell r="R40">
            <v>0</v>
          </cell>
          <cell r="S40">
            <v>0</v>
          </cell>
          <cell r="T40">
            <v>16</v>
          </cell>
          <cell r="U40">
            <v>42.5</v>
          </cell>
          <cell r="V40">
            <v>61</v>
          </cell>
        </row>
        <row r="41">
          <cell r="B41" t="str">
            <v>E022-01-0774/2019</v>
          </cell>
          <cell r="C41" t="str">
            <v>Dennis Shujaa Martin</v>
          </cell>
          <cell r="D41">
            <v>11.5</v>
          </cell>
          <cell r="E41">
            <v>9</v>
          </cell>
          <cell r="F41">
            <v>24</v>
          </cell>
          <cell r="G41">
            <v>4.94444444444444</v>
          </cell>
          <cell r="H41">
            <v>3.5</v>
          </cell>
          <cell r="I41">
            <v>4.5</v>
          </cell>
          <cell r="J41">
            <v>4</v>
          </cell>
          <cell r="K41">
            <v>13</v>
          </cell>
          <cell r="L41">
            <v>11</v>
          </cell>
          <cell r="M41">
            <v>0</v>
          </cell>
          <cell r="N41">
            <v>12</v>
          </cell>
          <cell r="O41">
            <v>20.9</v>
          </cell>
          <cell r="P41">
            <v>23</v>
          </cell>
          <cell r="Q41">
            <v>9.5</v>
          </cell>
          <cell r="R41">
            <v>0</v>
          </cell>
          <cell r="S41">
            <v>10.5</v>
          </cell>
          <cell r="T41">
            <v>0</v>
          </cell>
          <cell r="U41">
            <v>43</v>
          </cell>
          <cell r="V41">
            <v>64</v>
          </cell>
        </row>
        <row r="42">
          <cell r="B42" t="str">
            <v>E022-01-0775/2019</v>
          </cell>
          <cell r="C42" t="str">
            <v>Ngei James Wambua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</row>
        <row r="42"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</row>
        <row r="43">
          <cell r="B43" t="str">
            <v>E022-01-0776/2019</v>
          </cell>
          <cell r="C43" t="str">
            <v>Thuku G Gichuki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</row>
        <row r="43"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</row>
        <row r="44">
          <cell r="B44" t="str">
            <v>E022-01-0777/2019</v>
          </cell>
          <cell r="C44" t="str">
            <v>Njihia Fidel Kirega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4"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</row>
        <row r="45">
          <cell r="B45" t="str">
            <v>E022-01-0778/2019</v>
          </cell>
          <cell r="C45" t="str">
            <v>Aswa Philip Katiechi</v>
          </cell>
          <cell r="D45">
            <v>2</v>
          </cell>
          <cell r="E45">
            <v>2</v>
          </cell>
          <cell r="F45">
            <v>25</v>
          </cell>
          <cell r="G45">
            <v>3.22222222222222</v>
          </cell>
          <cell r="H45">
            <v>0</v>
          </cell>
          <cell r="I45">
            <v>3.5</v>
          </cell>
          <cell r="J45">
            <v>1.75</v>
          </cell>
          <cell r="K45">
            <v>12</v>
          </cell>
          <cell r="L45">
            <v>13</v>
          </cell>
          <cell r="M45">
            <v>0</v>
          </cell>
          <cell r="N45">
            <v>12.5</v>
          </cell>
          <cell r="O45">
            <v>17.5</v>
          </cell>
          <cell r="P45">
            <v>9</v>
          </cell>
          <cell r="Q45">
            <v>6</v>
          </cell>
          <cell r="R45">
            <v>0</v>
          </cell>
          <cell r="S45">
            <v>15</v>
          </cell>
          <cell r="T45">
            <v>0</v>
          </cell>
          <cell r="U45">
            <v>30</v>
          </cell>
          <cell r="V45">
            <v>48</v>
          </cell>
        </row>
        <row r="46">
          <cell r="B46" t="str">
            <v>E022-01-0779/2019</v>
          </cell>
          <cell r="C46" t="str">
            <v>Obiero Spencer Ochieng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6"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</row>
        <row r="47">
          <cell r="B47" t="str">
            <v>E022-01-0780/2019</v>
          </cell>
          <cell r="C47" t="str">
            <v>Mwendwa Daniel Mulandi</v>
          </cell>
          <cell r="D47">
            <v>5</v>
          </cell>
          <cell r="E47">
            <v>4</v>
          </cell>
          <cell r="F47">
            <v>27</v>
          </cell>
          <cell r="G47">
            <v>4</v>
          </cell>
          <cell r="H47">
            <v>0</v>
          </cell>
          <cell r="I47">
            <v>4</v>
          </cell>
          <cell r="J47">
            <v>2</v>
          </cell>
          <cell r="K47">
            <v>11</v>
          </cell>
          <cell r="L47">
            <v>11</v>
          </cell>
          <cell r="M47">
            <v>0</v>
          </cell>
          <cell r="N47">
            <v>11</v>
          </cell>
          <cell r="O47">
            <v>17</v>
          </cell>
          <cell r="P47">
            <v>22</v>
          </cell>
          <cell r="Q47">
            <v>7.5</v>
          </cell>
          <cell r="R47">
            <v>0</v>
          </cell>
          <cell r="S47">
            <v>14.5</v>
          </cell>
          <cell r="T47">
            <v>0</v>
          </cell>
          <cell r="U47">
            <v>44</v>
          </cell>
          <cell r="V47">
            <v>61</v>
          </cell>
        </row>
        <row r="48">
          <cell r="B48" t="str">
            <v>E022-01-0781/2019</v>
          </cell>
          <cell r="C48" t="str">
            <v>Kipkorir Kevin</v>
          </cell>
          <cell r="D48">
            <v>11.5</v>
          </cell>
          <cell r="E48">
            <v>2</v>
          </cell>
          <cell r="F48">
            <v>0</v>
          </cell>
          <cell r="G48">
            <v>1.5</v>
          </cell>
          <cell r="H48">
            <v>0</v>
          </cell>
          <cell r="I48">
            <v>0</v>
          </cell>
          <cell r="J48">
            <v>0</v>
          </cell>
          <cell r="K48">
            <v>10</v>
          </cell>
          <cell r="L48">
            <v>13</v>
          </cell>
          <cell r="M48">
            <v>0</v>
          </cell>
          <cell r="N48">
            <v>11.5</v>
          </cell>
          <cell r="O48">
            <v>13</v>
          </cell>
          <cell r="P48">
            <v>15.5</v>
          </cell>
          <cell r="Q48">
            <v>0</v>
          </cell>
          <cell r="R48">
            <v>9</v>
          </cell>
          <cell r="S48">
            <v>0</v>
          </cell>
          <cell r="T48">
            <v>6</v>
          </cell>
          <cell r="U48">
            <v>30.5</v>
          </cell>
          <cell r="V48">
            <v>44</v>
          </cell>
        </row>
        <row r="49">
          <cell r="B49" t="str">
            <v>E022-01-0783/2019</v>
          </cell>
          <cell r="C49" t="str">
            <v>Njagi Fredrick Mwaniki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49"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</row>
        <row r="50">
          <cell r="B50" t="str">
            <v>E022-01-0786/2019</v>
          </cell>
          <cell r="C50" t="str">
            <v>Manjari David Muchai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0"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</row>
        <row r="51">
          <cell r="B51" t="str">
            <v>E022-01-0788/2019</v>
          </cell>
          <cell r="C51" t="str">
            <v>Mwangi Ian Muchiri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</row>
        <row r="51"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</row>
        <row r="52">
          <cell r="B52" t="str">
            <v>E022-01-0789/2019</v>
          </cell>
          <cell r="C52" t="str">
            <v>Elvis Kipngetich</v>
          </cell>
          <cell r="D52">
            <v>3</v>
          </cell>
          <cell r="E52">
            <v>2</v>
          </cell>
          <cell r="F52">
            <v>21</v>
          </cell>
          <cell r="G52">
            <v>2.88888888888889</v>
          </cell>
          <cell r="H52">
            <v>0</v>
          </cell>
          <cell r="I52">
            <v>4.5</v>
          </cell>
          <cell r="J52">
            <v>2.25</v>
          </cell>
          <cell r="K52">
            <v>11</v>
          </cell>
          <cell r="L52">
            <v>10</v>
          </cell>
          <cell r="M52">
            <v>0</v>
          </cell>
          <cell r="N52">
            <v>10.5</v>
          </cell>
          <cell r="O52">
            <v>15.6</v>
          </cell>
          <cell r="P52">
            <v>20.5</v>
          </cell>
          <cell r="Q52">
            <v>7</v>
          </cell>
          <cell r="R52">
            <v>0</v>
          </cell>
          <cell r="S52">
            <v>7.5</v>
          </cell>
          <cell r="T52">
            <v>0</v>
          </cell>
          <cell r="U52">
            <v>35</v>
          </cell>
          <cell r="V52">
            <v>51</v>
          </cell>
        </row>
        <row r="53">
          <cell r="B53" t="str">
            <v>E022-01-0790/2019</v>
          </cell>
          <cell r="C53" t="str">
            <v>Kiplangat Renox Kipkoech</v>
          </cell>
          <cell r="D53">
            <v>5</v>
          </cell>
          <cell r="E53">
            <v>4</v>
          </cell>
          <cell r="F53">
            <v>27</v>
          </cell>
          <cell r="G53">
            <v>4</v>
          </cell>
          <cell r="H53">
            <v>0</v>
          </cell>
          <cell r="I53">
            <v>3.5</v>
          </cell>
          <cell r="J53">
            <v>1.75</v>
          </cell>
          <cell r="K53">
            <v>9</v>
          </cell>
          <cell r="L53">
            <v>12</v>
          </cell>
          <cell r="M53">
            <v>0</v>
          </cell>
          <cell r="N53">
            <v>10.5</v>
          </cell>
          <cell r="O53">
            <v>16.3</v>
          </cell>
          <cell r="P53">
            <v>14</v>
          </cell>
          <cell r="Q53">
            <v>10.5</v>
          </cell>
          <cell r="R53">
            <v>0</v>
          </cell>
          <cell r="S53">
            <v>13.5</v>
          </cell>
          <cell r="T53">
            <v>0</v>
          </cell>
          <cell r="U53">
            <v>38</v>
          </cell>
          <cell r="V53">
            <v>54</v>
          </cell>
        </row>
        <row r="54">
          <cell r="B54" t="str">
            <v>E022-01-0791/2019</v>
          </cell>
          <cell r="C54" t="str">
            <v>Nyambura Precious Mumbi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4"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</row>
        <row r="55">
          <cell r="B55" t="str">
            <v>E022-01-0792/2019</v>
          </cell>
          <cell r="C55" t="str">
            <v>Kiprotich Cosmas</v>
          </cell>
          <cell r="D55">
            <v>12</v>
          </cell>
          <cell r="E55">
            <v>12</v>
          </cell>
          <cell r="F55">
            <v>30</v>
          </cell>
          <cell r="G55">
            <v>6</v>
          </cell>
          <cell r="H55">
            <v>3.5</v>
          </cell>
          <cell r="I55">
            <v>4</v>
          </cell>
          <cell r="J55">
            <v>3.75</v>
          </cell>
          <cell r="K55">
            <v>9</v>
          </cell>
          <cell r="L55">
            <v>10</v>
          </cell>
          <cell r="M55">
            <v>0</v>
          </cell>
          <cell r="N55">
            <v>9.5</v>
          </cell>
          <cell r="O55">
            <v>19.3</v>
          </cell>
          <cell r="P55">
            <v>26</v>
          </cell>
          <cell r="Q55">
            <v>13.5</v>
          </cell>
          <cell r="R55">
            <v>0</v>
          </cell>
          <cell r="S55">
            <v>13</v>
          </cell>
          <cell r="T55">
            <v>0</v>
          </cell>
          <cell r="U55">
            <v>52.5</v>
          </cell>
          <cell r="V55">
            <v>72</v>
          </cell>
        </row>
        <row r="56">
          <cell r="B56" t="str">
            <v>E022-01-0793/2019</v>
          </cell>
          <cell r="C56" t="str">
            <v>Chepkoech Doreen</v>
          </cell>
          <cell r="D56">
            <v>13</v>
          </cell>
          <cell r="E56">
            <v>4</v>
          </cell>
          <cell r="F56">
            <v>23</v>
          </cell>
          <cell r="G56">
            <v>4.44444444444445</v>
          </cell>
          <cell r="H56">
            <v>3.5</v>
          </cell>
          <cell r="I56">
            <v>4.5</v>
          </cell>
          <cell r="J56">
            <v>4</v>
          </cell>
          <cell r="K56">
            <v>12</v>
          </cell>
          <cell r="L56">
            <v>12</v>
          </cell>
          <cell r="M56">
            <v>0</v>
          </cell>
          <cell r="N56">
            <v>12</v>
          </cell>
          <cell r="O56">
            <v>20.4</v>
          </cell>
          <cell r="P56">
            <v>21.5</v>
          </cell>
          <cell r="Q56">
            <v>18</v>
          </cell>
          <cell r="R56">
            <v>0</v>
          </cell>
          <cell r="S56">
            <v>0</v>
          </cell>
          <cell r="T56">
            <v>6</v>
          </cell>
          <cell r="U56">
            <v>45.5</v>
          </cell>
          <cell r="V56">
            <v>66</v>
          </cell>
        </row>
        <row r="57">
          <cell r="B57" t="str">
            <v>E022-01-0794/2019</v>
          </cell>
          <cell r="C57" t="str">
            <v>Njeri Newton Kariuki</v>
          </cell>
          <cell r="D57">
            <v>10</v>
          </cell>
          <cell r="E57">
            <v>6</v>
          </cell>
          <cell r="F57">
            <v>26</v>
          </cell>
          <cell r="G57">
            <v>4.66666666666667</v>
          </cell>
          <cell r="H57">
            <v>2.5</v>
          </cell>
          <cell r="I57">
            <v>5</v>
          </cell>
          <cell r="J57">
            <v>3.75</v>
          </cell>
          <cell r="K57">
            <v>10</v>
          </cell>
          <cell r="L57">
            <v>13</v>
          </cell>
          <cell r="M57">
            <v>0</v>
          </cell>
          <cell r="N57">
            <v>11.5</v>
          </cell>
          <cell r="O57">
            <v>19.9</v>
          </cell>
          <cell r="P57">
            <v>21</v>
          </cell>
          <cell r="Q57">
            <v>11</v>
          </cell>
          <cell r="R57">
            <v>0</v>
          </cell>
          <cell r="S57">
            <v>16</v>
          </cell>
          <cell r="T57">
            <v>0</v>
          </cell>
          <cell r="U57">
            <v>48</v>
          </cell>
          <cell r="V57">
            <v>68</v>
          </cell>
        </row>
        <row r="58">
          <cell r="B58" t="str">
            <v>E022-01-0796/2019</v>
          </cell>
          <cell r="C58" t="str">
            <v>Kyalo Stephen Musembi</v>
          </cell>
          <cell r="D58">
            <v>11.5</v>
          </cell>
          <cell r="E58">
            <v>5</v>
          </cell>
          <cell r="F58">
            <v>26</v>
          </cell>
          <cell r="G58">
            <v>4.72222222222222</v>
          </cell>
          <cell r="H58">
            <v>0</v>
          </cell>
          <cell r="I58">
            <v>5</v>
          </cell>
          <cell r="J58">
            <v>2.5</v>
          </cell>
          <cell r="K58">
            <v>10</v>
          </cell>
          <cell r="L58">
            <v>12</v>
          </cell>
          <cell r="M58">
            <v>0</v>
          </cell>
          <cell r="N58">
            <v>11</v>
          </cell>
          <cell r="O58">
            <v>18.2</v>
          </cell>
          <cell r="P58">
            <v>12.5</v>
          </cell>
          <cell r="Q58">
            <v>10.5</v>
          </cell>
          <cell r="R58">
            <v>0</v>
          </cell>
          <cell r="S58">
            <v>9.5</v>
          </cell>
          <cell r="T58">
            <v>0</v>
          </cell>
          <cell r="U58">
            <v>32.5</v>
          </cell>
          <cell r="V58">
            <v>51</v>
          </cell>
        </row>
        <row r="59">
          <cell r="B59" t="str">
            <v>E022-01-0797/2019</v>
          </cell>
          <cell r="C59" t="str">
            <v>Kimani Geofrey Theuri</v>
          </cell>
          <cell r="D59">
            <v>15</v>
          </cell>
          <cell r="E59">
            <v>3</v>
          </cell>
          <cell r="F59">
            <v>30</v>
          </cell>
          <cell r="G59">
            <v>5.33333333333333</v>
          </cell>
          <cell r="H59">
            <v>0</v>
          </cell>
          <cell r="I59">
            <v>4</v>
          </cell>
          <cell r="J59">
            <v>2</v>
          </cell>
          <cell r="K59">
            <v>10</v>
          </cell>
          <cell r="L59">
            <v>13</v>
          </cell>
          <cell r="M59">
            <v>0</v>
          </cell>
          <cell r="N59">
            <v>11.5</v>
          </cell>
          <cell r="O59">
            <v>18.8</v>
          </cell>
          <cell r="P59">
            <v>18</v>
          </cell>
          <cell r="Q59">
            <v>15</v>
          </cell>
          <cell r="R59">
            <v>0</v>
          </cell>
          <cell r="S59">
            <v>0</v>
          </cell>
          <cell r="T59">
            <v>15</v>
          </cell>
          <cell r="U59">
            <v>48</v>
          </cell>
          <cell r="V59">
            <v>67</v>
          </cell>
        </row>
        <row r="60">
          <cell r="B60" t="str">
            <v>E022-01-0798/2019</v>
          </cell>
          <cell r="C60" t="str">
            <v>Kamau Peter Kinyanjui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0"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</row>
        <row r="61">
          <cell r="B61" t="str">
            <v>E022-01-0799/2019</v>
          </cell>
          <cell r="C61" t="str">
            <v>Njuguna Joseph Kuria</v>
          </cell>
          <cell r="D61">
            <v>6</v>
          </cell>
          <cell r="E61">
            <v>20</v>
          </cell>
          <cell r="F61">
            <v>26</v>
          </cell>
          <cell r="G61">
            <v>5.77777777777778</v>
          </cell>
          <cell r="H61">
            <v>3.5</v>
          </cell>
          <cell r="I61">
            <v>4</v>
          </cell>
          <cell r="J61">
            <v>3.75</v>
          </cell>
          <cell r="K61">
            <v>10</v>
          </cell>
          <cell r="L61">
            <v>13</v>
          </cell>
          <cell r="M61">
            <v>0</v>
          </cell>
          <cell r="N61">
            <v>11.5</v>
          </cell>
          <cell r="O61">
            <v>21</v>
          </cell>
          <cell r="P61">
            <v>17.5</v>
          </cell>
          <cell r="Q61">
            <v>12.5</v>
          </cell>
          <cell r="R61">
            <v>0</v>
          </cell>
          <cell r="S61">
            <v>17</v>
          </cell>
          <cell r="T61">
            <v>0</v>
          </cell>
          <cell r="U61">
            <v>47</v>
          </cell>
          <cell r="V61">
            <v>68</v>
          </cell>
        </row>
        <row r="62">
          <cell r="B62" t="str">
            <v>E022-01-0800/2019</v>
          </cell>
          <cell r="C62" t="str">
            <v>Saina Jemeli Njeri</v>
          </cell>
          <cell r="D62">
            <v>8.5</v>
          </cell>
          <cell r="E62">
            <v>4</v>
          </cell>
          <cell r="F62">
            <v>28</v>
          </cell>
          <cell r="G62">
            <v>4.5</v>
          </cell>
          <cell r="H62">
            <v>0</v>
          </cell>
          <cell r="I62">
            <v>3</v>
          </cell>
          <cell r="J62">
            <v>1.5</v>
          </cell>
          <cell r="K62">
            <v>11</v>
          </cell>
          <cell r="L62">
            <v>11</v>
          </cell>
          <cell r="M62">
            <v>0</v>
          </cell>
          <cell r="N62">
            <v>11</v>
          </cell>
          <cell r="O62">
            <v>17</v>
          </cell>
          <cell r="P62">
            <v>12.5</v>
          </cell>
          <cell r="Q62">
            <v>6.5</v>
          </cell>
          <cell r="R62">
            <v>0</v>
          </cell>
          <cell r="S62">
            <v>12</v>
          </cell>
          <cell r="T62">
            <v>0</v>
          </cell>
          <cell r="U62">
            <v>31</v>
          </cell>
          <cell r="V62">
            <v>48</v>
          </cell>
        </row>
        <row r="63">
          <cell r="B63" t="str">
            <v>E022-01-0802/2019</v>
          </cell>
          <cell r="C63" t="str">
            <v>Yatich Kandie</v>
          </cell>
          <cell r="D63">
            <v>5</v>
          </cell>
          <cell r="E63">
            <v>4</v>
          </cell>
          <cell r="F63">
            <v>22</v>
          </cell>
          <cell r="G63">
            <v>3.44444444444444</v>
          </cell>
          <cell r="H63">
            <v>3.5</v>
          </cell>
          <cell r="I63">
            <v>5</v>
          </cell>
          <cell r="J63">
            <v>4.25</v>
          </cell>
          <cell r="K63">
            <v>11</v>
          </cell>
          <cell r="L63">
            <v>11</v>
          </cell>
          <cell r="M63">
            <v>0</v>
          </cell>
          <cell r="N63">
            <v>11</v>
          </cell>
          <cell r="O63">
            <v>18.7</v>
          </cell>
          <cell r="P63">
            <v>13.5</v>
          </cell>
          <cell r="Q63">
            <v>17</v>
          </cell>
          <cell r="R63">
            <v>0</v>
          </cell>
          <cell r="S63">
            <v>8.5</v>
          </cell>
          <cell r="T63">
            <v>0</v>
          </cell>
          <cell r="U63">
            <v>39</v>
          </cell>
          <cell r="V63">
            <v>58</v>
          </cell>
        </row>
        <row r="64">
          <cell r="B64" t="str">
            <v>E022-01-0803/2019</v>
          </cell>
          <cell r="C64" t="str">
            <v>Sheila Jepchirchir</v>
          </cell>
          <cell r="D64">
            <v>10.5</v>
          </cell>
          <cell r="E64">
            <v>6</v>
          </cell>
          <cell r="F64">
            <v>27</v>
          </cell>
          <cell r="G64">
            <v>4.83333333333333</v>
          </cell>
          <cell r="H64">
            <v>0</v>
          </cell>
          <cell r="I64">
            <v>3.5</v>
          </cell>
          <cell r="J64">
            <v>1.75</v>
          </cell>
          <cell r="K64">
            <v>9</v>
          </cell>
          <cell r="L64">
            <v>10</v>
          </cell>
          <cell r="M64">
            <v>0</v>
          </cell>
          <cell r="N64">
            <v>9.5</v>
          </cell>
          <cell r="O64">
            <v>16.1</v>
          </cell>
          <cell r="P64">
            <v>19</v>
          </cell>
          <cell r="Q64">
            <v>13</v>
          </cell>
          <cell r="R64">
            <v>0</v>
          </cell>
          <cell r="S64">
            <v>13</v>
          </cell>
          <cell r="T64">
            <v>0</v>
          </cell>
          <cell r="U64">
            <v>45</v>
          </cell>
          <cell r="V64">
            <v>61</v>
          </cell>
        </row>
        <row r="65">
          <cell r="B65" t="str">
            <v>E022-01-0804/2019</v>
          </cell>
          <cell r="C65" t="str">
            <v>Kipkoech Dalton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5"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</row>
        <row r="66">
          <cell r="B66" t="str">
            <v>E022-01-0805/2019</v>
          </cell>
          <cell r="C66" t="str">
            <v>Blair Carson Kiprotich</v>
          </cell>
          <cell r="D66">
            <v>1</v>
          </cell>
          <cell r="E66">
            <v>2</v>
          </cell>
          <cell r="F66">
            <v>17</v>
          </cell>
          <cell r="G66">
            <v>2.22222222222222</v>
          </cell>
          <cell r="H66">
            <v>1</v>
          </cell>
          <cell r="I66">
            <v>3.5</v>
          </cell>
          <cell r="J66">
            <v>2.25</v>
          </cell>
          <cell r="K66">
            <v>12</v>
          </cell>
          <cell r="L66">
            <v>12</v>
          </cell>
          <cell r="M66">
            <v>0</v>
          </cell>
          <cell r="N66">
            <v>12</v>
          </cell>
          <cell r="O66">
            <v>16.5</v>
          </cell>
          <cell r="P66">
            <v>16</v>
          </cell>
          <cell r="Q66">
            <v>3</v>
          </cell>
          <cell r="R66">
            <v>0</v>
          </cell>
          <cell r="S66">
            <v>12</v>
          </cell>
          <cell r="T66">
            <v>0</v>
          </cell>
          <cell r="U66">
            <v>31</v>
          </cell>
          <cell r="V66">
            <v>48</v>
          </cell>
        </row>
        <row r="67">
          <cell r="B67" t="str">
            <v>E022-01-0806/2019</v>
          </cell>
          <cell r="C67" t="str">
            <v>Disamalu Joseph Munene</v>
          </cell>
          <cell r="D67">
            <v>6.5</v>
          </cell>
          <cell r="E67">
            <v>8</v>
          </cell>
          <cell r="F67">
            <v>26</v>
          </cell>
          <cell r="G67">
            <v>4.5</v>
          </cell>
          <cell r="H67">
            <v>0</v>
          </cell>
          <cell r="I67">
            <v>3.5</v>
          </cell>
          <cell r="J67">
            <v>1.75</v>
          </cell>
          <cell r="K67">
            <v>13</v>
          </cell>
          <cell r="L67">
            <v>9</v>
          </cell>
          <cell r="M67">
            <v>0</v>
          </cell>
          <cell r="N67">
            <v>11</v>
          </cell>
          <cell r="O67">
            <v>17.3</v>
          </cell>
          <cell r="P67">
            <v>15.5</v>
          </cell>
          <cell r="Q67">
            <v>10</v>
          </cell>
          <cell r="R67">
            <v>0</v>
          </cell>
          <cell r="S67">
            <v>14</v>
          </cell>
          <cell r="T67">
            <v>0</v>
          </cell>
          <cell r="U67">
            <v>39.5</v>
          </cell>
          <cell r="V67">
            <v>57</v>
          </cell>
        </row>
        <row r="68">
          <cell r="B68" t="str">
            <v>E022-01-0807/2019</v>
          </cell>
          <cell r="C68" t="str">
            <v>Nehemiah Kibet</v>
          </cell>
          <cell r="D68">
            <v>5</v>
          </cell>
          <cell r="E68">
            <v>17</v>
          </cell>
          <cell r="F68">
            <v>25</v>
          </cell>
          <cell r="G68">
            <v>5.22222222222222</v>
          </cell>
          <cell r="H68">
            <v>2.5</v>
          </cell>
          <cell r="I68">
            <v>3.5</v>
          </cell>
          <cell r="J68">
            <v>3</v>
          </cell>
          <cell r="K68">
            <v>13</v>
          </cell>
          <cell r="L68">
            <v>12</v>
          </cell>
          <cell r="M68">
            <v>0</v>
          </cell>
          <cell r="N68">
            <v>12.5</v>
          </cell>
          <cell r="O68">
            <v>20.7</v>
          </cell>
          <cell r="P68">
            <v>19.5</v>
          </cell>
          <cell r="Q68">
            <v>13.5</v>
          </cell>
          <cell r="R68">
            <v>0</v>
          </cell>
          <cell r="S68">
            <v>12.5</v>
          </cell>
          <cell r="T68">
            <v>0</v>
          </cell>
          <cell r="U68">
            <v>45.5</v>
          </cell>
          <cell r="V68">
            <v>66</v>
          </cell>
        </row>
        <row r="69">
          <cell r="B69" t="str">
            <v>E022-01-0809/2019</v>
          </cell>
          <cell r="C69" t="str">
            <v>Cheruiyot Felix Kipngetich</v>
          </cell>
          <cell r="D69">
            <v>6</v>
          </cell>
          <cell r="E69">
            <v>2</v>
          </cell>
          <cell r="F69">
            <v>29</v>
          </cell>
          <cell r="G69">
            <v>4.11111111111111</v>
          </cell>
          <cell r="H69">
            <v>0</v>
          </cell>
          <cell r="I69">
            <v>3.5</v>
          </cell>
          <cell r="J69">
            <v>1.75</v>
          </cell>
          <cell r="K69">
            <v>9</v>
          </cell>
          <cell r="L69">
            <v>12</v>
          </cell>
          <cell r="M69">
            <v>0</v>
          </cell>
          <cell r="N69">
            <v>10.5</v>
          </cell>
          <cell r="O69">
            <v>16.4</v>
          </cell>
          <cell r="P69">
            <v>17.5</v>
          </cell>
          <cell r="Q69">
            <v>14</v>
          </cell>
          <cell r="R69">
            <v>0</v>
          </cell>
          <cell r="S69">
            <v>15.5</v>
          </cell>
          <cell r="T69">
            <v>0</v>
          </cell>
          <cell r="U69">
            <v>47</v>
          </cell>
          <cell r="V69">
            <v>63</v>
          </cell>
        </row>
        <row r="70">
          <cell r="B70" t="str">
            <v>E022-01-0810/2019</v>
          </cell>
          <cell r="C70" t="str">
            <v>Wilson Kisompe Toroge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0"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</row>
        <row r="71">
          <cell r="B71" t="str">
            <v>E022-01-0811/2019</v>
          </cell>
          <cell r="C71" t="str">
            <v>Jelimo Marion</v>
          </cell>
          <cell r="D71">
            <v>2</v>
          </cell>
          <cell r="E71">
            <v>3</v>
          </cell>
          <cell r="F71">
            <v>24</v>
          </cell>
          <cell r="G71">
            <v>3.22222222222222</v>
          </cell>
          <cell r="H71">
            <v>3.5</v>
          </cell>
          <cell r="I71">
            <v>0</v>
          </cell>
          <cell r="J71">
            <v>1.75</v>
          </cell>
          <cell r="K71">
            <v>13</v>
          </cell>
          <cell r="L71">
            <v>9</v>
          </cell>
          <cell r="M71">
            <v>0</v>
          </cell>
          <cell r="N71">
            <v>11</v>
          </cell>
          <cell r="O71">
            <v>16</v>
          </cell>
          <cell r="P71">
            <v>14.5</v>
          </cell>
          <cell r="Q71">
            <v>6.5</v>
          </cell>
          <cell r="R71">
            <v>0</v>
          </cell>
          <cell r="S71">
            <v>11</v>
          </cell>
          <cell r="T71">
            <v>0</v>
          </cell>
          <cell r="U71">
            <v>32</v>
          </cell>
          <cell r="V71">
            <v>48</v>
          </cell>
        </row>
        <row r="72">
          <cell r="B72" t="str">
            <v>E022-01-0812/2019</v>
          </cell>
          <cell r="C72" t="str">
            <v>Saha Ndune Erick</v>
          </cell>
          <cell r="D72">
            <v>1.5</v>
          </cell>
          <cell r="E72">
            <v>6</v>
          </cell>
          <cell r="F72">
            <v>28</v>
          </cell>
          <cell r="G72">
            <v>3.94444444444444</v>
          </cell>
          <cell r="H72">
            <v>0</v>
          </cell>
          <cell r="I72">
            <v>0</v>
          </cell>
          <cell r="J72">
            <v>0</v>
          </cell>
          <cell r="K72">
            <v>11</v>
          </cell>
          <cell r="L72">
            <v>10</v>
          </cell>
          <cell r="M72">
            <v>0</v>
          </cell>
          <cell r="N72">
            <v>10.5</v>
          </cell>
          <cell r="O72">
            <v>14.4</v>
          </cell>
          <cell r="P72">
            <v>17.5</v>
          </cell>
          <cell r="Q72">
            <v>8</v>
          </cell>
          <cell r="R72">
            <v>0</v>
          </cell>
          <cell r="S72">
            <v>15.5</v>
          </cell>
          <cell r="T72">
            <v>0</v>
          </cell>
          <cell r="U72">
            <v>41</v>
          </cell>
          <cell r="V72">
            <v>55</v>
          </cell>
        </row>
        <row r="73">
          <cell r="B73" t="str">
            <v>E022-01-0813/2019</v>
          </cell>
          <cell r="C73" t="str">
            <v>Kolia Katasi Josaiah</v>
          </cell>
          <cell r="D73">
            <v>8</v>
          </cell>
          <cell r="E73">
            <v>11</v>
          </cell>
          <cell r="F73">
            <v>28</v>
          </cell>
          <cell r="G73">
            <v>5.22222222222222</v>
          </cell>
          <cell r="H73">
            <v>0</v>
          </cell>
          <cell r="I73">
            <v>4.5</v>
          </cell>
          <cell r="J73">
            <v>2.25</v>
          </cell>
          <cell r="K73">
            <v>9</v>
          </cell>
          <cell r="L73">
            <v>10</v>
          </cell>
          <cell r="M73">
            <v>0</v>
          </cell>
          <cell r="N73">
            <v>9.5</v>
          </cell>
          <cell r="O73">
            <v>17</v>
          </cell>
          <cell r="P73">
            <v>17.5</v>
          </cell>
          <cell r="Q73">
            <v>14.5</v>
          </cell>
          <cell r="R73">
            <v>0</v>
          </cell>
          <cell r="S73">
            <v>15.5</v>
          </cell>
          <cell r="T73">
            <v>0</v>
          </cell>
          <cell r="U73">
            <v>47.5</v>
          </cell>
          <cell r="V73">
            <v>65</v>
          </cell>
        </row>
        <row r="74">
          <cell r="B74" t="str">
            <v>E022-01-0814/2019</v>
          </cell>
          <cell r="C74" t="str">
            <v>Mwakitandu Hafidhi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4"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</row>
        <row r="75">
          <cell r="B75" t="str">
            <v>E022-01-0815/2019</v>
          </cell>
          <cell r="C75" t="str">
            <v>Nasiwe Andera Neville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5"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</row>
        <row r="76">
          <cell r="B76" t="str">
            <v>E022-01-0816/2019</v>
          </cell>
          <cell r="C76" t="str">
            <v>Kyalo Musyimi John</v>
          </cell>
          <cell r="D76">
            <v>9</v>
          </cell>
          <cell r="E76">
            <v>5</v>
          </cell>
          <cell r="F76">
            <v>25</v>
          </cell>
          <cell r="G76">
            <v>4.33333333333333</v>
          </cell>
          <cell r="H76">
            <v>2.5</v>
          </cell>
          <cell r="I76">
            <v>3.5</v>
          </cell>
          <cell r="J76">
            <v>3</v>
          </cell>
          <cell r="K76">
            <v>10</v>
          </cell>
          <cell r="L76">
            <v>13</v>
          </cell>
          <cell r="M76">
            <v>0</v>
          </cell>
          <cell r="N76">
            <v>11.5</v>
          </cell>
          <cell r="O76">
            <v>18.8</v>
          </cell>
          <cell r="P76">
            <v>17.5</v>
          </cell>
          <cell r="Q76">
            <v>9.5</v>
          </cell>
          <cell r="R76">
            <v>0</v>
          </cell>
          <cell r="S76">
            <v>12.5</v>
          </cell>
          <cell r="T76">
            <v>0</v>
          </cell>
          <cell r="U76">
            <v>39.5</v>
          </cell>
          <cell r="V76">
            <v>58</v>
          </cell>
        </row>
        <row r="77">
          <cell r="B77" t="str">
            <v>E022-01-0817/2019</v>
          </cell>
          <cell r="C77" t="str">
            <v>Dishan Otieno</v>
          </cell>
          <cell r="D77">
            <v>2.5</v>
          </cell>
          <cell r="E77">
            <v>6</v>
          </cell>
          <cell r="F77">
            <v>21</v>
          </cell>
          <cell r="G77">
            <v>3.27777777777778</v>
          </cell>
          <cell r="H77">
            <v>0</v>
          </cell>
          <cell r="I77">
            <v>4.5</v>
          </cell>
          <cell r="J77">
            <v>4.5</v>
          </cell>
          <cell r="K77">
            <v>11</v>
          </cell>
          <cell r="L77">
            <v>10</v>
          </cell>
          <cell r="M77">
            <v>0</v>
          </cell>
          <cell r="N77">
            <v>10.5</v>
          </cell>
          <cell r="O77">
            <v>18.3</v>
          </cell>
          <cell r="P77">
            <v>12</v>
          </cell>
          <cell r="Q77">
            <v>10</v>
          </cell>
          <cell r="R77">
            <v>0</v>
          </cell>
          <cell r="S77">
            <v>15.5</v>
          </cell>
          <cell r="T77">
            <v>0</v>
          </cell>
          <cell r="U77">
            <v>37.5</v>
          </cell>
          <cell r="V77">
            <v>56</v>
          </cell>
        </row>
        <row r="78">
          <cell r="B78" t="str">
            <v>E022-01-0818/2019</v>
          </cell>
          <cell r="C78" t="str">
            <v>Wanjala Daniel</v>
          </cell>
          <cell r="D78">
            <v>2</v>
          </cell>
          <cell r="E78">
            <v>3</v>
          </cell>
          <cell r="F78">
            <v>23</v>
          </cell>
          <cell r="G78">
            <v>3.11111111111111</v>
          </cell>
          <cell r="H78">
            <v>0</v>
          </cell>
          <cell r="I78">
            <v>5</v>
          </cell>
          <cell r="J78">
            <v>5</v>
          </cell>
          <cell r="K78">
            <v>13</v>
          </cell>
          <cell r="L78">
            <v>11</v>
          </cell>
          <cell r="M78">
            <v>0</v>
          </cell>
          <cell r="N78">
            <v>12</v>
          </cell>
          <cell r="O78">
            <v>20.1</v>
          </cell>
          <cell r="P78">
            <v>12</v>
          </cell>
          <cell r="Q78">
            <v>16.5</v>
          </cell>
          <cell r="R78">
            <v>0</v>
          </cell>
          <cell r="S78">
            <v>11</v>
          </cell>
          <cell r="T78">
            <v>0</v>
          </cell>
          <cell r="U78">
            <v>39.5</v>
          </cell>
          <cell r="V78">
            <v>60</v>
          </cell>
        </row>
        <row r="79">
          <cell r="B79" t="str">
            <v>E022-01-0819/2019</v>
          </cell>
          <cell r="C79" t="str">
            <v>Houston Kilaaka Kisanya</v>
          </cell>
          <cell r="D79">
            <v>1</v>
          </cell>
          <cell r="E79">
            <v>12</v>
          </cell>
          <cell r="F79">
            <v>25</v>
          </cell>
          <cell r="G79">
            <v>4.22222222222222</v>
          </cell>
          <cell r="H79">
            <v>2.5</v>
          </cell>
          <cell r="I79">
            <v>3.5</v>
          </cell>
          <cell r="J79">
            <v>3</v>
          </cell>
          <cell r="K79">
            <v>13</v>
          </cell>
          <cell r="L79">
            <v>9</v>
          </cell>
          <cell r="M79">
            <v>0</v>
          </cell>
          <cell r="N79">
            <v>11</v>
          </cell>
          <cell r="O79">
            <v>18.2</v>
          </cell>
          <cell r="P79">
            <v>24</v>
          </cell>
          <cell r="Q79">
            <v>19</v>
          </cell>
          <cell r="R79">
            <v>0</v>
          </cell>
          <cell r="S79">
            <v>16</v>
          </cell>
          <cell r="T79">
            <v>0</v>
          </cell>
          <cell r="U79">
            <v>59</v>
          </cell>
          <cell r="V79">
            <v>77</v>
          </cell>
        </row>
        <row r="80">
          <cell r="B80" t="str">
            <v>E022-01-0820/2019</v>
          </cell>
          <cell r="C80" t="str">
            <v>Muchendu Peter Kibuku</v>
          </cell>
          <cell r="D80">
            <v>2</v>
          </cell>
          <cell r="E80">
            <v>7</v>
          </cell>
          <cell r="F80">
            <v>26</v>
          </cell>
          <cell r="G80">
            <v>3.88888888888889</v>
          </cell>
          <cell r="H80">
            <v>0</v>
          </cell>
          <cell r="I80">
            <v>4</v>
          </cell>
          <cell r="J80">
            <v>4</v>
          </cell>
          <cell r="K80">
            <v>13</v>
          </cell>
          <cell r="L80">
            <v>9</v>
          </cell>
          <cell r="M80">
            <v>0</v>
          </cell>
          <cell r="N80">
            <v>11</v>
          </cell>
          <cell r="O80">
            <v>18.9</v>
          </cell>
          <cell r="P80">
            <v>21</v>
          </cell>
          <cell r="Q80">
            <v>18</v>
          </cell>
          <cell r="R80">
            <v>0</v>
          </cell>
          <cell r="S80">
            <v>15</v>
          </cell>
          <cell r="T80">
            <v>0</v>
          </cell>
          <cell r="U80">
            <v>54</v>
          </cell>
          <cell r="V80">
            <v>73</v>
          </cell>
        </row>
        <row r="81">
          <cell r="B81" t="str">
            <v>E022-01-0821/2019</v>
          </cell>
          <cell r="C81" t="str">
            <v>Mweni Fred Mramba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1"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</row>
        <row r="82">
          <cell r="B82" t="str">
            <v>E022-01-0822/2019</v>
          </cell>
          <cell r="C82" t="str">
            <v>Magoi Maxwel Kipruto</v>
          </cell>
          <cell r="D82">
            <v>7</v>
          </cell>
          <cell r="E82">
            <v>3</v>
          </cell>
          <cell r="F82">
            <v>17</v>
          </cell>
          <cell r="G82">
            <v>3</v>
          </cell>
          <cell r="H82">
            <v>0</v>
          </cell>
          <cell r="I82">
            <v>4</v>
          </cell>
          <cell r="J82">
            <v>2</v>
          </cell>
          <cell r="K82">
            <v>13</v>
          </cell>
          <cell r="L82">
            <v>11</v>
          </cell>
          <cell r="M82">
            <v>0</v>
          </cell>
          <cell r="N82">
            <v>12</v>
          </cell>
          <cell r="O82">
            <v>17</v>
          </cell>
          <cell r="P82">
            <v>18</v>
          </cell>
          <cell r="Q82">
            <v>5</v>
          </cell>
          <cell r="R82">
            <v>0</v>
          </cell>
          <cell r="S82">
            <v>12</v>
          </cell>
          <cell r="T82">
            <v>0</v>
          </cell>
          <cell r="U82">
            <v>35</v>
          </cell>
          <cell r="V82">
            <v>52</v>
          </cell>
        </row>
        <row r="83">
          <cell r="B83" t="str">
            <v>E022-01-0823/2019</v>
          </cell>
          <cell r="C83" t="str">
            <v>Nyaberi Fred Makori</v>
          </cell>
          <cell r="D83">
            <v>1</v>
          </cell>
          <cell r="E83">
            <v>3</v>
          </cell>
          <cell r="F83">
            <v>28</v>
          </cell>
          <cell r="G83">
            <v>3.55555555555556</v>
          </cell>
          <cell r="H83">
            <v>0</v>
          </cell>
          <cell r="I83">
            <v>3.5</v>
          </cell>
          <cell r="J83">
            <v>1.75</v>
          </cell>
          <cell r="K83">
            <v>9</v>
          </cell>
          <cell r="L83">
            <v>10</v>
          </cell>
          <cell r="M83">
            <v>0</v>
          </cell>
          <cell r="N83">
            <v>9.5</v>
          </cell>
          <cell r="O83">
            <v>14.8</v>
          </cell>
          <cell r="P83">
            <v>14.5</v>
          </cell>
          <cell r="Q83">
            <v>6</v>
          </cell>
          <cell r="R83">
            <v>0</v>
          </cell>
          <cell r="S83">
            <v>14.5</v>
          </cell>
          <cell r="T83">
            <v>0</v>
          </cell>
          <cell r="U83">
            <v>35</v>
          </cell>
          <cell r="V83">
            <v>50</v>
          </cell>
        </row>
        <row r="84">
          <cell r="B84" t="str">
            <v>E022-01-0824/2019</v>
          </cell>
          <cell r="C84" t="str">
            <v>Ghati Fernado Maroa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4"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</row>
        <row r="85">
          <cell r="B85" t="str">
            <v>E022-01-2238/2019</v>
          </cell>
          <cell r="C85" t="str">
            <v>Kathini Benson Mwanthi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</row>
        <row r="85"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</row>
        <row r="86">
          <cell r="B86" t="str">
            <v>E022-01-1894/2018</v>
          </cell>
          <cell r="C86" t="str">
            <v>Brian Kiptoo Biwott</v>
          </cell>
          <cell r="D86">
            <v>8</v>
          </cell>
          <cell r="E86">
            <v>8</v>
          </cell>
          <cell r="F86">
            <v>24</v>
          </cell>
          <cell r="G86">
            <v>4.44444444444445</v>
          </cell>
          <cell r="H86">
            <v>3.5</v>
          </cell>
          <cell r="I86">
            <v>4.5</v>
          </cell>
          <cell r="J86">
            <v>4</v>
          </cell>
          <cell r="K86">
            <v>9</v>
          </cell>
          <cell r="L86">
            <v>12</v>
          </cell>
          <cell r="M86">
            <v>0</v>
          </cell>
          <cell r="N86">
            <v>10.5</v>
          </cell>
          <cell r="O86">
            <v>18.9</v>
          </cell>
          <cell r="P86">
            <v>12</v>
          </cell>
          <cell r="Q86">
            <v>9.5</v>
          </cell>
          <cell r="R86">
            <v>0</v>
          </cell>
          <cell r="S86">
            <v>17</v>
          </cell>
          <cell r="T86">
            <v>0</v>
          </cell>
          <cell r="U86">
            <v>38.5</v>
          </cell>
          <cell r="V86">
            <v>57</v>
          </cell>
        </row>
        <row r="87">
          <cell r="B87" t="str">
            <v>E022-01-1842/2018</v>
          </cell>
          <cell r="C87" t="str">
            <v>Andyson Wekesa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7"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</row>
        <row r="88">
          <cell r="B88" t="str">
            <v>E022-01-2040/2019</v>
          </cell>
          <cell r="C88" t="str">
            <v>Edwin Ngari</v>
          </cell>
          <cell r="D88">
            <v>5</v>
          </cell>
          <cell r="E88">
            <v>8</v>
          </cell>
          <cell r="F88">
            <v>21</v>
          </cell>
          <cell r="G88">
            <v>3.77777777777778</v>
          </cell>
          <cell r="H88">
            <v>0</v>
          </cell>
          <cell r="I88">
            <v>4.5</v>
          </cell>
          <cell r="J88">
            <v>2.25</v>
          </cell>
          <cell r="K88">
            <v>13</v>
          </cell>
          <cell r="L88">
            <v>12</v>
          </cell>
          <cell r="M88">
            <v>0</v>
          </cell>
          <cell r="N88">
            <v>12.5</v>
          </cell>
          <cell r="O88">
            <v>18.5</v>
          </cell>
          <cell r="P88">
            <v>11</v>
          </cell>
          <cell r="Q88">
            <v>10</v>
          </cell>
          <cell r="R88">
            <v>0</v>
          </cell>
          <cell r="S88">
            <v>13.5</v>
          </cell>
          <cell r="T88">
            <v>0</v>
          </cell>
          <cell r="U88">
            <v>34.5</v>
          </cell>
          <cell r="V88">
            <v>53</v>
          </cell>
        </row>
        <row r="89">
          <cell r="B89" t="str">
            <v>E022-01-1887/2018</v>
          </cell>
          <cell r="C89" t="str">
            <v>Ewas Ndumo Nderitu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</row>
        <row r="89"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</row>
        <row r="90">
          <cell r="B90" t="str">
            <v>E022-01-0376/2018</v>
          </cell>
          <cell r="C90" t="str">
            <v>Gituma Michael Kimathi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</row>
        <row r="90"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</row>
        <row r="91">
          <cell r="B91" t="str">
            <v>E022-01-2029/2019</v>
          </cell>
          <cell r="C91" t="str">
            <v>Wang'ondu Benard Kuria</v>
          </cell>
          <cell r="D91">
            <v>5</v>
          </cell>
          <cell r="E91">
            <v>2</v>
          </cell>
          <cell r="F91">
            <v>26</v>
          </cell>
          <cell r="G91">
            <v>3.66666666666667</v>
          </cell>
          <cell r="H91">
            <v>2.5</v>
          </cell>
          <cell r="I91">
            <v>5</v>
          </cell>
          <cell r="J91">
            <v>3.75</v>
          </cell>
          <cell r="K91">
            <v>10</v>
          </cell>
          <cell r="L91">
            <v>12</v>
          </cell>
          <cell r="M91">
            <v>0</v>
          </cell>
          <cell r="N91">
            <v>11</v>
          </cell>
          <cell r="O91">
            <v>18.4</v>
          </cell>
          <cell r="P91">
            <v>15</v>
          </cell>
          <cell r="Q91">
            <v>0</v>
          </cell>
          <cell r="R91">
            <v>10.5</v>
          </cell>
          <cell r="S91">
            <v>9</v>
          </cell>
          <cell r="T91">
            <v>0</v>
          </cell>
          <cell r="U91">
            <v>34.5</v>
          </cell>
          <cell r="V91">
            <v>53</v>
          </cell>
        </row>
        <row r="92">
          <cell r="B92" t="str">
            <v>E022-01-2007/2019</v>
          </cell>
          <cell r="C92" t="str">
            <v>Kabi John Njuguna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2"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</row>
        <row r="93">
          <cell r="B93" t="str">
            <v>E022-01-1999/2019</v>
          </cell>
          <cell r="C93" t="str">
            <v>KyaloAllan Mulwa</v>
          </cell>
          <cell r="D93">
            <v>2</v>
          </cell>
          <cell r="E93">
            <v>3</v>
          </cell>
          <cell r="F93">
            <v>28</v>
          </cell>
          <cell r="G93">
            <v>3.66666666666667</v>
          </cell>
          <cell r="H93">
            <v>0</v>
          </cell>
          <cell r="I93">
            <v>3.5</v>
          </cell>
          <cell r="J93">
            <v>1.75</v>
          </cell>
          <cell r="K93">
            <v>9</v>
          </cell>
          <cell r="L93">
            <v>12</v>
          </cell>
          <cell r="M93">
            <v>0</v>
          </cell>
          <cell r="N93">
            <v>10.5</v>
          </cell>
          <cell r="O93">
            <v>15.9</v>
          </cell>
          <cell r="P93">
            <v>13.5</v>
          </cell>
          <cell r="Q93">
            <v>8</v>
          </cell>
          <cell r="R93">
            <v>0</v>
          </cell>
          <cell r="S93">
            <v>15</v>
          </cell>
          <cell r="T93">
            <v>0</v>
          </cell>
          <cell r="U93">
            <v>36.5</v>
          </cell>
          <cell r="V93">
            <v>52</v>
          </cell>
        </row>
        <row r="94">
          <cell r="B94" t="str">
            <v>E022-01-1995/2019</v>
          </cell>
          <cell r="C94" t="str">
            <v>Mureri  Daniel Kinuthia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</row>
        <row r="94"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</row>
        <row r="95">
          <cell r="B95" t="str">
            <v>E022-01-2009/2019</v>
          </cell>
          <cell r="C95" t="str">
            <v>Charles Wachira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</row>
        <row r="95"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</row>
        <row r="96">
          <cell r="B96" t="str">
            <v>E022-01-1998/2019</v>
          </cell>
          <cell r="C96" t="str">
            <v>Mbugua Ruth Nduta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</row>
        <row r="96"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</row>
        <row r="97">
          <cell r="B97" t="str">
            <v>E022-01-2156/2019</v>
          </cell>
          <cell r="C97" t="str">
            <v>Inyani Patience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7"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</row>
        <row r="98">
          <cell r="B98" t="str">
            <v>E022-01-0846/2019</v>
          </cell>
          <cell r="C98" t="str">
            <v>Chemutai Abigael</v>
          </cell>
          <cell r="D98">
            <v>13</v>
          </cell>
          <cell r="E98">
            <v>7</v>
          </cell>
          <cell r="F98">
            <v>28</v>
          </cell>
          <cell r="G98">
            <v>5.33333333333333</v>
          </cell>
          <cell r="H98">
            <v>3.5</v>
          </cell>
          <cell r="I98">
            <v>3.5</v>
          </cell>
          <cell r="J98">
            <v>3.5</v>
          </cell>
          <cell r="K98">
            <v>13</v>
          </cell>
          <cell r="L98">
            <v>9</v>
          </cell>
          <cell r="M98">
            <v>0</v>
          </cell>
          <cell r="N98">
            <v>11</v>
          </cell>
          <cell r="O98">
            <v>19.8</v>
          </cell>
          <cell r="P98">
            <v>20.5</v>
          </cell>
          <cell r="Q98">
            <v>17</v>
          </cell>
          <cell r="R98">
            <v>0</v>
          </cell>
          <cell r="S98">
            <v>0</v>
          </cell>
          <cell r="T98">
            <v>15</v>
          </cell>
          <cell r="U98">
            <v>52.5</v>
          </cell>
          <cell r="V98">
            <v>72</v>
          </cell>
        </row>
        <row r="99">
          <cell r="B99" t="str">
            <v>E022-01-0845/2019</v>
          </cell>
          <cell r="C99" t="str">
            <v>Maweu Bright Mambo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99"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</row>
        <row r="100">
          <cell r="B100" t="str">
            <v>E022-01-0835/2019</v>
          </cell>
          <cell r="C100" t="str">
            <v>Muthanga James Mutahi</v>
          </cell>
          <cell r="D100">
            <v>11</v>
          </cell>
          <cell r="E100">
            <v>18</v>
          </cell>
          <cell r="F100">
            <v>23</v>
          </cell>
          <cell r="G100">
            <v>5.77777777777778</v>
          </cell>
          <cell r="H100">
            <v>0</v>
          </cell>
          <cell r="I100">
            <v>2.5</v>
          </cell>
          <cell r="J100">
            <v>1.25</v>
          </cell>
          <cell r="K100">
            <v>9</v>
          </cell>
          <cell r="L100">
            <v>10</v>
          </cell>
          <cell r="M100">
            <v>0</v>
          </cell>
          <cell r="N100">
            <v>9.5</v>
          </cell>
          <cell r="O100">
            <v>16.5</v>
          </cell>
          <cell r="P100">
            <v>18</v>
          </cell>
          <cell r="Q100">
            <v>19</v>
          </cell>
          <cell r="R100">
            <v>0</v>
          </cell>
          <cell r="S100">
            <v>0</v>
          </cell>
          <cell r="T100">
            <v>19</v>
          </cell>
          <cell r="U100">
            <v>56</v>
          </cell>
          <cell r="V100">
            <v>73</v>
          </cell>
        </row>
        <row r="101">
          <cell r="B101" t="str">
            <v>E022-01-0866/2019</v>
          </cell>
          <cell r="C101" t="str">
            <v>Maina Edwin Kariuki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1"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</row>
        <row r="102">
          <cell r="B102" t="str">
            <v>E022-01-2069/2018</v>
          </cell>
          <cell r="C102" t="str">
            <v>Maina Elizabeth Mugure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2"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</row>
        <row r="103">
          <cell r="B103" t="str">
            <v>E022-01-2268/2019</v>
          </cell>
          <cell r="C103" t="str">
            <v>Kibet Antony Maswan</v>
          </cell>
          <cell r="D103">
            <v>9.5</v>
          </cell>
          <cell r="E103">
            <v>4</v>
          </cell>
          <cell r="F103">
            <v>29</v>
          </cell>
          <cell r="G103">
            <v>4.72222222222222</v>
          </cell>
          <cell r="H103">
            <v>0</v>
          </cell>
          <cell r="I103">
            <v>4</v>
          </cell>
          <cell r="J103">
            <v>2</v>
          </cell>
          <cell r="K103">
            <v>9</v>
          </cell>
          <cell r="L103">
            <v>10</v>
          </cell>
          <cell r="M103">
            <v>0</v>
          </cell>
          <cell r="N103">
            <v>9.5</v>
          </cell>
          <cell r="O103">
            <v>16.2</v>
          </cell>
          <cell r="P103">
            <v>25.5</v>
          </cell>
          <cell r="Q103">
            <v>17</v>
          </cell>
          <cell r="R103">
            <v>0</v>
          </cell>
          <cell r="S103">
            <v>16</v>
          </cell>
          <cell r="T103">
            <v>0</v>
          </cell>
          <cell r="U103">
            <v>58.5</v>
          </cell>
          <cell r="V103">
            <v>75</v>
          </cell>
        </row>
        <row r="104">
          <cell r="B104" t="str">
            <v>E022-01-2298/2019</v>
          </cell>
          <cell r="C104" t="str">
            <v>Lesinko Sipitek</v>
          </cell>
          <cell r="D104">
            <v>1.5</v>
          </cell>
          <cell r="E104">
            <v>2</v>
          </cell>
          <cell r="F104">
            <v>0</v>
          </cell>
          <cell r="G104">
            <v>0.388888888888889</v>
          </cell>
          <cell r="H104">
            <v>2.5</v>
          </cell>
          <cell r="I104">
            <v>2.5</v>
          </cell>
          <cell r="J104">
            <v>2.5</v>
          </cell>
          <cell r="K104">
            <v>13</v>
          </cell>
          <cell r="L104">
            <v>11</v>
          </cell>
          <cell r="M104">
            <v>0</v>
          </cell>
          <cell r="N104">
            <v>12</v>
          </cell>
          <cell r="O104">
            <v>14.9</v>
          </cell>
          <cell r="P104">
            <v>12.5</v>
          </cell>
          <cell r="Q104">
            <v>9.5</v>
          </cell>
          <cell r="R104">
            <v>0</v>
          </cell>
          <cell r="S104">
            <v>7</v>
          </cell>
          <cell r="T104">
            <v>0</v>
          </cell>
          <cell r="U104">
            <v>29</v>
          </cell>
          <cell r="V104">
            <v>44</v>
          </cell>
        </row>
        <row r="105">
          <cell r="B105" t="str">
            <v>E022-01-1855/2018</v>
          </cell>
          <cell r="C105" t="str">
            <v>AGNES GATHONI NYUTU</v>
          </cell>
          <cell r="D105">
            <v>4</v>
          </cell>
          <cell r="E105">
            <v>2</v>
          </cell>
          <cell r="F105">
            <v>29</v>
          </cell>
          <cell r="G105">
            <v>3.88888888888889</v>
          </cell>
          <cell r="H105">
            <v>5</v>
          </cell>
          <cell r="I105">
            <v>2.5</v>
          </cell>
          <cell r="J105">
            <v>3.75</v>
          </cell>
          <cell r="K105">
            <v>12</v>
          </cell>
          <cell r="L105">
            <v>12</v>
          </cell>
          <cell r="M105">
            <v>0</v>
          </cell>
          <cell r="N105">
            <v>12</v>
          </cell>
          <cell r="O105">
            <v>19.6</v>
          </cell>
          <cell r="P105">
            <v>5</v>
          </cell>
          <cell r="Q105">
            <v>0</v>
          </cell>
          <cell r="R105">
            <v>1.5</v>
          </cell>
          <cell r="S105">
            <v>0</v>
          </cell>
          <cell r="T105">
            <v>13.5</v>
          </cell>
          <cell r="U105">
            <v>20</v>
          </cell>
          <cell r="V105">
            <v>40</v>
          </cell>
        </row>
        <row r="106">
          <cell r="B106" t="str">
            <v>E022-01-0710/2017</v>
          </cell>
          <cell r="C106" t="str">
            <v>CHARLES RIKA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6"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</row>
        <row r="107">
          <cell r="B107" t="str">
            <v>E022-01-1755/2018</v>
          </cell>
          <cell r="C107" t="str">
            <v>Quinton Muriuki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</row>
        <row r="107"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</row>
        <row r="108">
          <cell r="B108" t="str">
            <v>E022-01-0869/2016</v>
          </cell>
          <cell r="C108" t="str">
            <v>Elizabeth Musanga</v>
          </cell>
          <cell r="D108">
            <v>3.5</v>
          </cell>
          <cell r="E108">
            <v>4</v>
          </cell>
          <cell r="F108">
            <v>25</v>
          </cell>
          <cell r="G108">
            <v>3.61111111111111</v>
          </cell>
          <cell r="H108">
            <v>3.5</v>
          </cell>
          <cell r="I108">
            <v>4.5</v>
          </cell>
          <cell r="J108">
            <v>4</v>
          </cell>
          <cell r="K108">
            <v>10</v>
          </cell>
          <cell r="L108">
            <v>13</v>
          </cell>
          <cell r="M108">
            <v>0</v>
          </cell>
          <cell r="N108">
            <v>11.5</v>
          </cell>
          <cell r="O108">
            <v>19.1</v>
          </cell>
          <cell r="P108">
            <v>18.5</v>
          </cell>
          <cell r="Q108">
            <v>0</v>
          </cell>
          <cell r="R108">
            <v>6.5</v>
          </cell>
          <cell r="S108">
            <v>10.5</v>
          </cell>
          <cell r="T108">
            <v>0</v>
          </cell>
          <cell r="U108">
            <v>35.5</v>
          </cell>
          <cell r="V108">
            <v>55</v>
          </cell>
        </row>
        <row r="109">
          <cell r="B109" t="str">
            <v>E022-01-1087/2018</v>
          </cell>
          <cell r="C109" t="str">
            <v>Mutua Humphrey Muasya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09"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</row>
        <row r="110">
          <cell r="B110" t="str">
            <v>E022-01-1072/2018</v>
          </cell>
          <cell r="C110" t="str">
            <v>Joseph Mbayi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0"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</row>
        <row r="111">
          <cell r="B111" t="str">
            <v>E022-01-2109/2016</v>
          </cell>
          <cell r="C111" t="str">
            <v>Amos Chemweno</v>
          </cell>
          <cell r="D111">
            <v>1</v>
          </cell>
          <cell r="E111">
            <v>1</v>
          </cell>
          <cell r="F111">
            <v>22</v>
          </cell>
          <cell r="G111">
            <v>2.66666666666667</v>
          </cell>
          <cell r="H111">
            <v>0</v>
          </cell>
          <cell r="I111">
            <v>2.5</v>
          </cell>
          <cell r="J111">
            <v>1.25</v>
          </cell>
          <cell r="K111">
            <v>12</v>
          </cell>
          <cell r="L111">
            <v>12</v>
          </cell>
          <cell r="M111">
            <v>0</v>
          </cell>
          <cell r="N111">
            <v>12</v>
          </cell>
          <cell r="O111">
            <v>15.9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</row>
        <row r="111">
          <cell r="V111">
            <v>16</v>
          </cell>
        </row>
        <row r="112">
          <cell r="B112" t="str">
            <v>E022-01-1097/2018</v>
          </cell>
          <cell r="C112" t="str">
            <v>Johnstone Gakonya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</row>
        <row r="112"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</row>
        <row r="113">
          <cell r="B113" t="str">
            <v>E022-01-0698/2017</v>
          </cell>
          <cell r="C113" t="str">
            <v>SIMON MWANGI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3"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</row>
        <row r="114">
          <cell r="B114" t="str">
            <v>E022-01-1047/2018</v>
          </cell>
          <cell r="C114" t="str">
            <v>Wachira Maurice Mwangi</v>
          </cell>
          <cell r="D114">
            <v>5</v>
          </cell>
          <cell r="E114">
            <v>6</v>
          </cell>
          <cell r="F114">
            <v>30</v>
          </cell>
          <cell r="G114">
            <v>4.55555555555556</v>
          </cell>
          <cell r="H114">
            <v>1</v>
          </cell>
          <cell r="I114">
            <v>4</v>
          </cell>
          <cell r="J114">
            <v>2.5</v>
          </cell>
          <cell r="K114">
            <v>11</v>
          </cell>
          <cell r="L114">
            <v>10</v>
          </cell>
          <cell r="M114">
            <v>0</v>
          </cell>
          <cell r="N114">
            <v>10.5</v>
          </cell>
          <cell r="O114">
            <v>17.6</v>
          </cell>
          <cell r="P114">
            <v>16</v>
          </cell>
          <cell r="Q114">
            <v>10</v>
          </cell>
          <cell r="R114">
            <v>0</v>
          </cell>
          <cell r="S114">
            <v>11.5</v>
          </cell>
          <cell r="T114">
            <v>0</v>
          </cell>
          <cell r="U114">
            <v>37.5</v>
          </cell>
          <cell r="V114">
            <v>55</v>
          </cell>
        </row>
        <row r="115">
          <cell r="B115" t="str">
            <v>E022-01-0762/2018</v>
          </cell>
          <cell r="C115" t="str">
            <v>Mbaga Gyavira Tuzinde</v>
          </cell>
          <cell r="D115">
            <v>3</v>
          </cell>
          <cell r="E115">
            <v>4</v>
          </cell>
          <cell r="F115">
            <v>25</v>
          </cell>
          <cell r="G115">
            <v>3.55555555555556</v>
          </cell>
          <cell r="H115">
            <v>3.5</v>
          </cell>
          <cell r="I115">
            <v>2.5</v>
          </cell>
          <cell r="J115">
            <v>3</v>
          </cell>
          <cell r="K115">
            <v>12</v>
          </cell>
          <cell r="L115">
            <v>10</v>
          </cell>
          <cell r="M115">
            <v>0</v>
          </cell>
          <cell r="N115">
            <v>11</v>
          </cell>
          <cell r="O115">
            <v>17.6</v>
          </cell>
          <cell r="P115">
            <v>19</v>
          </cell>
          <cell r="Q115">
            <v>6</v>
          </cell>
          <cell r="R115">
            <v>0</v>
          </cell>
          <cell r="S115">
            <v>13</v>
          </cell>
          <cell r="T115">
            <v>0</v>
          </cell>
          <cell r="U115">
            <v>38</v>
          </cell>
          <cell r="V115">
            <v>56</v>
          </cell>
        </row>
        <row r="116">
          <cell r="B116" t="str">
            <v>E022-01-0751/2017</v>
          </cell>
          <cell r="C116" t="str">
            <v>Mark Njuguna</v>
          </cell>
          <cell r="D116">
            <v>7</v>
          </cell>
          <cell r="E116">
            <v>1</v>
          </cell>
          <cell r="F116">
            <v>20</v>
          </cell>
          <cell r="G116">
            <v>3.11111111111111</v>
          </cell>
          <cell r="H116">
            <v>0</v>
          </cell>
          <cell r="I116">
            <v>3.5</v>
          </cell>
          <cell r="J116">
            <v>1.75</v>
          </cell>
          <cell r="K116">
            <v>12</v>
          </cell>
          <cell r="L116">
            <v>10</v>
          </cell>
          <cell r="M116">
            <v>0</v>
          </cell>
          <cell r="N116">
            <v>11</v>
          </cell>
          <cell r="O116">
            <v>15.9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</row>
        <row r="116">
          <cell r="V116">
            <v>16</v>
          </cell>
        </row>
        <row r="117">
          <cell r="B117" t="str">
            <v>E022-01-1789/2018</v>
          </cell>
          <cell r="C117" t="str">
            <v>Ian Martin</v>
          </cell>
          <cell r="D117">
            <v>2</v>
          </cell>
          <cell r="E117">
            <v>3</v>
          </cell>
          <cell r="F117">
            <v>23</v>
          </cell>
          <cell r="G117">
            <v>3.11111111111111</v>
          </cell>
          <cell r="H117">
            <v>0</v>
          </cell>
          <cell r="I117">
            <v>4.5</v>
          </cell>
          <cell r="J117">
            <v>2.25</v>
          </cell>
          <cell r="K117">
            <v>12</v>
          </cell>
          <cell r="L117">
            <v>10</v>
          </cell>
          <cell r="M117">
            <v>0</v>
          </cell>
          <cell r="N117">
            <v>11</v>
          </cell>
          <cell r="O117">
            <v>16.4</v>
          </cell>
          <cell r="P117">
            <v>19</v>
          </cell>
          <cell r="Q117">
            <v>8.5</v>
          </cell>
          <cell r="R117">
            <v>0</v>
          </cell>
          <cell r="S117">
            <v>14.5</v>
          </cell>
          <cell r="T117">
            <v>0</v>
          </cell>
          <cell r="U117">
            <v>42</v>
          </cell>
          <cell r="V117">
            <v>58</v>
          </cell>
        </row>
        <row r="118">
          <cell r="B118" t="str">
            <v>E022-01-1068/2018</v>
          </cell>
          <cell r="C118" t="str">
            <v>Anthony Githinji</v>
          </cell>
          <cell r="D118">
            <v>1</v>
          </cell>
          <cell r="E118">
            <v>4</v>
          </cell>
          <cell r="F118">
            <v>15</v>
          </cell>
          <cell r="G118">
            <v>2.22222222222222</v>
          </cell>
          <cell r="H118">
            <v>1</v>
          </cell>
          <cell r="I118">
            <v>0</v>
          </cell>
          <cell r="J118">
            <v>0.5</v>
          </cell>
          <cell r="K118">
            <v>12</v>
          </cell>
          <cell r="L118">
            <v>10</v>
          </cell>
          <cell r="M118">
            <v>0</v>
          </cell>
          <cell r="N118">
            <v>11</v>
          </cell>
          <cell r="O118">
            <v>13.7</v>
          </cell>
          <cell r="P118">
            <v>16</v>
          </cell>
          <cell r="Q118">
            <v>3</v>
          </cell>
          <cell r="R118">
            <v>0</v>
          </cell>
          <cell r="S118">
            <v>8.5</v>
          </cell>
          <cell r="T118">
            <v>0</v>
          </cell>
          <cell r="U118">
            <v>27.5</v>
          </cell>
          <cell r="V118">
            <v>41</v>
          </cell>
        </row>
        <row r="119">
          <cell r="B119" t="str">
            <v>E022-01-0753/2017</v>
          </cell>
          <cell r="C119" t="str">
            <v>Rownland Oduor</v>
          </cell>
          <cell r="D119">
            <v>1</v>
          </cell>
          <cell r="E119">
            <v>3</v>
          </cell>
          <cell r="F119">
            <v>17</v>
          </cell>
          <cell r="G119">
            <v>2.33333333333333</v>
          </cell>
          <cell r="H119">
            <v>0</v>
          </cell>
          <cell r="I119">
            <v>2.5</v>
          </cell>
          <cell r="J119">
            <v>1.25</v>
          </cell>
          <cell r="K119">
            <v>12</v>
          </cell>
          <cell r="L119">
            <v>10</v>
          </cell>
          <cell r="M119">
            <v>0</v>
          </cell>
          <cell r="N119">
            <v>11</v>
          </cell>
          <cell r="O119">
            <v>14.6</v>
          </cell>
          <cell r="P119">
            <v>16.5</v>
          </cell>
          <cell r="Q119">
            <v>9.5</v>
          </cell>
          <cell r="R119">
            <v>0</v>
          </cell>
          <cell r="S119">
            <v>4.5</v>
          </cell>
          <cell r="T119">
            <v>0</v>
          </cell>
          <cell r="U119">
            <v>30.5</v>
          </cell>
          <cell r="V119">
            <v>45</v>
          </cell>
        </row>
        <row r="120">
          <cell r="B120" t="str">
            <v>E022-01-0797/2014</v>
          </cell>
          <cell r="C120" t="str">
            <v>Kelvin Kariuki</v>
          </cell>
          <cell r="D120">
            <v>1</v>
          </cell>
          <cell r="E120">
            <v>2</v>
          </cell>
          <cell r="F120">
            <v>6</v>
          </cell>
          <cell r="G120">
            <v>1</v>
          </cell>
          <cell r="H120">
            <v>0</v>
          </cell>
          <cell r="I120">
            <v>4</v>
          </cell>
          <cell r="J120">
            <v>2</v>
          </cell>
          <cell r="K120">
            <v>12</v>
          </cell>
          <cell r="L120">
            <v>12</v>
          </cell>
          <cell r="M120">
            <v>0</v>
          </cell>
          <cell r="N120">
            <v>12</v>
          </cell>
          <cell r="O120">
            <v>15</v>
          </cell>
          <cell r="P120">
            <v>8</v>
          </cell>
          <cell r="Q120">
            <v>0</v>
          </cell>
          <cell r="R120">
            <v>1.5</v>
          </cell>
          <cell r="S120">
            <v>7.5</v>
          </cell>
          <cell r="T120">
            <v>0</v>
          </cell>
          <cell r="U120">
            <v>17</v>
          </cell>
          <cell r="V120">
            <v>32</v>
          </cell>
        </row>
        <row r="121">
          <cell r="B121" t="str">
            <v>E022-01-1077/2018</v>
          </cell>
          <cell r="C121" t="str">
            <v>Francis Ngugi</v>
          </cell>
          <cell r="D121">
            <v>8</v>
          </cell>
          <cell r="E121">
            <v>3</v>
          </cell>
          <cell r="F121">
            <v>30</v>
          </cell>
          <cell r="G121">
            <v>4.55555555555556</v>
          </cell>
          <cell r="H121">
            <v>2.5</v>
          </cell>
          <cell r="I121">
            <v>4</v>
          </cell>
          <cell r="J121">
            <v>3.25</v>
          </cell>
          <cell r="K121">
            <v>12</v>
          </cell>
          <cell r="L121">
            <v>12</v>
          </cell>
          <cell r="M121">
            <v>0</v>
          </cell>
          <cell r="N121">
            <v>12</v>
          </cell>
          <cell r="O121">
            <v>19.8</v>
          </cell>
          <cell r="P121">
            <v>12</v>
          </cell>
          <cell r="Q121">
            <v>9.5</v>
          </cell>
          <cell r="R121">
            <v>0</v>
          </cell>
          <cell r="S121">
            <v>13</v>
          </cell>
          <cell r="T121">
            <v>0</v>
          </cell>
          <cell r="U121">
            <v>34.5</v>
          </cell>
          <cell r="V121">
            <v>54</v>
          </cell>
        </row>
        <row r="122">
          <cell r="B122" t="str">
            <v>E022-01-1046/2018</v>
          </cell>
          <cell r="C122" t="str">
            <v>Duncan Mwaniki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12</v>
          </cell>
          <cell r="L122">
            <v>12</v>
          </cell>
          <cell r="M122">
            <v>0</v>
          </cell>
          <cell r="N122">
            <v>12</v>
          </cell>
          <cell r="O122">
            <v>12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</row>
        <row r="122">
          <cell r="V122">
            <v>12</v>
          </cell>
        </row>
        <row r="123">
          <cell r="B123" t="str">
            <v>E022-01-1091/2018</v>
          </cell>
          <cell r="C123" t="str">
            <v>Daniel Njau Kariuki</v>
          </cell>
          <cell r="D123">
            <v>2</v>
          </cell>
          <cell r="E123">
            <v>3</v>
          </cell>
          <cell r="F123">
            <v>26</v>
          </cell>
          <cell r="G123">
            <v>3.44444444444444</v>
          </cell>
          <cell r="H123">
            <v>2.5</v>
          </cell>
          <cell r="I123">
            <v>2.5</v>
          </cell>
          <cell r="J123">
            <v>2.5</v>
          </cell>
          <cell r="K123">
            <v>12</v>
          </cell>
          <cell r="L123">
            <v>12</v>
          </cell>
          <cell r="M123">
            <v>0</v>
          </cell>
          <cell r="N123">
            <v>12</v>
          </cell>
          <cell r="O123">
            <v>17.9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</row>
        <row r="123">
          <cell r="V123">
            <v>18</v>
          </cell>
        </row>
        <row r="124">
          <cell r="B124" t="str">
            <v>E022-01-1538/2017</v>
          </cell>
          <cell r="C124" t="str">
            <v>Wilfred Obimbo</v>
          </cell>
          <cell r="D124">
            <v>13</v>
          </cell>
          <cell r="E124">
            <v>10</v>
          </cell>
          <cell r="F124">
            <v>19</v>
          </cell>
          <cell r="G124">
            <v>4.66666666666667</v>
          </cell>
          <cell r="H124">
            <v>3</v>
          </cell>
          <cell r="I124">
            <v>5</v>
          </cell>
          <cell r="J124">
            <v>4</v>
          </cell>
          <cell r="K124">
            <v>12</v>
          </cell>
          <cell r="L124">
            <v>12</v>
          </cell>
          <cell r="M124">
            <v>0</v>
          </cell>
          <cell r="N124">
            <v>12</v>
          </cell>
          <cell r="O124">
            <v>20.7</v>
          </cell>
          <cell r="P124">
            <v>9.5</v>
          </cell>
          <cell r="Q124">
            <v>2</v>
          </cell>
          <cell r="R124">
            <v>0</v>
          </cell>
          <cell r="S124">
            <v>7.5</v>
          </cell>
          <cell r="T124">
            <v>0</v>
          </cell>
          <cell r="U124">
            <v>19</v>
          </cell>
          <cell r="V124">
            <v>40</v>
          </cell>
        </row>
        <row r="125">
          <cell r="B125" t="str">
            <v>E022-01-0804/2015</v>
          </cell>
          <cell r="C125" t="str">
            <v>REATAKE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</row>
        <row r="125">
          <cell r="P125">
            <v>2</v>
          </cell>
          <cell r="Q125">
            <v>0</v>
          </cell>
          <cell r="R125">
            <v>1</v>
          </cell>
          <cell r="S125">
            <v>7</v>
          </cell>
          <cell r="T125">
            <v>0</v>
          </cell>
          <cell r="U125">
            <v>10</v>
          </cell>
          <cell r="V125">
            <v>10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SOE"/>
      <sheetName val="SYS"/>
    </sheetNames>
    <sheetDataSet>
      <sheetData sheetId="0">
        <row r="15">
          <cell r="B15" t="str">
            <v>E022-01-0745/2019</v>
          </cell>
          <cell r="C15" t="str">
            <v>Mbugua  Mary MBAIRE</v>
          </cell>
          <cell r="D15">
            <v>11</v>
          </cell>
          <cell r="E15">
            <v>8</v>
          </cell>
          <cell r="F15">
            <v>0</v>
          </cell>
          <cell r="G15">
            <v>6.33333333333333</v>
          </cell>
          <cell r="H15">
            <v>7</v>
          </cell>
          <cell r="I15">
            <v>9</v>
          </cell>
          <cell r="J15">
            <v>3.25</v>
          </cell>
          <cell r="K15">
            <v>13</v>
          </cell>
          <cell r="L15">
            <v>10.5</v>
          </cell>
          <cell r="M15">
            <v>0</v>
          </cell>
          <cell r="N15">
            <v>11.75</v>
          </cell>
          <cell r="O15">
            <v>21.3</v>
          </cell>
          <cell r="P15">
            <v>26</v>
          </cell>
          <cell r="Q15">
            <v>15</v>
          </cell>
          <cell r="R15">
            <v>0</v>
          </cell>
          <cell r="S15">
            <v>0</v>
          </cell>
          <cell r="T15">
            <v>7</v>
          </cell>
          <cell r="U15">
            <v>48</v>
          </cell>
          <cell r="V15">
            <v>69</v>
          </cell>
        </row>
        <row r="16">
          <cell r="B16" t="str">
            <v>E022-01-0746/2019</v>
          </cell>
          <cell r="C16" t="str">
            <v>Mburu Racheal WAMAITHA</v>
          </cell>
          <cell r="D16">
            <v>13</v>
          </cell>
          <cell r="E16">
            <v>12</v>
          </cell>
          <cell r="F16">
            <v>0</v>
          </cell>
          <cell r="G16">
            <v>8.33333333333333</v>
          </cell>
          <cell r="H16">
            <v>7</v>
          </cell>
          <cell r="I16">
            <v>12</v>
          </cell>
          <cell r="J16">
            <v>3.75</v>
          </cell>
          <cell r="K16">
            <v>11</v>
          </cell>
          <cell r="L16">
            <v>12</v>
          </cell>
          <cell r="M16">
            <v>0</v>
          </cell>
          <cell r="N16">
            <v>11.5</v>
          </cell>
          <cell r="O16">
            <v>23.6</v>
          </cell>
          <cell r="P16">
            <v>22.5</v>
          </cell>
          <cell r="Q16">
            <v>0</v>
          </cell>
          <cell r="R16">
            <v>17</v>
          </cell>
          <cell r="S16">
            <v>0</v>
          </cell>
          <cell r="T16">
            <v>13.5</v>
          </cell>
          <cell r="U16">
            <v>53</v>
          </cell>
          <cell r="V16">
            <v>77</v>
          </cell>
        </row>
        <row r="17">
          <cell r="B17" t="str">
            <v>E022-01-0747/2019</v>
          </cell>
          <cell r="C17" t="str">
            <v>Makara Elsie MUTHONI</v>
          </cell>
          <cell r="D17">
            <v>13</v>
          </cell>
          <cell r="E17">
            <v>12</v>
          </cell>
          <cell r="F17">
            <v>0</v>
          </cell>
          <cell r="G17">
            <v>8.33333333333333</v>
          </cell>
          <cell r="H17">
            <v>8</v>
          </cell>
          <cell r="I17">
            <v>12</v>
          </cell>
          <cell r="J17">
            <v>4</v>
          </cell>
          <cell r="K17">
            <v>10.5</v>
          </cell>
          <cell r="L17">
            <v>11</v>
          </cell>
          <cell r="M17">
            <v>0</v>
          </cell>
          <cell r="N17">
            <v>10.75</v>
          </cell>
          <cell r="O17">
            <v>23.1</v>
          </cell>
          <cell r="P17">
            <v>22</v>
          </cell>
          <cell r="Q17">
            <v>0</v>
          </cell>
          <cell r="R17">
            <v>19</v>
          </cell>
          <cell r="S17">
            <v>0</v>
          </cell>
          <cell r="T17">
            <v>13</v>
          </cell>
          <cell r="U17">
            <v>54</v>
          </cell>
          <cell r="V17">
            <v>77</v>
          </cell>
        </row>
        <row r="18">
          <cell r="B18" t="str">
            <v>E022-01-0748/2019</v>
          </cell>
          <cell r="C18" t="str">
            <v>Kariuki Luis GITHENDU</v>
          </cell>
          <cell r="D18">
            <v>12</v>
          </cell>
          <cell r="E18">
            <v>8</v>
          </cell>
          <cell r="F18">
            <v>0</v>
          </cell>
          <cell r="G18">
            <v>6.66666666666667</v>
          </cell>
          <cell r="H18">
            <v>8</v>
          </cell>
          <cell r="I18">
            <v>12</v>
          </cell>
          <cell r="J18">
            <v>4</v>
          </cell>
          <cell r="K18">
            <v>13</v>
          </cell>
          <cell r="L18">
            <v>12</v>
          </cell>
          <cell r="M18">
            <v>0</v>
          </cell>
          <cell r="N18">
            <v>12.5</v>
          </cell>
          <cell r="O18">
            <v>23.2</v>
          </cell>
          <cell r="P18">
            <v>16</v>
          </cell>
          <cell r="Q18">
            <v>8</v>
          </cell>
          <cell r="R18">
            <v>0</v>
          </cell>
          <cell r="S18">
            <v>8</v>
          </cell>
          <cell r="T18">
            <v>0</v>
          </cell>
          <cell r="U18">
            <v>32</v>
          </cell>
          <cell r="V18">
            <v>55</v>
          </cell>
        </row>
        <row r="19">
          <cell r="B19" t="str">
            <v>E022-01-0749/2019</v>
          </cell>
          <cell r="C19" t="str">
            <v>Kimondo Samuel KIORIA</v>
          </cell>
          <cell r="D19">
            <v>7</v>
          </cell>
          <cell r="E19">
            <v>8</v>
          </cell>
          <cell r="F19">
            <v>0</v>
          </cell>
          <cell r="G19">
            <v>5</v>
          </cell>
          <cell r="H19">
            <v>8</v>
          </cell>
          <cell r="I19">
            <v>10</v>
          </cell>
          <cell r="J19">
            <v>3.66666666666667</v>
          </cell>
          <cell r="K19">
            <v>10.5</v>
          </cell>
          <cell r="L19">
            <v>11</v>
          </cell>
          <cell r="M19">
            <v>0</v>
          </cell>
          <cell r="N19">
            <v>10.75</v>
          </cell>
          <cell r="O19">
            <v>19.4</v>
          </cell>
          <cell r="P19">
            <v>22</v>
          </cell>
          <cell r="Q19">
            <v>0</v>
          </cell>
          <cell r="R19">
            <v>18</v>
          </cell>
          <cell r="S19">
            <v>0</v>
          </cell>
          <cell r="T19">
            <v>9</v>
          </cell>
          <cell r="U19">
            <v>49</v>
          </cell>
          <cell r="V19">
            <v>68</v>
          </cell>
        </row>
        <row r="20">
          <cell r="B20" t="str">
            <v>E022-01-0750/2019</v>
          </cell>
          <cell r="C20" t="str">
            <v>Kanumbi Victor KARIUKI</v>
          </cell>
          <cell r="D20">
            <v>7</v>
          </cell>
          <cell r="E20">
            <v>12</v>
          </cell>
          <cell r="F20">
            <v>0</v>
          </cell>
          <cell r="G20">
            <v>6.33333333333333</v>
          </cell>
          <cell r="H20">
            <v>8</v>
          </cell>
          <cell r="I20">
            <v>10</v>
          </cell>
          <cell r="J20">
            <v>3.66666666666667</v>
          </cell>
          <cell r="K20">
            <v>12</v>
          </cell>
          <cell r="L20">
            <v>12</v>
          </cell>
          <cell r="M20">
            <v>0</v>
          </cell>
          <cell r="N20">
            <v>12</v>
          </cell>
          <cell r="O20">
            <v>22</v>
          </cell>
          <cell r="P20">
            <v>25</v>
          </cell>
          <cell r="Q20">
            <v>0</v>
          </cell>
          <cell r="R20">
            <v>13</v>
          </cell>
          <cell r="S20">
            <v>0</v>
          </cell>
          <cell r="T20">
            <v>4.5</v>
          </cell>
          <cell r="U20">
            <v>42.5</v>
          </cell>
          <cell r="V20">
            <v>65</v>
          </cell>
        </row>
        <row r="21">
          <cell r="B21" t="str">
            <v>E022-01-0752/2019</v>
          </cell>
          <cell r="C21" t="str">
            <v>Ndindi Antony WARUINGI</v>
          </cell>
          <cell r="D21">
            <v>6</v>
          </cell>
          <cell r="E21">
            <v>10</v>
          </cell>
          <cell r="F21">
            <v>0</v>
          </cell>
          <cell r="G21">
            <v>5.33333333333333</v>
          </cell>
          <cell r="H21">
            <v>7</v>
          </cell>
          <cell r="I21">
            <v>10</v>
          </cell>
          <cell r="J21">
            <v>3.41666666666667</v>
          </cell>
          <cell r="K21">
            <v>12</v>
          </cell>
          <cell r="L21">
            <v>11</v>
          </cell>
          <cell r="M21">
            <v>0</v>
          </cell>
          <cell r="N21">
            <v>11.5</v>
          </cell>
          <cell r="O21">
            <v>20.3</v>
          </cell>
          <cell r="P21">
            <v>20</v>
          </cell>
          <cell r="Q21">
            <v>8</v>
          </cell>
          <cell r="R21">
            <v>0</v>
          </cell>
          <cell r="S21">
            <v>0</v>
          </cell>
          <cell r="T21">
            <v>7</v>
          </cell>
          <cell r="U21">
            <v>35</v>
          </cell>
          <cell r="V21">
            <v>55</v>
          </cell>
        </row>
        <row r="22">
          <cell r="B22" t="str">
            <v>E022-01-0755/2019</v>
          </cell>
          <cell r="C22" t="str">
            <v>Mwaura Peter THUO</v>
          </cell>
          <cell r="D22">
            <v>10</v>
          </cell>
          <cell r="E22">
            <v>13</v>
          </cell>
          <cell r="F22">
            <v>0</v>
          </cell>
          <cell r="G22">
            <v>7.66666666666667</v>
          </cell>
          <cell r="H22">
            <v>7</v>
          </cell>
          <cell r="I22">
            <v>12</v>
          </cell>
          <cell r="J22">
            <v>3.75</v>
          </cell>
          <cell r="K22">
            <v>10.5</v>
          </cell>
          <cell r="L22">
            <v>11</v>
          </cell>
          <cell r="M22">
            <v>0</v>
          </cell>
          <cell r="N22">
            <v>10.75</v>
          </cell>
          <cell r="O22">
            <v>22.2</v>
          </cell>
          <cell r="P22">
            <v>19.5</v>
          </cell>
          <cell r="Q22">
            <v>0</v>
          </cell>
          <cell r="R22">
            <v>16</v>
          </cell>
          <cell r="S22">
            <v>14</v>
          </cell>
          <cell r="T22">
            <v>0</v>
          </cell>
          <cell r="U22">
            <v>49.5</v>
          </cell>
          <cell r="V22">
            <v>72</v>
          </cell>
        </row>
        <row r="23">
          <cell r="B23" t="str">
            <v>E022-01-0757/2019</v>
          </cell>
          <cell r="C23" t="str">
            <v>Njenga Dickson GITHERE</v>
          </cell>
          <cell r="D23">
            <v>12</v>
          </cell>
          <cell r="E23">
            <v>13</v>
          </cell>
          <cell r="F23">
            <v>0</v>
          </cell>
          <cell r="G23">
            <v>8.33333333333333</v>
          </cell>
          <cell r="H23">
            <v>8</v>
          </cell>
          <cell r="I23">
            <v>12</v>
          </cell>
          <cell r="J23">
            <v>4</v>
          </cell>
          <cell r="K23">
            <v>11</v>
          </cell>
          <cell r="L23">
            <v>13</v>
          </cell>
          <cell r="M23">
            <v>0</v>
          </cell>
          <cell r="N23">
            <v>12</v>
          </cell>
          <cell r="O23">
            <v>24.3</v>
          </cell>
          <cell r="P23">
            <v>13.5</v>
          </cell>
          <cell r="Q23">
            <v>9</v>
          </cell>
          <cell r="R23">
            <v>0</v>
          </cell>
          <cell r="S23">
            <v>0</v>
          </cell>
          <cell r="T23">
            <v>9</v>
          </cell>
          <cell r="U23">
            <v>31.5</v>
          </cell>
          <cell r="V23">
            <v>56</v>
          </cell>
        </row>
        <row r="24">
          <cell r="B24" t="str">
            <v>E022-01-0760/2019</v>
          </cell>
          <cell r="C24" t="str">
            <v>Wangombe Brian Gabriel MWANGI</v>
          </cell>
          <cell r="D24">
            <v>7</v>
          </cell>
          <cell r="E24">
            <v>8</v>
          </cell>
          <cell r="F24">
            <v>0</v>
          </cell>
          <cell r="G24">
            <v>5</v>
          </cell>
          <cell r="H24">
            <v>7</v>
          </cell>
          <cell r="I24">
            <v>6</v>
          </cell>
          <cell r="J24">
            <v>2.75</v>
          </cell>
          <cell r="K24">
            <v>11</v>
          </cell>
          <cell r="L24">
            <v>12</v>
          </cell>
          <cell r="M24">
            <v>0</v>
          </cell>
          <cell r="N24">
            <v>11.5</v>
          </cell>
          <cell r="O24">
            <v>19.3</v>
          </cell>
          <cell r="P24">
            <v>24</v>
          </cell>
          <cell r="Q24">
            <v>0</v>
          </cell>
          <cell r="R24">
            <v>6</v>
          </cell>
          <cell r="S24">
            <v>0</v>
          </cell>
          <cell r="T24">
            <v>13</v>
          </cell>
          <cell r="U24">
            <v>43</v>
          </cell>
          <cell r="V24">
            <v>62</v>
          </cell>
        </row>
        <row r="25">
          <cell r="B25" t="str">
            <v>E022-01-0761/2019</v>
          </cell>
          <cell r="C25" t="str">
            <v>Nduta Rael NZELI</v>
          </cell>
          <cell r="D25">
            <v>6</v>
          </cell>
          <cell r="E25">
            <v>13</v>
          </cell>
          <cell r="F25">
            <v>0</v>
          </cell>
          <cell r="G25">
            <v>6.33333333333333</v>
          </cell>
          <cell r="H25">
            <v>7</v>
          </cell>
          <cell r="I25">
            <v>13</v>
          </cell>
          <cell r="J25">
            <v>3.91666666666667</v>
          </cell>
          <cell r="K25">
            <v>13</v>
          </cell>
          <cell r="L25">
            <v>10.5</v>
          </cell>
          <cell r="M25">
            <v>0</v>
          </cell>
          <cell r="N25">
            <v>11.75</v>
          </cell>
          <cell r="O25">
            <v>22</v>
          </cell>
          <cell r="P25">
            <v>9.5</v>
          </cell>
          <cell r="Q25">
            <v>5</v>
          </cell>
          <cell r="R25">
            <v>0</v>
          </cell>
          <cell r="S25">
            <v>7</v>
          </cell>
          <cell r="T25">
            <v>0</v>
          </cell>
          <cell r="U25">
            <v>21.5</v>
          </cell>
          <cell r="V25">
            <v>44</v>
          </cell>
        </row>
        <row r="26">
          <cell r="B26" t="str">
            <v>E022-01-0762/2019</v>
          </cell>
          <cell r="C26" t="str">
            <v>Kimanzi Lyanne NDANU</v>
          </cell>
          <cell r="D26">
            <v>6</v>
          </cell>
          <cell r="E26">
            <v>10</v>
          </cell>
          <cell r="F26">
            <v>0</v>
          </cell>
          <cell r="G26">
            <v>5.33333333333333</v>
          </cell>
          <cell r="H26">
            <v>7</v>
          </cell>
          <cell r="I26">
            <v>13</v>
          </cell>
          <cell r="J26">
            <v>3.91666666666667</v>
          </cell>
          <cell r="K26">
            <v>12.5</v>
          </cell>
          <cell r="L26">
            <v>12.5</v>
          </cell>
          <cell r="M26">
            <v>0</v>
          </cell>
          <cell r="N26">
            <v>12.5</v>
          </cell>
          <cell r="O26">
            <v>21.8</v>
          </cell>
          <cell r="P26">
            <v>19</v>
          </cell>
          <cell r="Q26">
            <v>6</v>
          </cell>
          <cell r="R26">
            <v>0</v>
          </cell>
          <cell r="S26">
            <v>5</v>
          </cell>
          <cell r="T26">
            <v>0</v>
          </cell>
          <cell r="U26">
            <v>30</v>
          </cell>
          <cell r="V26">
            <v>52</v>
          </cell>
        </row>
        <row r="27">
          <cell r="B27" t="str">
            <v>E022-01-0765/2019</v>
          </cell>
          <cell r="C27" t="str">
            <v>Gathura Jeremiah KIARIE</v>
          </cell>
          <cell r="D27">
            <v>12</v>
          </cell>
          <cell r="E27">
            <v>12</v>
          </cell>
          <cell r="F27">
            <v>0</v>
          </cell>
          <cell r="G27">
            <v>8</v>
          </cell>
          <cell r="H27">
            <v>8</v>
          </cell>
          <cell r="I27">
            <v>13</v>
          </cell>
          <cell r="J27">
            <v>4.16666666666667</v>
          </cell>
          <cell r="K27">
            <v>12.5</v>
          </cell>
          <cell r="L27">
            <v>12.5</v>
          </cell>
          <cell r="M27">
            <v>0</v>
          </cell>
          <cell r="N27">
            <v>12.5</v>
          </cell>
          <cell r="O27">
            <v>24.7</v>
          </cell>
          <cell r="P27">
            <v>25</v>
          </cell>
          <cell r="Q27">
            <v>0</v>
          </cell>
          <cell r="R27">
            <v>14</v>
          </cell>
          <cell r="S27">
            <v>4.5</v>
          </cell>
          <cell r="T27">
            <v>0</v>
          </cell>
          <cell r="U27">
            <v>43.5</v>
          </cell>
          <cell r="V27">
            <v>68</v>
          </cell>
        </row>
        <row r="28">
          <cell r="B28" t="str">
            <v>E022-01-0767/2019</v>
          </cell>
          <cell r="C28" t="str">
            <v>Kinyanjui Tamahjoy MBURA</v>
          </cell>
          <cell r="D28">
            <v>13</v>
          </cell>
          <cell r="E28">
            <v>9</v>
          </cell>
          <cell r="F28">
            <v>0</v>
          </cell>
          <cell r="G28">
            <v>7.33333333333333</v>
          </cell>
          <cell r="H28">
            <v>7</v>
          </cell>
          <cell r="I28">
            <v>12</v>
          </cell>
          <cell r="J28">
            <v>3.75</v>
          </cell>
          <cell r="K28">
            <v>12</v>
          </cell>
          <cell r="L28">
            <v>12</v>
          </cell>
          <cell r="M28">
            <v>0</v>
          </cell>
          <cell r="N28">
            <v>12</v>
          </cell>
          <cell r="O28">
            <v>23.1</v>
          </cell>
          <cell r="P28">
            <v>16.5</v>
          </cell>
          <cell r="Q28">
            <v>0</v>
          </cell>
          <cell r="R28">
            <v>16</v>
          </cell>
          <cell r="S28">
            <v>0</v>
          </cell>
          <cell r="T28">
            <v>10</v>
          </cell>
          <cell r="U28">
            <v>42.5</v>
          </cell>
          <cell r="V28">
            <v>66</v>
          </cell>
        </row>
        <row r="29">
          <cell r="B29" t="str">
            <v>E022-01-0768/2019</v>
          </cell>
          <cell r="C29" t="str">
            <v>Kipkoech Pamela Chemutai</v>
          </cell>
          <cell r="D29">
            <v>10</v>
          </cell>
          <cell r="E29">
            <v>12</v>
          </cell>
          <cell r="F29">
            <v>0</v>
          </cell>
          <cell r="G29">
            <v>7.33333333333333</v>
          </cell>
          <cell r="H29">
            <v>9</v>
          </cell>
          <cell r="I29">
            <v>11</v>
          </cell>
          <cell r="J29">
            <v>4.08333333333333</v>
          </cell>
          <cell r="K29">
            <v>12</v>
          </cell>
          <cell r="L29">
            <v>11</v>
          </cell>
          <cell r="M29">
            <v>0</v>
          </cell>
          <cell r="N29">
            <v>11.5</v>
          </cell>
          <cell r="O29">
            <v>22.9</v>
          </cell>
          <cell r="P29">
            <v>16.5</v>
          </cell>
          <cell r="Q29">
            <v>0</v>
          </cell>
          <cell r="R29">
            <v>9</v>
          </cell>
          <cell r="S29">
            <v>0</v>
          </cell>
          <cell r="T29">
            <v>6</v>
          </cell>
          <cell r="U29">
            <v>31.5</v>
          </cell>
          <cell r="V29">
            <v>54</v>
          </cell>
        </row>
        <row r="30">
          <cell r="B30" t="str">
            <v>E022-01-0769/2019</v>
          </cell>
          <cell r="C30" t="str">
            <v>Faith KASWII</v>
          </cell>
          <cell r="D30">
            <v>11</v>
          </cell>
          <cell r="E30">
            <v>9</v>
          </cell>
          <cell r="F30">
            <v>0</v>
          </cell>
          <cell r="G30">
            <v>6.66666666666667</v>
          </cell>
          <cell r="H30">
            <v>7</v>
          </cell>
          <cell r="I30">
            <v>9</v>
          </cell>
          <cell r="J30">
            <v>3.25</v>
          </cell>
          <cell r="K30">
            <v>13</v>
          </cell>
          <cell r="L30">
            <v>11</v>
          </cell>
          <cell r="M30">
            <v>0</v>
          </cell>
          <cell r="N30">
            <v>12</v>
          </cell>
          <cell r="O30">
            <v>21.9</v>
          </cell>
          <cell r="P30">
            <v>22.5</v>
          </cell>
          <cell r="Q30">
            <v>0</v>
          </cell>
          <cell r="R30">
            <v>13</v>
          </cell>
          <cell r="S30">
            <v>8</v>
          </cell>
          <cell r="T30">
            <v>0</v>
          </cell>
          <cell r="U30">
            <v>43.5</v>
          </cell>
          <cell r="V30">
            <v>65</v>
          </cell>
        </row>
        <row r="31">
          <cell r="B31" t="str">
            <v>E022-01-0770/2019</v>
          </cell>
          <cell r="C31" t="str">
            <v>Kariuki Joshua NJERU</v>
          </cell>
          <cell r="D31">
            <v>11</v>
          </cell>
          <cell r="E31">
            <v>12</v>
          </cell>
          <cell r="F31">
            <v>0</v>
          </cell>
          <cell r="G31">
            <v>7.66666666666667</v>
          </cell>
          <cell r="H31">
            <v>8</v>
          </cell>
          <cell r="I31">
            <v>10</v>
          </cell>
          <cell r="J31">
            <v>3.66666666666667</v>
          </cell>
          <cell r="K31">
            <v>11</v>
          </cell>
          <cell r="L31">
            <v>13</v>
          </cell>
          <cell r="M31">
            <v>0</v>
          </cell>
          <cell r="N31">
            <v>12</v>
          </cell>
          <cell r="O31">
            <v>23.3</v>
          </cell>
          <cell r="P31">
            <v>20</v>
          </cell>
          <cell r="Q31">
            <v>7</v>
          </cell>
          <cell r="R31">
            <v>0</v>
          </cell>
          <cell r="S31">
            <v>5.5</v>
          </cell>
          <cell r="T31">
            <v>0</v>
          </cell>
          <cell r="U31">
            <v>32.5</v>
          </cell>
          <cell r="V31">
            <v>56</v>
          </cell>
        </row>
        <row r="32">
          <cell r="B32" t="str">
            <v>E022-01-0771/2019</v>
          </cell>
          <cell r="C32" t="str">
            <v>Joy Wanjira MUGI</v>
          </cell>
          <cell r="D32">
            <v>13</v>
          </cell>
          <cell r="E32">
            <v>11</v>
          </cell>
          <cell r="F32">
            <v>0</v>
          </cell>
          <cell r="G32">
            <v>8</v>
          </cell>
          <cell r="H32">
            <v>7</v>
          </cell>
          <cell r="I32">
            <v>12</v>
          </cell>
          <cell r="J32">
            <v>3.75</v>
          </cell>
          <cell r="K32">
            <v>12</v>
          </cell>
          <cell r="L32">
            <v>12</v>
          </cell>
          <cell r="M32">
            <v>0</v>
          </cell>
          <cell r="N32">
            <v>12</v>
          </cell>
          <cell r="O32">
            <v>23.8</v>
          </cell>
          <cell r="P32">
            <v>22</v>
          </cell>
          <cell r="Q32">
            <v>0</v>
          </cell>
          <cell r="R32">
            <v>13.5</v>
          </cell>
          <cell r="S32">
            <v>11</v>
          </cell>
          <cell r="T32">
            <v>0</v>
          </cell>
          <cell r="U32">
            <v>46.5</v>
          </cell>
          <cell r="V32">
            <v>70</v>
          </cell>
        </row>
        <row r="33">
          <cell r="B33" t="str">
            <v>E022-01-0772/2019</v>
          </cell>
          <cell r="C33" t="str">
            <v>Gichuki Charles MURAGE</v>
          </cell>
          <cell r="D33">
            <v>12</v>
          </cell>
          <cell r="E33">
            <v>9</v>
          </cell>
          <cell r="F33">
            <v>0</v>
          </cell>
          <cell r="G33">
            <v>7</v>
          </cell>
          <cell r="H33">
            <v>8</v>
          </cell>
          <cell r="I33">
            <v>12</v>
          </cell>
          <cell r="J33">
            <v>4</v>
          </cell>
          <cell r="K33">
            <v>13</v>
          </cell>
          <cell r="L33">
            <v>12</v>
          </cell>
          <cell r="M33">
            <v>0</v>
          </cell>
          <cell r="N33">
            <v>12.5</v>
          </cell>
          <cell r="O33">
            <v>23.5</v>
          </cell>
          <cell r="P33">
            <v>11.5</v>
          </cell>
          <cell r="Q33">
            <v>9.5</v>
          </cell>
          <cell r="R33">
            <v>0</v>
          </cell>
          <cell r="S33">
            <v>0</v>
          </cell>
          <cell r="T33">
            <v>2</v>
          </cell>
          <cell r="U33">
            <v>23</v>
          </cell>
          <cell r="V33">
            <v>47</v>
          </cell>
        </row>
        <row r="34">
          <cell r="B34" t="str">
            <v>E022-01-0773/2019</v>
          </cell>
          <cell r="C34" t="str">
            <v>Musangi Stephen Mwangangi</v>
          </cell>
          <cell r="D34">
            <v>11</v>
          </cell>
          <cell r="E34">
            <v>13</v>
          </cell>
          <cell r="F34">
            <v>0</v>
          </cell>
          <cell r="G34">
            <v>8</v>
          </cell>
          <cell r="H34">
            <v>7</v>
          </cell>
          <cell r="I34">
            <v>9</v>
          </cell>
          <cell r="J34">
            <v>3.25</v>
          </cell>
          <cell r="K34">
            <v>12.5</v>
          </cell>
          <cell r="L34">
            <v>12.5</v>
          </cell>
          <cell r="M34">
            <v>0</v>
          </cell>
          <cell r="N34">
            <v>12.5</v>
          </cell>
          <cell r="O34">
            <v>23.8</v>
          </cell>
          <cell r="P34">
            <v>26</v>
          </cell>
          <cell r="Q34">
            <v>0</v>
          </cell>
          <cell r="R34">
            <v>10</v>
          </cell>
          <cell r="S34">
            <v>13</v>
          </cell>
          <cell r="T34">
            <v>0</v>
          </cell>
          <cell r="U34">
            <v>49</v>
          </cell>
          <cell r="V34">
            <v>73</v>
          </cell>
        </row>
        <row r="35">
          <cell r="B35" t="str">
            <v>E022-01-0774/2019</v>
          </cell>
          <cell r="C35" t="str">
            <v>Dennis Shujaa Martin</v>
          </cell>
          <cell r="D35">
            <v>12</v>
          </cell>
          <cell r="E35">
            <v>9</v>
          </cell>
          <cell r="F35">
            <v>0</v>
          </cell>
          <cell r="G35">
            <v>7</v>
          </cell>
          <cell r="H35">
            <v>7</v>
          </cell>
          <cell r="I35">
            <v>12</v>
          </cell>
          <cell r="J35">
            <v>3.75</v>
          </cell>
          <cell r="K35">
            <v>11</v>
          </cell>
          <cell r="L35">
            <v>13</v>
          </cell>
          <cell r="M35">
            <v>0</v>
          </cell>
          <cell r="N35">
            <v>12</v>
          </cell>
          <cell r="O35">
            <v>22.8</v>
          </cell>
          <cell r="P35">
            <v>20</v>
          </cell>
          <cell r="Q35">
            <v>0</v>
          </cell>
          <cell r="R35">
            <v>16</v>
          </cell>
          <cell r="S35">
            <v>0</v>
          </cell>
          <cell r="T35">
            <v>17</v>
          </cell>
          <cell r="U35">
            <v>53</v>
          </cell>
          <cell r="V35">
            <v>76</v>
          </cell>
        </row>
        <row r="36">
          <cell r="B36" t="str">
            <v>E022-01-0778/2019</v>
          </cell>
          <cell r="C36" t="str">
            <v>Aswa Philip Katiechi</v>
          </cell>
          <cell r="D36">
            <v>9</v>
          </cell>
          <cell r="E36">
            <v>13</v>
          </cell>
          <cell r="F36">
            <v>0</v>
          </cell>
          <cell r="G36">
            <v>7.33333333333333</v>
          </cell>
          <cell r="H36">
            <v>7</v>
          </cell>
          <cell r="I36">
            <v>13</v>
          </cell>
          <cell r="J36">
            <v>3.91666666666667</v>
          </cell>
          <cell r="K36">
            <v>12</v>
          </cell>
          <cell r="L36">
            <v>11</v>
          </cell>
          <cell r="M36">
            <v>0</v>
          </cell>
          <cell r="N36">
            <v>11.5</v>
          </cell>
          <cell r="O36">
            <v>22.8</v>
          </cell>
          <cell r="P36">
            <v>6</v>
          </cell>
          <cell r="Q36">
            <v>11</v>
          </cell>
          <cell r="R36">
            <v>0</v>
          </cell>
          <cell r="S36">
            <v>0</v>
          </cell>
          <cell r="T36">
            <v>0</v>
          </cell>
          <cell r="U36">
            <v>17</v>
          </cell>
          <cell r="V36">
            <v>40</v>
          </cell>
        </row>
        <row r="37">
          <cell r="B37" t="str">
            <v>E022-01-0780/2019</v>
          </cell>
          <cell r="C37" t="str">
            <v>Mwendwa Daniel MULANDI</v>
          </cell>
          <cell r="D37">
            <v>7</v>
          </cell>
          <cell r="E37">
            <v>14</v>
          </cell>
          <cell r="F37">
            <v>0</v>
          </cell>
          <cell r="G37">
            <v>7</v>
          </cell>
          <cell r="H37">
            <v>8</v>
          </cell>
          <cell r="I37">
            <v>10</v>
          </cell>
          <cell r="J37">
            <v>3.66666666666667</v>
          </cell>
          <cell r="K37">
            <v>12</v>
          </cell>
          <cell r="L37">
            <v>12</v>
          </cell>
          <cell r="M37">
            <v>0</v>
          </cell>
          <cell r="N37">
            <v>12</v>
          </cell>
          <cell r="O37">
            <v>22.7</v>
          </cell>
          <cell r="P37">
            <v>26.5</v>
          </cell>
          <cell r="Q37">
            <v>0</v>
          </cell>
          <cell r="R37">
            <v>9</v>
          </cell>
          <cell r="S37">
            <v>0</v>
          </cell>
          <cell r="T37">
            <v>9</v>
          </cell>
          <cell r="U37">
            <v>44.5</v>
          </cell>
          <cell r="V37">
            <v>67</v>
          </cell>
        </row>
        <row r="38">
          <cell r="B38" t="str">
            <v>E022-01-0781/2019</v>
          </cell>
          <cell r="C38" t="str">
            <v>Kipkorir Kevin</v>
          </cell>
          <cell r="D38">
            <v>6</v>
          </cell>
          <cell r="E38">
            <v>14</v>
          </cell>
          <cell r="F38">
            <v>0</v>
          </cell>
          <cell r="G38">
            <v>6.66666666666667</v>
          </cell>
          <cell r="H38">
            <v>7</v>
          </cell>
          <cell r="I38">
            <v>13</v>
          </cell>
          <cell r="J38">
            <v>3.91666666666667</v>
          </cell>
          <cell r="K38">
            <v>13</v>
          </cell>
          <cell r="L38">
            <v>10.5</v>
          </cell>
          <cell r="M38">
            <v>0</v>
          </cell>
          <cell r="N38">
            <v>11.75</v>
          </cell>
          <cell r="O38">
            <v>22.3</v>
          </cell>
          <cell r="P38">
            <v>20</v>
          </cell>
          <cell r="Q38">
            <v>9</v>
          </cell>
          <cell r="R38">
            <v>0</v>
          </cell>
          <cell r="S38">
            <v>10</v>
          </cell>
          <cell r="T38">
            <v>0</v>
          </cell>
          <cell r="U38">
            <v>39</v>
          </cell>
          <cell r="V38">
            <v>61</v>
          </cell>
        </row>
        <row r="39">
          <cell r="B39" t="str">
            <v>E022-01-0789/2019</v>
          </cell>
          <cell r="C39" t="str">
            <v>Elvis KIPNGETICH</v>
          </cell>
          <cell r="D39">
            <v>11</v>
          </cell>
          <cell r="E39">
            <v>14</v>
          </cell>
          <cell r="F39">
            <v>0</v>
          </cell>
          <cell r="G39">
            <v>8.33333333333333</v>
          </cell>
          <cell r="H39">
            <v>8</v>
          </cell>
          <cell r="I39">
            <v>11</v>
          </cell>
          <cell r="J39">
            <v>3.83333333333333</v>
          </cell>
          <cell r="K39">
            <v>12.5</v>
          </cell>
          <cell r="L39">
            <v>12.5</v>
          </cell>
          <cell r="M39">
            <v>0</v>
          </cell>
          <cell r="N39">
            <v>12.5</v>
          </cell>
          <cell r="O39">
            <v>24.7</v>
          </cell>
          <cell r="P39">
            <v>10</v>
          </cell>
          <cell r="Q39">
            <v>0</v>
          </cell>
          <cell r="R39">
            <v>9</v>
          </cell>
          <cell r="S39">
            <v>9</v>
          </cell>
          <cell r="T39">
            <v>0</v>
          </cell>
          <cell r="U39">
            <v>28</v>
          </cell>
          <cell r="V39">
            <v>53</v>
          </cell>
        </row>
        <row r="40">
          <cell r="B40" t="str">
            <v>E022-01-0790/2019</v>
          </cell>
          <cell r="C40" t="str">
            <v>Renox Kipkoech KIPLANGAT</v>
          </cell>
          <cell r="D40">
            <v>11</v>
          </cell>
          <cell r="E40">
            <v>8</v>
          </cell>
          <cell r="F40">
            <v>0</v>
          </cell>
          <cell r="G40">
            <v>6.33333333333333</v>
          </cell>
          <cell r="H40">
            <v>8</v>
          </cell>
          <cell r="I40">
            <v>13</v>
          </cell>
          <cell r="J40">
            <v>4.16666666666667</v>
          </cell>
          <cell r="K40">
            <v>13</v>
          </cell>
          <cell r="L40">
            <v>12</v>
          </cell>
          <cell r="M40">
            <v>0</v>
          </cell>
          <cell r="N40">
            <v>12.5</v>
          </cell>
          <cell r="O40">
            <v>23</v>
          </cell>
          <cell r="P40">
            <v>17</v>
          </cell>
          <cell r="Q40">
            <v>10</v>
          </cell>
          <cell r="R40">
            <v>0</v>
          </cell>
          <cell r="S40">
            <v>0</v>
          </cell>
          <cell r="T40">
            <v>5</v>
          </cell>
          <cell r="U40">
            <v>32</v>
          </cell>
          <cell r="V40">
            <v>55</v>
          </cell>
        </row>
        <row r="41">
          <cell r="B41" t="str">
            <v>E022-01-0792/2019</v>
          </cell>
          <cell r="C41" t="str">
            <v>Kiprotich COSMAS</v>
          </cell>
          <cell r="D41">
            <v>11</v>
          </cell>
          <cell r="E41">
            <v>12</v>
          </cell>
          <cell r="F41">
            <v>0</v>
          </cell>
          <cell r="G41">
            <v>7.66666666666667</v>
          </cell>
          <cell r="H41">
            <v>8</v>
          </cell>
          <cell r="I41">
            <v>11</v>
          </cell>
          <cell r="J41">
            <v>3.83333333333333</v>
          </cell>
          <cell r="K41">
            <v>12</v>
          </cell>
          <cell r="L41">
            <v>11</v>
          </cell>
          <cell r="M41">
            <v>0</v>
          </cell>
          <cell r="N41">
            <v>11.5</v>
          </cell>
          <cell r="O41">
            <v>23</v>
          </cell>
          <cell r="P41">
            <v>24</v>
          </cell>
          <cell r="Q41">
            <v>0</v>
          </cell>
          <cell r="R41">
            <v>16</v>
          </cell>
          <cell r="S41">
            <v>14</v>
          </cell>
          <cell r="T41">
            <v>0</v>
          </cell>
          <cell r="U41">
            <v>54</v>
          </cell>
          <cell r="V41">
            <v>77</v>
          </cell>
        </row>
        <row r="42">
          <cell r="B42" t="str">
            <v>E022-01-0793/2019</v>
          </cell>
          <cell r="C42" t="str">
            <v>Chepkoech DOREEN</v>
          </cell>
          <cell r="D42">
            <v>11</v>
          </cell>
          <cell r="E42">
            <v>13</v>
          </cell>
          <cell r="F42">
            <v>0</v>
          </cell>
          <cell r="G42">
            <v>8</v>
          </cell>
          <cell r="H42">
            <v>7</v>
          </cell>
          <cell r="I42">
            <v>8</v>
          </cell>
          <cell r="J42">
            <v>3.08333333333333</v>
          </cell>
          <cell r="K42">
            <v>12</v>
          </cell>
          <cell r="L42">
            <v>11</v>
          </cell>
          <cell r="M42">
            <v>0</v>
          </cell>
          <cell r="N42">
            <v>11.5</v>
          </cell>
          <cell r="O42">
            <v>22.6</v>
          </cell>
          <cell r="P42">
            <v>20</v>
          </cell>
          <cell r="Q42">
            <v>8</v>
          </cell>
          <cell r="R42">
            <v>0</v>
          </cell>
          <cell r="S42">
            <v>6</v>
          </cell>
          <cell r="T42">
            <v>0</v>
          </cell>
          <cell r="U42">
            <v>34</v>
          </cell>
          <cell r="V42">
            <v>57</v>
          </cell>
        </row>
        <row r="43">
          <cell r="B43" t="str">
            <v>E022-01-0794/2019</v>
          </cell>
          <cell r="C43" t="str">
            <v>Njeri Newton KARIUKI</v>
          </cell>
          <cell r="D43">
            <v>12</v>
          </cell>
          <cell r="E43">
            <v>11</v>
          </cell>
          <cell r="F43">
            <v>0</v>
          </cell>
          <cell r="G43">
            <v>7.66666666666667</v>
          </cell>
          <cell r="H43">
            <v>8</v>
          </cell>
          <cell r="I43">
            <v>13</v>
          </cell>
          <cell r="J43">
            <v>4.16666666666667</v>
          </cell>
          <cell r="K43">
            <v>13</v>
          </cell>
          <cell r="L43">
            <v>10.5</v>
          </cell>
          <cell r="M43">
            <v>0</v>
          </cell>
          <cell r="N43">
            <v>11.75</v>
          </cell>
          <cell r="O43">
            <v>23.6</v>
          </cell>
          <cell r="P43">
            <v>25.5</v>
          </cell>
          <cell r="Q43">
            <v>0</v>
          </cell>
          <cell r="R43">
            <v>10.5</v>
          </cell>
          <cell r="S43">
            <v>0</v>
          </cell>
          <cell r="T43">
            <v>8</v>
          </cell>
          <cell r="U43">
            <v>44</v>
          </cell>
          <cell r="V43">
            <v>68</v>
          </cell>
        </row>
        <row r="44">
          <cell r="B44" t="str">
            <v>E022-01-0796/2019</v>
          </cell>
          <cell r="C44" t="str">
            <v>Kyalo Stephen MUSEMBI</v>
          </cell>
          <cell r="D44">
            <v>11</v>
          </cell>
          <cell r="E44">
            <v>8</v>
          </cell>
          <cell r="F44">
            <v>0</v>
          </cell>
          <cell r="G44">
            <v>6.33333333333333</v>
          </cell>
          <cell r="H44">
            <v>7</v>
          </cell>
          <cell r="I44">
            <v>9</v>
          </cell>
          <cell r="J44">
            <v>3.25</v>
          </cell>
          <cell r="K44">
            <v>10.5</v>
          </cell>
          <cell r="L44">
            <v>11</v>
          </cell>
          <cell r="M44">
            <v>0</v>
          </cell>
          <cell r="N44">
            <v>10.75</v>
          </cell>
          <cell r="O44">
            <v>20.3</v>
          </cell>
          <cell r="P44">
            <v>22.5</v>
          </cell>
          <cell r="Q44">
            <v>11</v>
          </cell>
          <cell r="R44">
            <v>0</v>
          </cell>
          <cell r="S44">
            <v>5</v>
          </cell>
          <cell r="T44">
            <v>0</v>
          </cell>
          <cell r="U44">
            <v>38.5</v>
          </cell>
          <cell r="V44">
            <v>59</v>
          </cell>
        </row>
        <row r="45">
          <cell r="B45" t="str">
            <v>E022-01-0797/2019</v>
          </cell>
          <cell r="C45" t="str">
            <v>Kimani Geofrey THEURI</v>
          </cell>
          <cell r="D45">
            <v>14</v>
          </cell>
          <cell r="E45">
            <v>9</v>
          </cell>
          <cell r="F45">
            <v>0</v>
          </cell>
          <cell r="G45">
            <v>7.66666666666667</v>
          </cell>
          <cell r="H45">
            <v>8</v>
          </cell>
          <cell r="I45">
            <v>11</v>
          </cell>
          <cell r="J45">
            <v>3.83333333333333</v>
          </cell>
          <cell r="K45">
            <v>13</v>
          </cell>
          <cell r="L45">
            <v>10.5</v>
          </cell>
          <cell r="M45">
            <v>0</v>
          </cell>
          <cell r="N45">
            <v>11.75</v>
          </cell>
          <cell r="O45">
            <v>23.3</v>
          </cell>
          <cell r="P45">
            <v>28</v>
          </cell>
          <cell r="Q45">
            <v>0</v>
          </cell>
          <cell r="R45">
            <v>16</v>
          </cell>
          <cell r="S45">
            <v>13</v>
          </cell>
          <cell r="T45">
            <v>0</v>
          </cell>
          <cell r="U45">
            <v>57</v>
          </cell>
          <cell r="V45">
            <v>80</v>
          </cell>
        </row>
        <row r="46">
          <cell r="B46" t="str">
            <v>E022-01-0799/2019</v>
          </cell>
          <cell r="C46" t="str">
            <v>Njuguna Joseph KURIA</v>
          </cell>
          <cell r="D46">
            <v>14</v>
          </cell>
          <cell r="E46">
            <v>11</v>
          </cell>
          <cell r="F46">
            <v>0</v>
          </cell>
          <cell r="G46">
            <v>8.33333333333333</v>
          </cell>
          <cell r="H46">
            <v>8</v>
          </cell>
          <cell r="I46">
            <v>11</v>
          </cell>
          <cell r="J46">
            <v>3.83333333333333</v>
          </cell>
          <cell r="K46">
            <v>13</v>
          </cell>
          <cell r="L46">
            <v>10.5</v>
          </cell>
          <cell r="M46">
            <v>0</v>
          </cell>
          <cell r="N46">
            <v>11.75</v>
          </cell>
          <cell r="O46">
            <v>23.9</v>
          </cell>
          <cell r="P46">
            <v>24</v>
          </cell>
          <cell r="Q46">
            <v>7</v>
          </cell>
          <cell r="R46">
            <v>0</v>
          </cell>
          <cell r="S46">
            <v>0</v>
          </cell>
          <cell r="T46">
            <v>6</v>
          </cell>
          <cell r="U46">
            <v>37</v>
          </cell>
          <cell r="V46">
            <v>61</v>
          </cell>
        </row>
        <row r="47">
          <cell r="B47" t="str">
            <v>E022-01-0800/2019</v>
          </cell>
          <cell r="C47" t="str">
            <v>Saina Jemeli NJERI</v>
          </cell>
          <cell r="D47">
            <v>12</v>
          </cell>
          <cell r="E47">
            <v>14</v>
          </cell>
          <cell r="F47">
            <v>0</v>
          </cell>
          <cell r="G47">
            <v>8.66666666666667</v>
          </cell>
          <cell r="H47">
            <v>8</v>
          </cell>
          <cell r="I47">
            <v>12</v>
          </cell>
          <cell r="J47">
            <v>4</v>
          </cell>
          <cell r="K47">
            <v>12</v>
          </cell>
          <cell r="L47">
            <v>12</v>
          </cell>
          <cell r="M47">
            <v>0</v>
          </cell>
          <cell r="N47">
            <v>12</v>
          </cell>
          <cell r="O47">
            <v>24.7</v>
          </cell>
          <cell r="P47">
            <v>13</v>
          </cell>
          <cell r="Q47">
            <v>0</v>
          </cell>
          <cell r="R47">
            <v>13</v>
          </cell>
          <cell r="S47">
            <v>5</v>
          </cell>
          <cell r="T47">
            <v>0</v>
          </cell>
          <cell r="U47">
            <v>31</v>
          </cell>
          <cell r="V47">
            <v>56</v>
          </cell>
        </row>
        <row r="48">
          <cell r="B48" t="str">
            <v>E022-01-0802/2019</v>
          </cell>
          <cell r="C48" t="str">
            <v>Yatich Kandie</v>
          </cell>
          <cell r="D48">
            <v>12</v>
          </cell>
          <cell r="E48">
            <v>8</v>
          </cell>
          <cell r="F48">
            <v>0</v>
          </cell>
          <cell r="G48">
            <v>6.66666666666667</v>
          </cell>
          <cell r="H48">
            <v>7</v>
          </cell>
          <cell r="I48">
            <v>12</v>
          </cell>
          <cell r="J48">
            <v>3.75</v>
          </cell>
          <cell r="K48">
            <v>12</v>
          </cell>
          <cell r="L48">
            <v>12</v>
          </cell>
          <cell r="M48">
            <v>0</v>
          </cell>
          <cell r="N48">
            <v>12</v>
          </cell>
          <cell r="O48">
            <v>22.4</v>
          </cell>
          <cell r="P48">
            <v>20</v>
          </cell>
          <cell r="Q48">
            <v>0</v>
          </cell>
          <cell r="R48">
            <v>10</v>
          </cell>
          <cell r="S48">
            <v>0</v>
          </cell>
          <cell r="T48">
            <v>5</v>
          </cell>
          <cell r="U48">
            <v>35</v>
          </cell>
          <cell r="V48">
            <v>57</v>
          </cell>
        </row>
        <row r="49">
          <cell r="B49" t="str">
            <v>E022-01-0803/2019</v>
          </cell>
          <cell r="C49" t="str">
            <v>Sheila JEPCHIRCHIR</v>
          </cell>
          <cell r="D49">
            <v>10</v>
          </cell>
          <cell r="E49">
            <v>8</v>
          </cell>
          <cell r="F49">
            <v>0</v>
          </cell>
          <cell r="G49">
            <v>6</v>
          </cell>
          <cell r="H49">
            <v>9</v>
          </cell>
          <cell r="I49">
            <v>11</v>
          </cell>
          <cell r="J49">
            <v>4.08333333333333</v>
          </cell>
          <cell r="K49">
            <v>12</v>
          </cell>
          <cell r="L49">
            <v>11</v>
          </cell>
          <cell r="M49">
            <v>0</v>
          </cell>
          <cell r="N49">
            <v>11.5</v>
          </cell>
          <cell r="O49">
            <v>21.6</v>
          </cell>
          <cell r="P49">
            <v>19</v>
          </cell>
          <cell r="Q49">
            <v>0</v>
          </cell>
          <cell r="R49">
            <v>12</v>
          </cell>
          <cell r="S49">
            <v>8</v>
          </cell>
          <cell r="T49">
            <v>0</v>
          </cell>
          <cell r="U49">
            <v>39</v>
          </cell>
          <cell r="V49">
            <v>61</v>
          </cell>
        </row>
        <row r="50">
          <cell r="B50" t="str">
            <v>E022-01-0805/2019</v>
          </cell>
          <cell r="C50" t="str">
            <v>Blair Carson Kiprotich</v>
          </cell>
          <cell r="D50">
            <v>11</v>
          </cell>
          <cell r="E50">
            <v>12</v>
          </cell>
          <cell r="F50">
            <v>0</v>
          </cell>
          <cell r="G50">
            <v>7.66666666666667</v>
          </cell>
          <cell r="H50">
            <v>7</v>
          </cell>
          <cell r="I50">
            <v>9</v>
          </cell>
          <cell r="J50">
            <v>3.25</v>
          </cell>
          <cell r="K50">
            <v>12</v>
          </cell>
          <cell r="L50">
            <v>11</v>
          </cell>
          <cell r="M50">
            <v>0</v>
          </cell>
          <cell r="N50">
            <v>11.5</v>
          </cell>
          <cell r="O50">
            <v>22.4</v>
          </cell>
          <cell r="P50">
            <v>16</v>
          </cell>
          <cell r="Q50">
            <v>0</v>
          </cell>
          <cell r="R50">
            <v>9</v>
          </cell>
          <cell r="S50">
            <v>0</v>
          </cell>
          <cell r="T50">
            <v>9</v>
          </cell>
          <cell r="U50">
            <v>34</v>
          </cell>
          <cell r="V50">
            <v>56</v>
          </cell>
        </row>
        <row r="51">
          <cell r="B51" t="str">
            <v>E022-01-0806/2019</v>
          </cell>
          <cell r="C51" t="str">
            <v>Disamalu Joseph MUNENE</v>
          </cell>
          <cell r="D51">
            <v>7</v>
          </cell>
          <cell r="E51">
            <v>10</v>
          </cell>
          <cell r="F51">
            <v>0</v>
          </cell>
          <cell r="G51">
            <v>5.66666666666667</v>
          </cell>
          <cell r="H51">
            <v>7</v>
          </cell>
          <cell r="I51">
            <v>6</v>
          </cell>
          <cell r="J51">
            <v>2.75</v>
          </cell>
          <cell r="K51">
            <v>13</v>
          </cell>
          <cell r="L51">
            <v>11</v>
          </cell>
          <cell r="M51">
            <v>0</v>
          </cell>
          <cell r="N51">
            <v>12</v>
          </cell>
          <cell r="O51">
            <v>20.4</v>
          </cell>
          <cell r="P51">
            <v>21</v>
          </cell>
          <cell r="Q51">
            <v>0</v>
          </cell>
          <cell r="R51">
            <v>13</v>
          </cell>
          <cell r="S51">
            <v>0</v>
          </cell>
          <cell r="T51">
            <v>13</v>
          </cell>
          <cell r="U51">
            <v>47</v>
          </cell>
          <cell r="V51">
            <v>67</v>
          </cell>
        </row>
        <row r="52">
          <cell r="B52" t="str">
            <v>E022-01-0807/2019</v>
          </cell>
          <cell r="C52" t="str">
            <v>Nehemiah KIBET</v>
          </cell>
          <cell r="D52">
            <v>11</v>
          </cell>
          <cell r="E52">
            <v>12</v>
          </cell>
          <cell r="F52">
            <v>0</v>
          </cell>
          <cell r="G52">
            <v>7.66666666666667</v>
          </cell>
          <cell r="H52">
            <v>8</v>
          </cell>
          <cell r="I52">
            <v>10</v>
          </cell>
          <cell r="J52">
            <v>3.66666666666667</v>
          </cell>
          <cell r="K52">
            <v>11</v>
          </cell>
          <cell r="L52">
            <v>12</v>
          </cell>
          <cell r="M52">
            <v>0</v>
          </cell>
          <cell r="N52">
            <v>11.5</v>
          </cell>
          <cell r="O52">
            <v>22.8</v>
          </cell>
          <cell r="P52">
            <v>23</v>
          </cell>
          <cell r="Q52">
            <v>0</v>
          </cell>
          <cell r="R52">
            <v>10</v>
          </cell>
          <cell r="S52">
            <v>0</v>
          </cell>
          <cell r="T52">
            <v>8</v>
          </cell>
          <cell r="U52">
            <v>41</v>
          </cell>
          <cell r="V52">
            <v>64</v>
          </cell>
        </row>
        <row r="53">
          <cell r="B53" t="str">
            <v>E022-01-0809/2019</v>
          </cell>
          <cell r="C53" t="str">
            <v>Cheruiyot Felix KIPNGETICH</v>
          </cell>
          <cell r="D53">
            <v>11</v>
          </cell>
          <cell r="E53">
            <v>8</v>
          </cell>
          <cell r="F53">
            <v>0</v>
          </cell>
          <cell r="G53">
            <v>6.33333333333333</v>
          </cell>
          <cell r="H53">
            <v>7</v>
          </cell>
          <cell r="I53">
            <v>9</v>
          </cell>
          <cell r="J53">
            <v>3.25</v>
          </cell>
          <cell r="K53">
            <v>13</v>
          </cell>
          <cell r="L53">
            <v>12</v>
          </cell>
          <cell r="M53">
            <v>0</v>
          </cell>
          <cell r="N53">
            <v>12.5</v>
          </cell>
          <cell r="O53">
            <v>22.1</v>
          </cell>
          <cell r="P53">
            <v>17</v>
          </cell>
          <cell r="Q53">
            <v>0</v>
          </cell>
          <cell r="R53">
            <v>12</v>
          </cell>
          <cell r="S53">
            <v>4</v>
          </cell>
          <cell r="T53">
            <v>0</v>
          </cell>
          <cell r="U53">
            <v>33</v>
          </cell>
          <cell r="V53">
            <v>55</v>
          </cell>
        </row>
        <row r="54">
          <cell r="B54" t="str">
            <v>E022-01-0811/2019</v>
          </cell>
          <cell r="C54" t="str">
            <v>Jelimo MARION</v>
          </cell>
          <cell r="D54">
            <v>11</v>
          </cell>
          <cell r="E54">
            <v>8</v>
          </cell>
          <cell r="F54">
            <v>0</v>
          </cell>
          <cell r="G54">
            <v>6.33333333333333</v>
          </cell>
          <cell r="H54">
            <v>7</v>
          </cell>
          <cell r="I54">
            <v>9</v>
          </cell>
          <cell r="J54">
            <v>3.25</v>
          </cell>
          <cell r="K54">
            <v>13</v>
          </cell>
          <cell r="L54">
            <v>11</v>
          </cell>
          <cell r="M54">
            <v>0</v>
          </cell>
          <cell r="N54">
            <v>12</v>
          </cell>
          <cell r="O54">
            <v>21.6</v>
          </cell>
          <cell r="P54">
            <v>10.5</v>
          </cell>
          <cell r="Q54">
            <v>0</v>
          </cell>
          <cell r="R54">
            <v>6</v>
          </cell>
          <cell r="S54">
            <v>0</v>
          </cell>
          <cell r="T54">
            <v>4</v>
          </cell>
          <cell r="U54">
            <v>20.5</v>
          </cell>
          <cell r="V54">
            <v>42</v>
          </cell>
        </row>
        <row r="55">
          <cell r="B55" t="str">
            <v>E022-01-0812/2019</v>
          </cell>
          <cell r="C55" t="str">
            <v>Saha Ndune Erick</v>
          </cell>
          <cell r="D55">
            <v>11</v>
          </cell>
          <cell r="E55">
            <v>9</v>
          </cell>
          <cell r="F55">
            <v>0</v>
          </cell>
          <cell r="G55">
            <v>6.66666666666667</v>
          </cell>
          <cell r="H55">
            <v>8</v>
          </cell>
          <cell r="I55">
            <v>10</v>
          </cell>
          <cell r="J55">
            <v>3.66666666666667</v>
          </cell>
          <cell r="K55">
            <v>12.5</v>
          </cell>
          <cell r="L55">
            <v>12.5</v>
          </cell>
          <cell r="M55">
            <v>0</v>
          </cell>
          <cell r="N55">
            <v>12.5</v>
          </cell>
          <cell r="O55">
            <v>22.8</v>
          </cell>
          <cell r="P55">
            <v>20</v>
          </cell>
          <cell r="Q55">
            <v>0</v>
          </cell>
          <cell r="R55">
            <v>9</v>
          </cell>
          <cell r="S55">
            <v>0</v>
          </cell>
          <cell r="T55">
            <v>8</v>
          </cell>
          <cell r="U55">
            <v>37</v>
          </cell>
          <cell r="V55">
            <v>60</v>
          </cell>
        </row>
        <row r="56">
          <cell r="B56" t="str">
            <v>E022-01-0813/2019</v>
          </cell>
          <cell r="C56" t="str">
            <v>Kolia Katasi Josaiah</v>
          </cell>
          <cell r="D56">
            <v>11</v>
          </cell>
          <cell r="E56">
            <v>10</v>
          </cell>
          <cell r="F56">
            <v>0</v>
          </cell>
          <cell r="G56">
            <v>7</v>
          </cell>
          <cell r="H56">
            <v>0</v>
          </cell>
          <cell r="I56">
            <v>8</v>
          </cell>
          <cell r="J56">
            <v>1.33333333333333</v>
          </cell>
          <cell r="K56">
            <v>12</v>
          </cell>
          <cell r="L56">
            <v>11</v>
          </cell>
          <cell r="M56">
            <v>0</v>
          </cell>
          <cell r="N56">
            <v>11.5</v>
          </cell>
          <cell r="O56">
            <v>19.8</v>
          </cell>
          <cell r="P56">
            <v>23</v>
          </cell>
          <cell r="Q56">
            <v>9</v>
          </cell>
          <cell r="R56">
            <v>0</v>
          </cell>
          <cell r="S56">
            <v>0</v>
          </cell>
          <cell r="T56">
            <v>6</v>
          </cell>
          <cell r="U56">
            <v>38</v>
          </cell>
          <cell r="V56">
            <v>58</v>
          </cell>
        </row>
        <row r="57">
          <cell r="B57" t="str">
            <v>E022-01-0816/2019</v>
          </cell>
          <cell r="C57" t="str">
            <v>Kyalo Musyimi JOHN</v>
          </cell>
          <cell r="D57">
            <v>10</v>
          </cell>
          <cell r="E57">
            <v>13</v>
          </cell>
          <cell r="F57">
            <v>0</v>
          </cell>
          <cell r="G57">
            <v>7.66666666666667</v>
          </cell>
          <cell r="H57">
            <v>7</v>
          </cell>
          <cell r="I57">
            <v>12</v>
          </cell>
          <cell r="J57">
            <v>3.75</v>
          </cell>
          <cell r="K57">
            <v>10.5</v>
          </cell>
          <cell r="L57">
            <v>11</v>
          </cell>
          <cell r="M57">
            <v>0</v>
          </cell>
          <cell r="N57">
            <v>10.75</v>
          </cell>
          <cell r="O57">
            <v>22.2</v>
          </cell>
          <cell r="P57">
            <v>14</v>
          </cell>
          <cell r="Q57">
            <v>0</v>
          </cell>
          <cell r="R57">
            <v>9</v>
          </cell>
          <cell r="S57">
            <v>12</v>
          </cell>
          <cell r="T57">
            <v>0</v>
          </cell>
          <cell r="U57">
            <v>35</v>
          </cell>
          <cell r="V57">
            <v>57</v>
          </cell>
        </row>
        <row r="58">
          <cell r="B58" t="str">
            <v>E022-01-0817/2019</v>
          </cell>
          <cell r="C58" t="str">
            <v>Dishan OTIENO</v>
          </cell>
          <cell r="D58">
            <v>11</v>
          </cell>
          <cell r="E58">
            <v>12</v>
          </cell>
          <cell r="F58">
            <v>0</v>
          </cell>
          <cell r="G58">
            <v>7.66666666666667</v>
          </cell>
          <cell r="H58">
            <v>7</v>
          </cell>
          <cell r="I58">
            <v>9</v>
          </cell>
          <cell r="J58">
            <v>3.25</v>
          </cell>
          <cell r="K58">
            <v>12.5</v>
          </cell>
          <cell r="L58">
            <v>12.5</v>
          </cell>
          <cell r="M58">
            <v>0</v>
          </cell>
          <cell r="N58">
            <v>12.5</v>
          </cell>
          <cell r="O58">
            <v>23.4</v>
          </cell>
          <cell r="P58">
            <v>24.5</v>
          </cell>
          <cell r="Q58">
            <v>0</v>
          </cell>
          <cell r="R58">
            <v>12.5</v>
          </cell>
          <cell r="S58">
            <v>0</v>
          </cell>
          <cell r="T58">
            <v>13</v>
          </cell>
          <cell r="U58">
            <v>50</v>
          </cell>
          <cell r="V58">
            <v>73</v>
          </cell>
        </row>
        <row r="59">
          <cell r="B59" t="str">
            <v>E022-01-0818/2019</v>
          </cell>
          <cell r="C59" t="str">
            <v>Wanjala DANIEL</v>
          </cell>
          <cell r="D59">
            <v>13</v>
          </cell>
          <cell r="E59">
            <v>9</v>
          </cell>
          <cell r="F59">
            <v>0</v>
          </cell>
          <cell r="G59">
            <v>7.33333333333333</v>
          </cell>
          <cell r="H59">
            <v>8</v>
          </cell>
          <cell r="I59">
            <v>0</v>
          </cell>
          <cell r="J59">
            <v>2</v>
          </cell>
          <cell r="K59">
            <v>12</v>
          </cell>
          <cell r="L59">
            <v>13</v>
          </cell>
          <cell r="M59">
            <v>0</v>
          </cell>
          <cell r="N59">
            <v>12.5</v>
          </cell>
          <cell r="O59">
            <v>21.8</v>
          </cell>
          <cell r="P59">
            <v>17</v>
          </cell>
          <cell r="Q59">
            <v>7</v>
          </cell>
          <cell r="R59">
            <v>0</v>
          </cell>
          <cell r="S59">
            <v>0</v>
          </cell>
          <cell r="T59">
            <v>5</v>
          </cell>
          <cell r="U59">
            <v>29</v>
          </cell>
          <cell r="V59">
            <v>51</v>
          </cell>
        </row>
        <row r="60">
          <cell r="B60" t="str">
            <v>E022-01-0819/2019</v>
          </cell>
          <cell r="C60" t="str">
            <v>Houston Kilaaka KISANYA</v>
          </cell>
          <cell r="D60">
            <v>14</v>
          </cell>
          <cell r="E60">
            <v>13</v>
          </cell>
          <cell r="F60">
            <v>0</v>
          </cell>
          <cell r="G60">
            <v>9</v>
          </cell>
          <cell r="H60">
            <v>8</v>
          </cell>
          <cell r="I60">
            <v>11</v>
          </cell>
          <cell r="J60">
            <v>3.83333333333333</v>
          </cell>
          <cell r="K60">
            <v>13</v>
          </cell>
          <cell r="L60">
            <v>11</v>
          </cell>
          <cell r="M60">
            <v>0</v>
          </cell>
          <cell r="N60">
            <v>12</v>
          </cell>
          <cell r="O60">
            <v>24.8</v>
          </cell>
          <cell r="P60">
            <v>23</v>
          </cell>
          <cell r="Q60">
            <v>9</v>
          </cell>
          <cell r="R60">
            <v>0</v>
          </cell>
          <cell r="S60">
            <v>11</v>
          </cell>
          <cell r="T60">
            <v>0</v>
          </cell>
          <cell r="U60">
            <v>43</v>
          </cell>
          <cell r="V60">
            <v>68</v>
          </cell>
        </row>
        <row r="61">
          <cell r="B61" t="str">
            <v>E022-01-0820/2019</v>
          </cell>
          <cell r="C61" t="str">
            <v>Muchendu Peter KIBUKU</v>
          </cell>
          <cell r="D61">
            <v>13</v>
          </cell>
          <cell r="E61">
            <v>10</v>
          </cell>
          <cell r="F61">
            <v>0</v>
          </cell>
          <cell r="G61">
            <v>7.66666666666667</v>
          </cell>
          <cell r="H61">
            <v>8</v>
          </cell>
          <cell r="I61">
            <v>0</v>
          </cell>
          <cell r="J61">
            <v>2</v>
          </cell>
          <cell r="K61">
            <v>13</v>
          </cell>
          <cell r="L61">
            <v>11</v>
          </cell>
          <cell r="M61">
            <v>0</v>
          </cell>
          <cell r="N61">
            <v>12</v>
          </cell>
          <cell r="O61">
            <v>21.7</v>
          </cell>
          <cell r="P61">
            <v>24</v>
          </cell>
          <cell r="Q61">
            <v>10</v>
          </cell>
          <cell r="R61">
            <v>0</v>
          </cell>
          <cell r="S61">
            <v>0</v>
          </cell>
          <cell r="T61">
            <v>5</v>
          </cell>
          <cell r="U61">
            <v>39</v>
          </cell>
          <cell r="V61">
            <v>61</v>
          </cell>
        </row>
        <row r="62">
          <cell r="B62" t="str">
            <v>E022-01-0822/2019</v>
          </cell>
          <cell r="C62" t="str">
            <v>Magoi Maxwel KIPRUTO</v>
          </cell>
          <cell r="D62">
            <v>12</v>
          </cell>
          <cell r="E62">
            <v>12</v>
          </cell>
          <cell r="F62">
            <v>0</v>
          </cell>
          <cell r="G62">
            <v>8</v>
          </cell>
          <cell r="H62">
            <v>8</v>
          </cell>
          <cell r="I62">
            <v>12</v>
          </cell>
          <cell r="J62">
            <v>4</v>
          </cell>
          <cell r="K62">
            <v>11</v>
          </cell>
          <cell r="L62">
            <v>13</v>
          </cell>
          <cell r="M62">
            <v>0</v>
          </cell>
          <cell r="N62">
            <v>12</v>
          </cell>
          <cell r="O62">
            <v>24</v>
          </cell>
          <cell r="P62">
            <v>25</v>
          </cell>
          <cell r="Q62">
            <v>11</v>
          </cell>
          <cell r="R62">
            <v>0</v>
          </cell>
          <cell r="S62">
            <v>0</v>
          </cell>
          <cell r="T62">
            <v>9</v>
          </cell>
          <cell r="U62">
            <v>45</v>
          </cell>
          <cell r="V62">
            <v>69</v>
          </cell>
        </row>
        <row r="63">
          <cell r="B63" t="str">
            <v>E022-01-0823/2019</v>
          </cell>
          <cell r="C63" t="str">
            <v>Nyaberi Fred Makori</v>
          </cell>
          <cell r="D63">
            <v>11</v>
          </cell>
          <cell r="E63">
            <v>13</v>
          </cell>
          <cell r="F63">
            <v>0</v>
          </cell>
          <cell r="G63">
            <v>8</v>
          </cell>
          <cell r="H63">
            <v>8</v>
          </cell>
          <cell r="I63">
            <v>13</v>
          </cell>
          <cell r="J63">
            <v>4.16666666666667</v>
          </cell>
          <cell r="K63">
            <v>12</v>
          </cell>
          <cell r="L63">
            <v>11</v>
          </cell>
          <cell r="M63">
            <v>0</v>
          </cell>
          <cell r="N63">
            <v>11.5</v>
          </cell>
          <cell r="O63">
            <v>23.7</v>
          </cell>
          <cell r="P63">
            <v>20</v>
          </cell>
          <cell r="Q63">
            <v>8</v>
          </cell>
          <cell r="R63">
            <v>0</v>
          </cell>
          <cell r="S63">
            <v>10</v>
          </cell>
          <cell r="T63">
            <v>0</v>
          </cell>
          <cell r="U63">
            <v>38</v>
          </cell>
          <cell r="V63">
            <v>62</v>
          </cell>
        </row>
        <row r="64">
          <cell r="B64" t="str">
            <v>E022-01-0835/2019</v>
          </cell>
          <cell r="C64" t="str">
            <v>Muthanga James MUTAHI</v>
          </cell>
          <cell r="D64">
            <v>10</v>
          </cell>
          <cell r="E64">
            <v>14</v>
          </cell>
          <cell r="F64">
            <v>0</v>
          </cell>
          <cell r="G64">
            <v>8</v>
          </cell>
          <cell r="H64">
            <v>9</v>
          </cell>
          <cell r="I64">
            <v>11</v>
          </cell>
          <cell r="J64">
            <v>4.08333333333333</v>
          </cell>
          <cell r="K64">
            <v>12</v>
          </cell>
          <cell r="L64">
            <v>11</v>
          </cell>
          <cell r="M64">
            <v>0</v>
          </cell>
          <cell r="N64">
            <v>11.5</v>
          </cell>
          <cell r="O64">
            <v>23.6</v>
          </cell>
          <cell r="P64">
            <v>28</v>
          </cell>
          <cell r="Q64">
            <v>0</v>
          </cell>
          <cell r="R64">
            <v>13.5</v>
          </cell>
          <cell r="S64">
            <v>6</v>
          </cell>
          <cell r="T64">
            <v>0</v>
          </cell>
          <cell r="U64">
            <v>47.5</v>
          </cell>
          <cell r="V64">
            <v>71</v>
          </cell>
        </row>
        <row r="65">
          <cell r="B65" t="str">
            <v>E022-01-0846/2019</v>
          </cell>
          <cell r="C65" t="str">
            <v>Chemutai ABIGAEL</v>
          </cell>
          <cell r="D65">
            <v>13</v>
          </cell>
          <cell r="E65">
            <v>14</v>
          </cell>
          <cell r="F65">
            <v>0</v>
          </cell>
          <cell r="G65">
            <v>9</v>
          </cell>
          <cell r="H65">
            <v>8</v>
          </cell>
          <cell r="I65">
            <v>12</v>
          </cell>
          <cell r="J65">
            <v>4</v>
          </cell>
          <cell r="K65">
            <v>13</v>
          </cell>
          <cell r="L65">
            <v>11</v>
          </cell>
          <cell r="M65">
            <v>0</v>
          </cell>
          <cell r="N65">
            <v>12</v>
          </cell>
          <cell r="O65">
            <v>25</v>
          </cell>
          <cell r="P65">
            <v>22</v>
          </cell>
          <cell r="Q65">
            <v>0</v>
          </cell>
          <cell r="R65">
            <v>13</v>
          </cell>
          <cell r="S65">
            <v>0</v>
          </cell>
          <cell r="T65">
            <v>10</v>
          </cell>
          <cell r="U65">
            <v>45</v>
          </cell>
          <cell r="V65">
            <v>70</v>
          </cell>
        </row>
        <row r="66">
          <cell r="B66" t="str">
            <v>E022-01-1999/2019</v>
          </cell>
          <cell r="C66" t="str">
            <v>Kyalo Allan Mulwa</v>
          </cell>
          <cell r="D66">
            <v>11</v>
          </cell>
          <cell r="E66">
            <v>12</v>
          </cell>
          <cell r="F66">
            <v>0</v>
          </cell>
          <cell r="G66">
            <v>7.66666666666667</v>
          </cell>
          <cell r="H66">
            <v>8</v>
          </cell>
          <cell r="I66">
            <v>13</v>
          </cell>
          <cell r="J66">
            <v>4.16666666666667</v>
          </cell>
          <cell r="K66">
            <v>13</v>
          </cell>
          <cell r="L66">
            <v>12</v>
          </cell>
          <cell r="M66">
            <v>0</v>
          </cell>
          <cell r="N66">
            <v>12.5</v>
          </cell>
          <cell r="O66">
            <v>24.3</v>
          </cell>
          <cell r="P66">
            <v>19</v>
          </cell>
          <cell r="Q66">
            <v>0</v>
          </cell>
          <cell r="R66">
            <v>10</v>
          </cell>
          <cell r="S66">
            <v>6.5</v>
          </cell>
          <cell r="T66">
            <v>0</v>
          </cell>
          <cell r="U66">
            <v>35.5</v>
          </cell>
          <cell r="V66">
            <v>60</v>
          </cell>
        </row>
        <row r="67">
          <cell r="B67" t="str">
            <v>E022-01-2029/2019</v>
          </cell>
          <cell r="C67" t="str">
            <v>Wang'ondu Benard KURIA</v>
          </cell>
          <cell r="D67">
            <v>11</v>
          </cell>
          <cell r="E67">
            <v>10</v>
          </cell>
          <cell r="F67">
            <v>0</v>
          </cell>
          <cell r="G67">
            <v>7</v>
          </cell>
          <cell r="H67">
            <v>7</v>
          </cell>
          <cell r="I67">
            <v>8</v>
          </cell>
          <cell r="J67">
            <v>3.08333333333333</v>
          </cell>
          <cell r="K67">
            <v>10.5</v>
          </cell>
          <cell r="L67">
            <v>11</v>
          </cell>
          <cell r="M67">
            <v>0</v>
          </cell>
          <cell r="N67">
            <v>10.75</v>
          </cell>
          <cell r="O67">
            <v>20.8</v>
          </cell>
          <cell r="P67">
            <v>16</v>
          </cell>
          <cell r="Q67">
            <v>0</v>
          </cell>
          <cell r="R67">
            <v>11</v>
          </cell>
          <cell r="S67">
            <v>0</v>
          </cell>
          <cell r="T67">
            <v>5</v>
          </cell>
          <cell r="U67">
            <v>32</v>
          </cell>
          <cell r="V67">
            <v>53</v>
          </cell>
        </row>
        <row r="68">
          <cell r="B68" t="str">
            <v>E022-01-2040/2019</v>
          </cell>
          <cell r="C68" t="str">
            <v>Edwin NGARI</v>
          </cell>
          <cell r="D68">
            <v>7</v>
          </cell>
          <cell r="E68">
            <v>11</v>
          </cell>
          <cell r="F68">
            <v>0</v>
          </cell>
          <cell r="G68">
            <v>6</v>
          </cell>
          <cell r="H68">
            <v>7</v>
          </cell>
          <cell r="I68">
            <v>6</v>
          </cell>
          <cell r="J68">
            <v>2.75</v>
          </cell>
          <cell r="K68">
            <v>11</v>
          </cell>
          <cell r="L68">
            <v>12</v>
          </cell>
          <cell r="M68">
            <v>0</v>
          </cell>
          <cell r="N68">
            <v>11.5</v>
          </cell>
          <cell r="O68">
            <v>20.3</v>
          </cell>
          <cell r="P68">
            <v>16.5</v>
          </cell>
          <cell r="Q68">
            <v>0</v>
          </cell>
          <cell r="R68">
            <v>11</v>
          </cell>
          <cell r="S68">
            <v>0</v>
          </cell>
          <cell r="T68">
            <v>5</v>
          </cell>
          <cell r="U68">
            <v>32.5</v>
          </cell>
          <cell r="V68">
            <v>53</v>
          </cell>
        </row>
        <row r="69">
          <cell r="B69" t="str">
            <v>E022-01-2268/2019</v>
          </cell>
          <cell r="C69" t="str">
            <v>Kibet Antony MASWAN</v>
          </cell>
          <cell r="D69">
            <v>12</v>
          </cell>
          <cell r="E69">
            <v>9</v>
          </cell>
          <cell r="F69">
            <v>0</v>
          </cell>
          <cell r="G69">
            <v>7</v>
          </cell>
          <cell r="H69">
            <v>8</v>
          </cell>
          <cell r="I69">
            <v>12</v>
          </cell>
          <cell r="J69">
            <v>4</v>
          </cell>
          <cell r="K69">
            <v>12</v>
          </cell>
          <cell r="L69">
            <v>11</v>
          </cell>
          <cell r="M69">
            <v>0</v>
          </cell>
          <cell r="N69">
            <v>11.5</v>
          </cell>
          <cell r="O69">
            <v>22.5</v>
          </cell>
          <cell r="P69">
            <v>28</v>
          </cell>
          <cell r="Q69">
            <v>0</v>
          </cell>
          <cell r="R69">
            <v>19</v>
          </cell>
          <cell r="S69">
            <v>14</v>
          </cell>
          <cell r="T69">
            <v>0</v>
          </cell>
          <cell r="U69">
            <v>61</v>
          </cell>
          <cell r="V69">
            <v>84</v>
          </cell>
        </row>
        <row r="70">
          <cell r="B70" t="str">
            <v>E022-01-2298/2019</v>
          </cell>
          <cell r="C70" t="str">
            <v>Lesinko SIPITEK</v>
          </cell>
          <cell r="D70">
            <v>11</v>
          </cell>
          <cell r="E70">
            <v>13</v>
          </cell>
          <cell r="F70">
            <v>0</v>
          </cell>
          <cell r="G70">
            <v>8</v>
          </cell>
          <cell r="H70">
            <v>8</v>
          </cell>
          <cell r="I70">
            <v>11</v>
          </cell>
          <cell r="J70">
            <v>3.83333333333333</v>
          </cell>
          <cell r="K70">
            <v>11</v>
          </cell>
          <cell r="L70">
            <v>13</v>
          </cell>
          <cell r="M70">
            <v>0</v>
          </cell>
          <cell r="N70">
            <v>12</v>
          </cell>
          <cell r="O70">
            <v>23.8</v>
          </cell>
          <cell r="P70">
            <v>14.5</v>
          </cell>
          <cell r="Q70">
            <v>13</v>
          </cell>
          <cell r="R70">
            <v>0</v>
          </cell>
          <cell r="S70">
            <v>0</v>
          </cell>
          <cell r="T70">
            <v>0</v>
          </cell>
          <cell r="U70">
            <v>27.5</v>
          </cell>
          <cell r="V70">
            <v>51</v>
          </cell>
        </row>
        <row r="71">
          <cell r="B71" t="str">
            <v>E022-01-0762/2018</v>
          </cell>
          <cell r="C71" t="str">
            <v>Gyavira Mbaga TUZINDE</v>
          </cell>
          <cell r="D71">
            <v>11</v>
          </cell>
          <cell r="E71">
            <v>12</v>
          </cell>
          <cell r="F71">
            <v>0</v>
          </cell>
          <cell r="G71">
            <v>7.66666666666667</v>
          </cell>
          <cell r="H71">
            <v>7</v>
          </cell>
          <cell r="I71">
            <v>9</v>
          </cell>
          <cell r="J71">
            <v>3.25</v>
          </cell>
          <cell r="K71">
            <v>12</v>
          </cell>
          <cell r="L71">
            <v>11</v>
          </cell>
          <cell r="M71">
            <v>0</v>
          </cell>
          <cell r="N71">
            <v>11.5</v>
          </cell>
          <cell r="O71">
            <v>22.4</v>
          </cell>
          <cell r="P71">
            <v>18</v>
          </cell>
          <cell r="Q71">
            <v>0</v>
          </cell>
          <cell r="R71">
            <v>19</v>
          </cell>
          <cell r="S71">
            <v>0</v>
          </cell>
          <cell r="T71">
            <v>8</v>
          </cell>
          <cell r="U71">
            <v>45</v>
          </cell>
          <cell r="V71">
            <v>67</v>
          </cell>
        </row>
        <row r="72">
          <cell r="B72" t="str">
            <v>E022-01-1046/2018</v>
          </cell>
          <cell r="C72" t="str">
            <v>Duncan Mwaniki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13</v>
          </cell>
          <cell r="L72">
            <v>13</v>
          </cell>
          <cell r="M72">
            <v>0</v>
          </cell>
          <cell r="N72">
            <v>13</v>
          </cell>
          <cell r="O72">
            <v>13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</row>
        <row r="72">
          <cell r="V72">
            <v>13</v>
          </cell>
        </row>
        <row r="73">
          <cell r="B73" t="str">
            <v>E022-01-1047/2018</v>
          </cell>
          <cell r="C73" t="str">
            <v>Maurice Wachira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9</v>
          </cell>
          <cell r="I73">
            <v>11</v>
          </cell>
          <cell r="J73">
            <v>4.08333333333333</v>
          </cell>
          <cell r="K73">
            <v>12.5</v>
          </cell>
          <cell r="L73">
            <v>12.5</v>
          </cell>
          <cell r="M73">
            <v>0</v>
          </cell>
          <cell r="N73">
            <v>12.5</v>
          </cell>
          <cell r="O73">
            <v>16.6</v>
          </cell>
          <cell r="P73">
            <v>13</v>
          </cell>
          <cell r="Q73">
            <v>11</v>
          </cell>
          <cell r="R73">
            <v>0</v>
          </cell>
          <cell r="S73">
            <v>12</v>
          </cell>
          <cell r="T73">
            <v>0</v>
          </cell>
          <cell r="U73">
            <v>36</v>
          </cell>
          <cell r="V73">
            <v>53</v>
          </cell>
        </row>
        <row r="74">
          <cell r="B74" t="str">
            <v>E022-01-1068/2018</v>
          </cell>
          <cell r="C74" t="str">
            <v>Anthony Githinji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9</v>
          </cell>
          <cell r="I74">
            <v>0</v>
          </cell>
          <cell r="J74">
            <v>2.25</v>
          </cell>
          <cell r="K74">
            <v>12</v>
          </cell>
          <cell r="L74">
            <v>11</v>
          </cell>
          <cell r="M74">
            <v>0</v>
          </cell>
          <cell r="N74">
            <v>11.5</v>
          </cell>
          <cell r="O74">
            <v>13.8</v>
          </cell>
          <cell r="P74">
            <v>13</v>
          </cell>
          <cell r="Q74">
            <v>7.5</v>
          </cell>
          <cell r="R74">
            <v>0</v>
          </cell>
          <cell r="S74">
            <v>10.5</v>
          </cell>
          <cell r="T74">
            <v>0</v>
          </cell>
          <cell r="U74">
            <v>31</v>
          </cell>
          <cell r="V74">
            <v>45</v>
          </cell>
        </row>
        <row r="75">
          <cell r="B75" t="str">
            <v>E022-01-1077/2018</v>
          </cell>
          <cell r="C75" t="str">
            <v>Francis Ngugi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9</v>
          </cell>
          <cell r="I75">
            <v>11</v>
          </cell>
          <cell r="J75">
            <v>4.08333333333333</v>
          </cell>
          <cell r="K75">
            <v>13</v>
          </cell>
          <cell r="L75">
            <v>13</v>
          </cell>
          <cell r="M75">
            <v>0</v>
          </cell>
          <cell r="N75">
            <v>13</v>
          </cell>
          <cell r="O75">
            <v>17.1</v>
          </cell>
          <cell r="P75">
            <v>13</v>
          </cell>
          <cell r="Q75">
            <v>15</v>
          </cell>
          <cell r="R75">
            <v>0</v>
          </cell>
          <cell r="S75">
            <v>6</v>
          </cell>
          <cell r="T75">
            <v>0</v>
          </cell>
          <cell r="U75">
            <v>34</v>
          </cell>
          <cell r="V75">
            <v>51</v>
          </cell>
        </row>
        <row r="76">
          <cell r="B76" t="str">
            <v>E022-01-1091/2018</v>
          </cell>
          <cell r="C76" t="str">
            <v>Daniel Njau KARIUKI</v>
          </cell>
          <cell r="D76">
            <v>9</v>
          </cell>
          <cell r="E76">
            <v>13</v>
          </cell>
          <cell r="F76">
            <v>0</v>
          </cell>
          <cell r="G76">
            <v>7.33333333333333</v>
          </cell>
          <cell r="H76">
            <v>7</v>
          </cell>
          <cell r="I76">
            <v>13</v>
          </cell>
          <cell r="J76">
            <v>3.91666666666667</v>
          </cell>
          <cell r="K76">
            <v>13</v>
          </cell>
          <cell r="L76">
            <v>13</v>
          </cell>
          <cell r="M76">
            <v>0</v>
          </cell>
          <cell r="N76">
            <v>13</v>
          </cell>
          <cell r="O76">
            <v>24.3</v>
          </cell>
          <cell r="P76">
            <v>17</v>
          </cell>
          <cell r="Q76">
            <v>10</v>
          </cell>
          <cell r="R76">
            <v>0</v>
          </cell>
          <cell r="S76">
            <v>0</v>
          </cell>
          <cell r="T76">
            <v>5</v>
          </cell>
          <cell r="U76">
            <v>32</v>
          </cell>
          <cell r="V76">
            <v>56</v>
          </cell>
        </row>
        <row r="77">
          <cell r="B77" t="str">
            <v>E022-01-1789/2018</v>
          </cell>
          <cell r="C77" t="str">
            <v>Ian Martin</v>
          </cell>
          <cell r="D77">
            <v>13</v>
          </cell>
          <cell r="E77">
            <v>9</v>
          </cell>
          <cell r="F77">
            <v>0</v>
          </cell>
          <cell r="G77">
            <v>7.33333333333333</v>
          </cell>
          <cell r="H77">
            <v>10</v>
          </cell>
          <cell r="I77">
            <v>9</v>
          </cell>
          <cell r="J77">
            <v>4</v>
          </cell>
          <cell r="K77">
            <v>12</v>
          </cell>
          <cell r="L77">
            <v>11</v>
          </cell>
          <cell r="M77">
            <v>0</v>
          </cell>
          <cell r="N77">
            <v>11.5</v>
          </cell>
          <cell r="O77">
            <v>22.8</v>
          </cell>
          <cell r="P77">
            <v>13.5</v>
          </cell>
          <cell r="Q77">
            <v>4.5</v>
          </cell>
          <cell r="R77">
            <v>0</v>
          </cell>
          <cell r="S77">
            <v>6.5</v>
          </cell>
          <cell r="T77">
            <v>0</v>
          </cell>
          <cell r="U77">
            <v>24.5</v>
          </cell>
          <cell r="V77">
            <v>47</v>
          </cell>
        </row>
        <row r="78">
          <cell r="B78" t="str">
            <v>E022-01-1855/2018</v>
          </cell>
          <cell r="C78" t="str">
            <v>Agnes Gathoni NYUTU</v>
          </cell>
          <cell r="D78">
            <v>6</v>
          </cell>
          <cell r="E78">
            <v>9</v>
          </cell>
          <cell r="F78">
            <v>0</v>
          </cell>
          <cell r="G78">
            <v>5</v>
          </cell>
          <cell r="H78">
            <v>7</v>
          </cell>
          <cell r="I78">
            <v>10</v>
          </cell>
          <cell r="J78">
            <v>3.41666666666667</v>
          </cell>
          <cell r="K78">
            <v>12</v>
          </cell>
          <cell r="L78">
            <v>12</v>
          </cell>
          <cell r="M78">
            <v>0</v>
          </cell>
          <cell r="N78">
            <v>12</v>
          </cell>
          <cell r="O78">
            <v>20.4</v>
          </cell>
          <cell r="P78">
            <v>10</v>
          </cell>
          <cell r="Q78">
            <v>5.5</v>
          </cell>
          <cell r="R78">
            <v>0</v>
          </cell>
          <cell r="S78">
            <v>7.5</v>
          </cell>
          <cell r="T78">
            <v>0</v>
          </cell>
          <cell r="U78">
            <v>23</v>
          </cell>
          <cell r="V78">
            <v>43</v>
          </cell>
        </row>
        <row r="79">
          <cell r="B79" t="str">
            <v>E022-01-1894/2018</v>
          </cell>
          <cell r="C79" t="str">
            <v>Brian Kiptoo BIWOTT</v>
          </cell>
          <cell r="D79">
            <v>6</v>
          </cell>
          <cell r="E79">
            <v>12</v>
          </cell>
          <cell r="F79">
            <v>0</v>
          </cell>
          <cell r="G79">
            <v>6</v>
          </cell>
          <cell r="H79">
            <v>7</v>
          </cell>
          <cell r="I79">
            <v>10</v>
          </cell>
          <cell r="J79">
            <v>3.41666666666667</v>
          </cell>
          <cell r="K79">
            <v>13</v>
          </cell>
          <cell r="L79">
            <v>12</v>
          </cell>
          <cell r="M79">
            <v>0</v>
          </cell>
          <cell r="N79">
            <v>12.5</v>
          </cell>
          <cell r="O79">
            <v>21.9</v>
          </cell>
          <cell r="P79">
            <v>16</v>
          </cell>
          <cell r="Q79">
            <v>0</v>
          </cell>
          <cell r="R79">
            <v>9</v>
          </cell>
          <cell r="S79">
            <v>0</v>
          </cell>
          <cell r="T79">
            <v>9</v>
          </cell>
          <cell r="U79">
            <v>34</v>
          </cell>
          <cell r="V79">
            <v>56</v>
          </cell>
        </row>
        <row r="80">
          <cell r="B80" t="str">
            <v>E022-01-0751/2017</v>
          </cell>
          <cell r="C80" t="str">
            <v>Mark Maina NJUGUNA</v>
          </cell>
          <cell r="D80">
            <v>10</v>
          </cell>
          <cell r="E80">
            <v>14</v>
          </cell>
          <cell r="F80">
            <v>0</v>
          </cell>
          <cell r="G80">
            <v>8</v>
          </cell>
          <cell r="H80">
            <v>9</v>
          </cell>
          <cell r="I80">
            <v>9</v>
          </cell>
          <cell r="J80">
            <v>3.75</v>
          </cell>
          <cell r="K80">
            <v>12</v>
          </cell>
          <cell r="L80">
            <v>11</v>
          </cell>
          <cell r="M80">
            <v>0</v>
          </cell>
          <cell r="N80">
            <v>11.5</v>
          </cell>
          <cell r="O80">
            <v>23.3</v>
          </cell>
          <cell r="P80">
            <v>10.5</v>
          </cell>
          <cell r="Q80">
            <v>6</v>
          </cell>
          <cell r="R80">
            <v>0</v>
          </cell>
          <cell r="S80">
            <v>0</v>
          </cell>
          <cell r="T80">
            <v>0</v>
          </cell>
          <cell r="U80">
            <v>16.5</v>
          </cell>
          <cell r="V80">
            <v>40</v>
          </cell>
        </row>
        <row r="81">
          <cell r="B81" t="str">
            <v>E022-01-1538/2017</v>
          </cell>
          <cell r="C81" t="str">
            <v>Roy Obimbo WILFRED</v>
          </cell>
          <cell r="D81">
            <v>10</v>
          </cell>
          <cell r="E81">
            <v>10</v>
          </cell>
          <cell r="F81">
            <v>0</v>
          </cell>
          <cell r="G81">
            <v>6.66666666666667</v>
          </cell>
          <cell r="H81">
            <v>9</v>
          </cell>
          <cell r="I81">
            <v>10</v>
          </cell>
          <cell r="J81">
            <v>3.91666666666667</v>
          </cell>
          <cell r="K81">
            <v>12</v>
          </cell>
          <cell r="L81">
            <v>11</v>
          </cell>
          <cell r="M81">
            <v>0</v>
          </cell>
          <cell r="N81">
            <v>11.5</v>
          </cell>
          <cell r="O81">
            <v>22.1</v>
          </cell>
          <cell r="P81">
            <v>14</v>
          </cell>
          <cell r="Q81">
            <v>10</v>
          </cell>
          <cell r="R81">
            <v>0</v>
          </cell>
          <cell r="S81">
            <v>0</v>
          </cell>
          <cell r="T81">
            <v>5</v>
          </cell>
          <cell r="U81">
            <v>29</v>
          </cell>
          <cell r="V81">
            <v>51</v>
          </cell>
        </row>
        <row r="82">
          <cell r="B82" t="str">
            <v>E022-01-0753/2017</v>
          </cell>
          <cell r="C82" t="str">
            <v>Rowland Odour</v>
          </cell>
          <cell r="D82">
            <v>10</v>
          </cell>
          <cell r="E82">
            <v>14</v>
          </cell>
          <cell r="F82">
            <v>0</v>
          </cell>
          <cell r="G82">
            <v>8</v>
          </cell>
          <cell r="H82">
            <v>9</v>
          </cell>
          <cell r="I82">
            <v>10</v>
          </cell>
          <cell r="J82">
            <v>3.91666666666667</v>
          </cell>
          <cell r="K82">
            <v>12</v>
          </cell>
          <cell r="L82">
            <v>11</v>
          </cell>
          <cell r="M82">
            <v>0</v>
          </cell>
          <cell r="N82">
            <v>11.5</v>
          </cell>
          <cell r="O82">
            <v>23.4</v>
          </cell>
          <cell r="P82">
            <v>13</v>
          </cell>
          <cell r="Q82">
            <v>6.5</v>
          </cell>
          <cell r="R82">
            <v>0</v>
          </cell>
          <cell r="S82">
            <v>0</v>
          </cell>
          <cell r="T82">
            <v>6.5</v>
          </cell>
          <cell r="U82">
            <v>26</v>
          </cell>
          <cell r="V82">
            <v>49</v>
          </cell>
        </row>
        <row r="83">
          <cell r="B83" t="str">
            <v>E022-01-0869/2016</v>
          </cell>
          <cell r="C83" t="str">
            <v>Musanga Elizabeth NDINDA</v>
          </cell>
          <cell r="D83">
            <v>13</v>
          </cell>
          <cell r="E83">
            <v>10</v>
          </cell>
          <cell r="F83">
            <v>0</v>
          </cell>
          <cell r="G83">
            <v>7.66666666666667</v>
          </cell>
          <cell r="H83">
            <v>8</v>
          </cell>
          <cell r="I83">
            <v>12</v>
          </cell>
          <cell r="J83">
            <v>4</v>
          </cell>
          <cell r="K83">
            <v>13</v>
          </cell>
          <cell r="L83">
            <v>10.5</v>
          </cell>
          <cell r="M83">
            <v>0</v>
          </cell>
          <cell r="N83">
            <v>11.75</v>
          </cell>
          <cell r="O83">
            <v>23.4</v>
          </cell>
          <cell r="P83">
            <v>15</v>
          </cell>
          <cell r="Q83">
            <v>0</v>
          </cell>
          <cell r="R83">
            <v>20</v>
          </cell>
          <cell r="S83">
            <v>15</v>
          </cell>
          <cell r="T83">
            <v>0</v>
          </cell>
          <cell r="U83">
            <v>50</v>
          </cell>
          <cell r="V83">
            <v>73</v>
          </cell>
        </row>
        <row r="84">
          <cell r="B84" t="str">
            <v>E022-01-2109/2016</v>
          </cell>
          <cell r="C84" t="str">
            <v>Amos Chemweno KIPCHIRCHIR</v>
          </cell>
          <cell r="D84">
            <v>12</v>
          </cell>
          <cell r="E84">
            <v>10</v>
          </cell>
          <cell r="F84">
            <v>0</v>
          </cell>
          <cell r="G84">
            <v>7.33333333333333</v>
          </cell>
          <cell r="H84">
            <v>7</v>
          </cell>
          <cell r="I84">
            <v>12</v>
          </cell>
          <cell r="J84">
            <v>3.75</v>
          </cell>
          <cell r="K84">
            <v>10.5</v>
          </cell>
          <cell r="L84">
            <v>11</v>
          </cell>
          <cell r="M84">
            <v>0</v>
          </cell>
          <cell r="N84">
            <v>10.75</v>
          </cell>
          <cell r="O84">
            <v>21.8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</row>
        <row r="84">
          <cell r="V84">
            <v>22</v>
          </cell>
        </row>
        <row r="85">
          <cell r="B85" t="str">
            <v>E022-01-0797/2014</v>
          </cell>
          <cell r="C85" t="str">
            <v>Kelvin Kariuki</v>
          </cell>
          <cell r="D85">
            <v>14</v>
          </cell>
          <cell r="E85">
            <v>9</v>
          </cell>
          <cell r="F85">
            <v>0</v>
          </cell>
          <cell r="G85">
            <v>7.66666666666667</v>
          </cell>
          <cell r="H85">
            <v>7</v>
          </cell>
          <cell r="I85">
            <v>12</v>
          </cell>
          <cell r="J85">
            <v>3.75</v>
          </cell>
          <cell r="K85">
            <v>12</v>
          </cell>
          <cell r="L85">
            <v>12</v>
          </cell>
          <cell r="M85">
            <v>0</v>
          </cell>
          <cell r="N85">
            <v>12</v>
          </cell>
          <cell r="O85">
            <v>23.4</v>
          </cell>
          <cell r="P85">
            <v>14</v>
          </cell>
          <cell r="Q85">
            <v>7</v>
          </cell>
          <cell r="R85">
            <v>0</v>
          </cell>
          <cell r="S85">
            <v>7</v>
          </cell>
          <cell r="T85">
            <v>0</v>
          </cell>
          <cell r="U85">
            <v>28</v>
          </cell>
          <cell r="V85">
            <v>51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CBD4.2"/>
      <sheetName val="SYS"/>
    </sheetNames>
    <sheetDataSet>
      <sheetData sheetId="0">
        <row r="15">
          <cell r="B15" t="str">
            <v>E022-01-0745/2019</v>
          </cell>
          <cell r="C15" t="str">
            <v>MBUGUA  Mary Mbaire</v>
          </cell>
          <cell r="D15">
            <v>5</v>
          </cell>
          <cell r="E15">
            <v>16</v>
          </cell>
          <cell r="F15">
            <v>0</v>
          </cell>
          <cell r="G15">
            <v>3.5</v>
          </cell>
          <cell r="H15">
            <v>3</v>
          </cell>
          <cell r="I15">
            <v>0</v>
          </cell>
          <cell r="J15">
            <v>1.5</v>
          </cell>
          <cell r="K15">
            <v>13</v>
          </cell>
          <cell r="L15">
            <v>12</v>
          </cell>
          <cell r="M15">
            <v>0</v>
          </cell>
          <cell r="N15">
            <v>12.5</v>
          </cell>
          <cell r="O15">
            <v>17.5</v>
          </cell>
          <cell r="P15">
            <v>25</v>
          </cell>
          <cell r="Q15">
            <v>14</v>
          </cell>
          <cell r="R15">
            <v>0</v>
          </cell>
          <cell r="S15">
            <v>0</v>
          </cell>
          <cell r="T15">
            <v>10</v>
          </cell>
          <cell r="U15">
            <v>49</v>
          </cell>
          <cell r="V15">
            <v>67</v>
          </cell>
        </row>
        <row r="16">
          <cell r="B16" t="str">
            <v>E022-01-0746/2019</v>
          </cell>
          <cell r="C16" t="str">
            <v>MBURU Racheal Wamaitha</v>
          </cell>
          <cell r="D16">
            <v>13</v>
          </cell>
          <cell r="E16">
            <v>19</v>
          </cell>
          <cell r="F16">
            <v>0</v>
          </cell>
          <cell r="G16">
            <v>5.33333333333333</v>
          </cell>
          <cell r="H16">
            <v>3</v>
          </cell>
          <cell r="I16">
            <v>0</v>
          </cell>
          <cell r="J16">
            <v>3</v>
          </cell>
          <cell r="K16">
            <v>11</v>
          </cell>
          <cell r="L16">
            <v>12</v>
          </cell>
          <cell r="M16">
            <v>0</v>
          </cell>
          <cell r="N16">
            <v>11.5</v>
          </cell>
          <cell r="O16">
            <v>19.8</v>
          </cell>
          <cell r="P16">
            <v>24</v>
          </cell>
          <cell r="Q16">
            <v>0</v>
          </cell>
          <cell r="R16">
            <v>14</v>
          </cell>
          <cell r="S16">
            <v>0</v>
          </cell>
          <cell r="T16">
            <v>9</v>
          </cell>
          <cell r="U16">
            <v>47</v>
          </cell>
          <cell r="V16">
            <v>67</v>
          </cell>
        </row>
        <row r="17">
          <cell r="B17" t="str">
            <v>E022-01-0747/2019</v>
          </cell>
          <cell r="C17" t="str">
            <v>Makara Elsie Muthoni</v>
          </cell>
          <cell r="D17">
            <v>12</v>
          </cell>
          <cell r="E17">
            <v>19</v>
          </cell>
          <cell r="F17">
            <v>0</v>
          </cell>
          <cell r="G17">
            <v>5.16666666666667</v>
          </cell>
          <cell r="H17">
            <v>4.5</v>
          </cell>
          <cell r="I17">
            <v>0</v>
          </cell>
          <cell r="J17">
            <v>4.5</v>
          </cell>
          <cell r="K17">
            <v>12</v>
          </cell>
          <cell r="L17">
            <v>11</v>
          </cell>
          <cell r="M17">
            <v>0</v>
          </cell>
          <cell r="N17">
            <v>11.5</v>
          </cell>
          <cell r="O17">
            <v>21.2</v>
          </cell>
          <cell r="P17">
            <v>22</v>
          </cell>
          <cell r="Q17">
            <v>11</v>
          </cell>
          <cell r="R17">
            <v>0</v>
          </cell>
          <cell r="S17">
            <v>0</v>
          </cell>
          <cell r="T17">
            <v>12</v>
          </cell>
          <cell r="U17">
            <v>45</v>
          </cell>
          <cell r="V17">
            <v>66</v>
          </cell>
        </row>
        <row r="18">
          <cell r="B18" t="str">
            <v>E022-01-0748/2019</v>
          </cell>
          <cell r="C18" t="str">
            <v>Kariuki Luis Githendu</v>
          </cell>
          <cell r="D18">
            <v>10</v>
          </cell>
          <cell r="E18">
            <v>18</v>
          </cell>
          <cell r="F18">
            <v>0</v>
          </cell>
          <cell r="G18">
            <v>4.66666666666667</v>
          </cell>
          <cell r="H18">
            <v>0.5</v>
          </cell>
          <cell r="I18">
            <v>0</v>
          </cell>
          <cell r="J18">
            <v>0.5</v>
          </cell>
          <cell r="K18">
            <v>12</v>
          </cell>
          <cell r="L18">
            <v>10</v>
          </cell>
          <cell r="M18">
            <v>0</v>
          </cell>
          <cell r="N18">
            <v>11</v>
          </cell>
          <cell r="O18">
            <v>16.2</v>
          </cell>
          <cell r="P18">
            <v>25</v>
          </cell>
          <cell r="Q18">
            <v>0</v>
          </cell>
          <cell r="R18">
            <v>13</v>
          </cell>
          <cell r="S18">
            <v>2</v>
          </cell>
          <cell r="T18">
            <v>0</v>
          </cell>
          <cell r="U18">
            <v>40</v>
          </cell>
          <cell r="V18">
            <v>56</v>
          </cell>
        </row>
        <row r="19">
          <cell r="B19" t="str">
            <v>E022-01-0749/2019</v>
          </cell>
          <cell r="C19" t="str">
            <v>Kimondo Samuel Kioria</v>
          </cell>
          <cell r="D19">
            <v>15</v>
          </cell>
          <cell r="E19">
            <v>16</v>
          </cell>
          <cell r="F19">
            <v>0</v>
          </cell>
          <cell r="G19">
            <v>5.16666666666667</v>
          </cell>
          <cell r="H19">
            <v>1.5</v>
          </cell>
          <cell r="I19">
            <v>0</v>
          </cell>
          <cell r="J19">
            <v>1.5</v>
          </cell>
          <cell r="K19">
            <v>12</v>
          </cell>
          <cell r="L19">
            <v>11</v>
          </cell>
          <cell r="M19">
            <v>0</v>
          </cell>
          <cell r="N19">
            <v>11.5</v>
          </cell>
          <cell r="O19">
            <v>18.2</v>
          </cell>
          <cell r="P19">
            <v>22</v>
          </cell>
          <cell r="Q19">
            <v>18</v>
          </cell>
          <cell r="R19">
            <v>0</v>
          </cell>
          <cell r="S19">
            <v>14.5</v>
          </cell>
          <cell r="T19">
            <v>0</v>
          </cell>
          <cell r="U19">
            <v>54.5</v>
          </cell>
          <cell r="V19">
            <v>73</v>
          </cell>
        </row>
        <row r="20">
          <cell r="B20" t="str">
            <v>E022-01-0750/2019</v>
          </cell>
          <cell r="C20" t="str">
            <v>Kanumbi Victor Kariuki</v>
          </cell>
          <cell r="D20">
            <v>11</v>
          </cell>
          <cell r="E20">
            <v>20</v>
          </cell>
          <cell r="F20">
            <v>0</v>
          </cell>
          <cell r="G20">
            <v>5.16666666666667</v>
          </cell>
          <cell r="H20">
            <v>3</v>
          </cell>
          <cell r="I20">
            <v>0</v>
          </cell>
          <cell r="J20">
            <v>3</v>
          </cell>
          <cell r="K20">
            <v>12</v>
          </cell>
          <cell r="L20">
            <v>11</v>
          </cell>
          <cell r="M20">
            <v>0</v>
          </cell>
          <cell r="N20">
            <v>11.5</v>
          </cell>
          <cell r="O20">
            <v>19.7</v>
          </cell>
          <cell r="P20">
            <v>17</v>
          </cell>
          <cell r="Q20">
            <v>13</v>
          </cell>
          <cell r="R20">
            <v>2</v>
          </cell>
          <cell r="S20">
            <v>0</v>
          </cell>
          <cell r="T20">
            <v>0</v>
          </cell>
          <cell r="U20">
            <v>32</v>
          </cell>
          <cell r="V20">
            <v>52</v>
          </cell>
        </row>
        <row r="21">
          <cell r="B21" t="str">
            <v>E022-01-0751/2019</v>
          </cell>
          <cell r="C21" t="str">
            <v>Emmanuel Wanjohi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1"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</row>
        <row r="22">
          <cell r="B22" t="str">
            <v>E022-01-0752/2019</v>
          </cell>
          <cell r="C22" t="str">
            <v>Ndindi Antony Waruingi</v>
          </cell>
          <cell r="D22">
            <v>7</v>
          </cell>
          <cell r="E22">
            <v>16</v>
          </cell>
          <cell r="F22">
            <v>0</v>
          </cell>
          <cell r="G22">
            <v>3.83333333333333</v>
          </cell>
          <cell r="H22">
            <v>3</v>
          </cell>
          <cell r="I22">
            <v>0</v>
          </cell>
          <cell r="J22">
            <v>3</v>
          </cell>
          <cell r="K22">
            <v>12</v>
          </cell>
          <cell r="L22">
            <v>11</v>
          </cell>
          <cell r="M22">
            <v>0</v>
          </cell>
          <cell r="N22">
            <v>11.5</v>
          </cell>
          <cell r="O22">
            <v>18.3</v>
          </cell>
          <cell r="P22">
            <v>20</v>
          </cell>
          <cell r="Q22">
            <v>11</v>
          </cell>
          <cell r="R22">
            <v>0</v>
          </cell>
          <cell r="S22">
            <v>4</v>
          </cell>
          <cell r="T22">
            <v>0</v>
          </cell>
          <cell r="U22">
            <v>35</v>
          </cell>
          <cell r="V22">
            <v>53</v>
          </cell>
        </row>
        <row r="23">
          <cell r="B23" t="str">
            <v>E022-01-0754/2019</v>
          </cell>
          <cell r="C23" t="str">
            <v>Wanyoike John Mathai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3"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</row>
        <row r="24">
          <cell r="B24" t="str">
            <v>E022-01-0755/2019</v>
          </cell>
          <cell r="C24" t="str">
            <v>Mwaura Peter Thuo</v>
          </cell>
          <cell r="D24">
            <v>15</v>
          </cell>
          <cell r="E24">
            <v>16</v>
          </cell>
          <cell r="F24">
            <v>0</v>
          </cell>
          <cell r="G24">
            <v>5.16666666666667</v>
          </cell>
          <cell r="H24">
            <v>1.5</v>
          </cell>
          <cell r="I24">
            <v>0</v>
          </cell>
          <cell r="J24">
            <v>1.5</v>
          </cell>
          <cell r="K24">
            <v>12</v>
          </cell>
          <cell r="L24">
            <v>11</v>
          </cell>
          <cell r="M24">
            <v>0</v>
          </cell>
          <cell r="N24">
            <v>11.5</v>
          </cell>
          <cell r="O24">
            <v>18.2</v>
          </cell>
          <cell r="P24">
            <v>24</v>
          </cell>
          <cell r="Q24">
            <v>19</v>
          </cell>
          <cell r="R24">
            <v>0</v>
          </cell>
          <cell r="S24">
            <v>0</v>
          </cell>
          <cell r="T24">
            <v>5</v>
          </cell>
          <cell r="U24">
            <v>48</v>
          </cell>
          <cell r="V24">
            <v>66</v>
          </cell>
        </row>
        <row r="25">
          <cell r="B25" t="str">
            <v>E022-01-0756/2019</v>
          </cell>
          <cell r="C25" t="str">
            <v>Ngugi William Watuku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5"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</row>
        <row r="26">
          <cell r="B26" t="str">
            <v>E022-01-0757/2019</v>
          </cell>
          <cell r="C26" t="str">
            <v>Njenga Dickson Githere</v>
          </cell>
          <cell r="D26">
            <v>6</v>
          </cell>
          <cell r="E26">
            <v>20</v>
          </cell>
          <cell r="F26">
            <v>0</v>
          </cell>
          <cell r="G26">
            <v>4.33333333333333</v>
          </cell>
          <cell r="H26">
            <v>4.5</v>
          </cell>
          <cell r="I26">
            <v>0</v>
          </cell>
          <cell r="J26">
            <v>4.5</v>
          </cell>
          <cell r="K26">
            <v>10</v>
          </cell>
          <cell r="L26">
            <v>12</v>
          </cell>
          <cell r="M26">
            <v>0</v>
          </cell>
          <cell r="N26">
            <v>11</v>
          </cell>
          <cell r="O26">
            <v>19.8</v>
          </cell>
          <cell r="P26">
            <v>20</v>
          </cell>
          <cell r="Q26">
            <v>0</v>
          </cell>
          <cell r="R26">
            <v>7</v>
          </cell>
          <cell r="S26">
            <v>0</v>
          </cell>
          <cell r="T26">
            <v>4</v>
          </cell>
          <cell r="U26">
            <v>31</v>
          </cell>
          <cell r="V26">
            <v>51</v>
          </cell>
        </row>
        <row r="27">
          <cell r="B27" t="str">
            <v>E022-01-0758/2019</v>
          </cell>
          <cell r="C27" t="str">
            <v>Ndemo Brian Bwonda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</row>
        <row r="27"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</row>
        <row r="28">
          <cell r="B28" t="str">
            <v>E022-01-0759/2019</v>
          </cell>
          <cell r="C28" t="str">
            <v>Bogonko Eddy Ombeki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8"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</row>
        <row r="29">
          <cell r="B29" t="str">
            <v>E022-01-0760/2019</v>
          </cell>
          <cell r="C29" t="str">
            <v>Wangombe Brian Gabriel Mwangi</v>
          </cell>
          <cell r="D29">
            <v>12</v>
          </cell>
          <cell r="E29">
            <v>18</v>
          </cell>
          <cell r="F29">
            <v>0</v>
          </cell>
          <cell r="G29">
            <v>5</v>
          </cell>
          <cell r="H29">
            <v>1.5</v>
          </cell>
          <cell r="I29">
            <v>0</v>
          </cell>
          <cell r="J29">
            <v>1.5</v>
          </cell>
          <cell r="K29">
            <v>11</v>
          </cell>
          <cell r="L29">
            <v>12</v>
          </cell>
          <cell r="M29">
            <v>0</v>
          </cell>
          <cell r="N29">
            <v>11.5</v>
          </cell>
          <cell r="O29">
            <v>18</v>
          </cell>
          <cell r="P29">
            <v>23</v>
          </cell>
          <cell r="Q29">
            <v>17</v>
          </cell>
          <cell r="R29">
            <v>0</v>
          </cell>
          <cell r="S29">
            <v>9.5</v>
          </cell>
          <cell r="T29">
            <v>0</v>
          </cell>
          <cell r="U29">
            <v>49.5</v>
          </cell>
          <cell r="V29">
            <v>68</v>
          </cell>
        </row>
        <row r="30">
          <cell r="B30" t="str">
            <v>E022-01-0761/2019</v>
          </cell>
          <cell r="C30" t="str">
            <v>Nduta Rael Nzeli</v>
          </cell>
          <cell r="D30">
            <v>15</v>
          </cell>
          <cell r="E30">
            <v>16</v>
          </cell>
          <cell r="F30">
            <v>0</v>
          </cell>
          <cell r="G30">
            <v>5.16666666666667</v>
          </cell>
          <cell r="H30">
            <v>0.5</v>
          </cell>
          <cell r="I30">
            <v>0</v>
          </cell>
          <cell r="J30">
            <v>0.5</v>
          </cell>
          <cell r="K30">
            <v>11</v>
          </cell>
          <cell r="L30">
            <v>12</v>
          </cell>
          <cell r="M30">
            <v>0</v>
          </cell>
          <cell r="N30">
            <v>11.5</v>
          </cell>
          <cell r="O30">
            <v>17.2</v>
          </cell>
          <cell r="P30">
            <v>18</v>
          </cell>
          <cell r="Q30">
            <v>9</v>
          </cell>
          <cell r="R30">
            <v>0</v>
          </cell>
          <cell r="S30">
            <v>0</v>
          </cell>
          <cell r="T30">
            <v>3</v>
          </cell>
          <cell r="U30">
            <v>30</v>
          </cell>
          <cell r="V30">
            <v>47</v>
          </cell>
        </row>
        <row r="31">
          <cell r="B31" t="str">
            <v>E022-01-0762/2019</v>
          </cell>
          <cell r="C31" t="str">
            <v>Kimanzi Lyanne Ndanu</v>
          </cell>
          <cell r="D31">
            <v>8</v>
          </cell>
          <cell r="E31">
            <v>19</v>
          </cell>
          <cell r="F31">
            <v>0</v>
          </cell>
          <cell r="G31">
            <v>4.5</v>
          </cell>
          <cell r="H31">
            <v>1.5</v>
          </cell>
          <cell r="I31">
            <v>0</v>
          </cell>
          <cell r="J31">
            <v>1.5</v>
          </cell>
          <cell r="K31">
            <v>11</v>
          </cell>
          <cell r="L31">
            <v>12</v>
          </cell>
          <cell r="M31">
            <v>0</v>
          </cell>
          <cell r="N31">
            <v>11.5</v>
          </cell>
          <cell r="O31">
            <v>17.5</v>
          </cell>
          <cell r="P31">
            <v>19</v>
          </cell>
          <cell r="Q31">
            <v>15</v>
          </cell>
          <cell r="R31">
            <v>0</v>
          </cell>
          <cell r="S31">
            <v>0</v>
          </cell>
          <cell r="T31">
            <v>10</v>
          </cell>
          <cell r="U31">
            <v>44</v>
          </cell>
          <cell r="V31">
            <v>62</v>
          </cell>
        </row>
        <row r="32">
          <cell r="B32" t="str">
            <v>E022-01-0765/2019</v>
          </cell>
          <cell r="C32" t="str">
            <v>Gathura Jeremiah Kiarie</v>
          </cell>
          <cell r="D32">
            <v>17</v>
          </cell>
          <cell r="E32">
            <v>18</v>
          </cell>
          <cell r="F32">
            <v>0</v>
          </cell>
          <cell r="G32">
            <v>5.83333333333333</v>
          </cell>
          <cell r="H32">
            <v>4.5</v>
          </cell>
          <cell r="I32">
            <v>0</v>
          </cell>
          <cell r="J32">
            <v>4.5</v>
          </cell>
          <cell r="K32">
            <v>12</v>
          </cell>
          <cell r="L32">
            <v>13</v>
          </cell>
          <cell r="M32">
            <v>0</v>
          </cell>
          <cell r="N32">
            <v>12.5</v>
          </cell>
          <cell r="O32">
            <v>22.8</v>
          </cell>
          <cell r="P32">
            <v>24</v>
          </cell>
          <cell r="Q32">
            <v>19</v>
          </cell>
          <cell r="R32">
            <v>0</v>
          </cell>
          <cell r="S32">
            <v>19</v>
          </cell>
          <cell r="T32">
            <v>0</v>
          </cell>
          <cell r="U32">
            <v>62</v>
          </cell>
          <cell r="V32">
            <v>85</v>
          </cell>
        </row>
        <row r="33">
          <cell r="B33" t="str">
            <v>E022-01-0766/2019</v>
          </cell>
          <cell r="C33" t="str">
            <v>James Mithamo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3"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</row>
        <row r="34">
          <cell r="B34" t="str">
            <v>E022-01-0767/2019</v>
          </cell>
          <cell r="C34" t="str">
            <v>Kinyanjui Tamahjoy Mbura</v>
          </cell>
          <cell r="D34">
            <v>12</v>
          </cell>
          <cell r="E34">
            <v>19</v>
          </cell>
          <cell r="F34">
            <v>0</v>
          </cell>
          <cell r="G34">
            <v>5.16666666666667</v>
          </cell>
          <cell r="H34">
            <v>3</v>
          </cell>
          <cell r="I34">
            <v>0</v>
          </cell>
          <cell r="J34">
            <v>3</v>
          </cell>
          <cell r="K34">
            <v>12</v>
          </cell>
          <cell r="L34">
            <v>11</v>
          </cell>
          <cell r="M34">
            <v>0</v>
          </cell>
          <cell r="N34">
            <v>11.5</v>
          </cell>
          <cell r="O34">
            <v>19.7</v>
          </cell>
          <cell r="P34">
            <v>24</v>
          </cell>
          <cell r="Q34">
            <v>11</v>
          </cell>
          <cell r="R34">
            <v>0</v>
          </cell>
          <cell r="S34">
            <v>16.5</v>
          </cell>
          <cell r="T34">
            <v>0</v>
          </cell>
          <cell r="U34">
            <v>51.5</v>
          </cell>
          <cell r="V34">
            <v>71</v>
          </cell>
        </row>
        <row r="35">
          <cell r="B35" t="str">
            <v>E022-01-0768/2019</v>
          </cell>
          <cell r="C35" t="str">
            <v>Kipkoech Pamela Chemutai</v>
          </cell>
          <cell r="D35">
            <v>9</v>
          </cell>
          <cell r="E35">
            <v>17</v>
          </cell>
          <cell r="F35">
            <v>0</v>
          </cell>
          <cell r="G35">
            <v>4.33333333333333</v>
          </cell>
          <cell r="H35">
            <v>4.5</v>
          </cell>
          <cell r="I35">
            <v>0</v>
          </cell>
          <cell r="J35">
            <v>4.5</v>
          </cell>
          <cell r="K35">
            <v>11</v>
          </cell>
          <cell r="L35">
            <v>11</v>
          </cell>
          <cell r="M35">
            <v>0</v>
          </cell>
          <cell r="N35">
            <v>11</v>
          </cell>
          <cell r="O35">
            <v>19.8</v>
          </cell>
          <cell r="P35">
            <v>18</v>
          </cell>
          <cell r="Q35">
            <v>18</v>
          </cell>
          <cell r="R35">
            <v>0</v>
          </cell>
          <cell r="S35">
            <v>0</v>
          </cell>
          <cell r="T35">
            <v>7</v>
          </cell>
          <cell r="U35">
            <v>43</v>
          </cell>
          <cell r="V35">
            <v>63</v>
          </cell>
        </row>
        <row r="36">
          <cell r="B36" t="str">
            <v>E022-01-0769/2019</v>
          </cell>
          <cell r="C36" t="str">
            <v>Faith Kaswii</v>
          </cell>
          <cell r="D36">
            <v>13</v>
          </cell>
          <cell r="E36">
            <v>16</v>
          </cell>
          <cell r="F36">
            <v>0</v>
          </cell>
          <cell r="G36">
            <v>4.83333333333333</v>
          </cell>
          <cell r="H36">
            <v>1.5</v>
          </cell>
          <cell r="I36">
            <v>0</v>
          </cell>
          <cell r="J36">
            <v>1.5</v>
          </cell>
          <cell r="K36">
            <v>13</v>
          </cell>
          <cell r="L36">
            <v>10</v>
          </cell>
          <cell r="M36">
            <v>0</v>
          </cell>
          <cell r="N36">
            <v>11.5</v>
          </cell>
          <cell r="O36">
            <v>17.8</v>
          </cell>
          <cell r="P36">
            <v>17.5</v>
          </cell>
          <cell r="Q36">
            <v>18</v>
          </cell>
          <cell r="R36">
            <v>0</v>
          </cell>
          <cell r="S36">
            <v>16</v>
          </cell>
          <cell r="T36">
            <v>0</v>
          </cell>
          <cell r="U36">
            <v>51.5</v>
          </cell>
          <cell r="V36">
            <v>69</v>
          </cell>
        </row>
        <row r="37">
          <cell r="B37" t="str">
            <v>E022-01-0770/2019</v>
          </cell>
          <cell r="C37" t="str">
            <v>Kariuki Joshua Njeru</v>
          </cell>
          <cell r="D37">
            <v>15</v>
          </cell>
          <cell r="E37">
            <v>15</v>
          </cell>
          <cell r="F37">
            <v>0</v>
          </cell>
          <cell r="G37">
            <v>5</v>
          </cell>
          <cell r="H37">
            <v>3</v>
          </cell>
          <cell r="I37">
            <v>0</v>
          </cell>
          <cell r="J37">
            <v>3</v>
          </cell>
          <cell r="K37">
            <v>10</v>
          </cell>
          <cell r="L37">
            <v>12</v>
          </cell>
          <cell r="M37">
            <v>0</v>
          </cell>
          <cell r="N37">
            <v>11</v>
          </cell>
          <cell r="O37">
            <v>19</v>
          </cell>
          <cell r="P37">
            <v>13</v>
          </cell>
          <cell r="Q37">
            <v>4</v>
          </cell>
          <cell r="R37">
            <v>0</v>
          </cell>
          <cell r="S37">
            <v>4</v>
          </cell>
          <cell r="T37">
            <v>0</v>
          </cell>
          <cell r="U37">
            <v>21</v>
          </cell>
          <cell r="V37">
            <v>40</v>
          </cell>
        </row>
        <row r="38">
          <cell r="B38" t="str">
            <v>E022-01-0771/2019</v>
          </cell>
          <cell r="C38" t="str">
            <v>Mugi Joy Wanjira</v>
          </cell>
          <cell r="D38">
            <v>13</v>
          </cell>
          <cell r="E38">
            <v>17</v>
          </cell>
          <cell r="F38">
            <v>0</v>
          </cell>
          <cell r="G38">
            <v>5</v>
          </cell>
          <cell r="H38">
            <v>4.5</v>
          </cell>
          <cell r="I38">
            <v>0</v>
          </cell>
          <cell r="J38">
            <v>4.5</v>
          </cell>
          <cell r="K38">
            <v>12</v>
          </cell>
          <cell r="L38">
            <v>11</v>
          </cell>
          <cell r="M38">
            <v>0</v>
          </cell>
          <cell r="N38">
            <v>11.5</v>
          </cell>
          <cell r="O38">
            <v>21</v>
          </cell>
          <cell r="P38">
            <v>24</v>
          </cell>
          <cell r="Q38">
            <v>0</v>
          </cell>
          <cell r="R38">
            <v>17</v>
          </cell>
          <cell r="S38">
            <v>16</v>
          </cell>
          <cell r="T38">
            <v>0</v>
          </cell>
          <cell r="U38">
            <v>57</v>
          </cell>
          <cell r="V38">
            <v>78</v>
          </cell>
        </row>
        <row r="39">
          <cell r="B39" t="str">
            <v>E022-01-0772/2019</v>
          </cell>
          <cell r="C39" t="str">
            <v>Gichuki Charles Murage</v>
          </cell>
          <cell r="D39">
            <v>12</v>
          </cell>
          <cell r="E39">
            <v>16</v>
          </cell>
          <cell r="F39">
            <v>0</v>
          </cell>
          <cell r="G39">
            <v>4.66666666666667</v>
          </cell>
          <cell r="H39">
            <v>0.5</v>
          </cell>
          <cell r="I39">
            <v>0</v>
          </cell>
          <cell r="J39">
            <v>0.5</v>
          </cell>
          <cell r="K39">
            <v>12</v>
          </cell>
          <cell r="L39">
            <v>10</v>
          </cell>
          <cell r="M39">
            <v>0</v>
          </cell>
          <cell r="N39">
            <v>11</v>
          </cell>
          <cell r="O39">
            <v>16.2</v>
          </cell>
          <cell r="P39">
            <v>18</v>
          </cell>
          <cell r="Q39">
            <v>0</v>
          </cell>
          <cell r="R39">
            <v>11</v>
          </cell>
          <cell r="S39">
            <v>0</v>
          </cell>
          <cell r="T39">
            <v>7</v>
          </cell>
          <cell r="U39">
            <v>36</v>
          </cell>
          <cell r="V39">
            <v>52</v>
          </cell>
        </row>
        <row r="40">
          <cell r="B40" t="str">
            <v>E022-01-0773/2019</v>
          </cell>
          <cell r="C40" t="str">
            <v>Musangi Stephen Mwangangi</v>
          </cell>
          <cell r="D40">
            <v>11</v>
          </cell>
          <cell r="E40">
            <v>18</v>
          </cell>
          <cell r="F40">
            <v>0</v>
          </cell>
          <cell r="G40">
            <v>4.83333333333333</v>
          </cell>
          <cell r="H40">
            <v>4.5</v>
          </cell>
          <cell r="I40">
            <v>0</v>
          </cell>
          <cell r="J40">
            <v>4.5</v>
          </cell>
          <cell r="K40">
            <v>12</v>
          </cell>
          <cell r="L40">
            <v>13</v>
          </cell>
          <cell r="M40">
            <v>0</v>
          </cell>
          <cell r="N40">
            <v>12.5</v>
          </cell>
          <cell r="O40">
            <v>21.8</v>
          </cell>
          <cell r="P40">
            <v>26</v>
          </cell>
          <cell r="Q40">
            <v>11</v>
          </cell>
          <cell r="R40">
            <v>0</v>
          </cell>
          <cell r="S40">
            <v>0</v>
          </cell>
          <cell r="T40">
            <v>12</v>
          </cell>
          <cell r="U40">
            <v>49</v>
          </cell>
          <cell r="V40">
            <v>71</v>
          </cell>
        </row>
        <row r="41">
          <cell r="B41" t="str">
            <v>E022-01-0774/2019</v>
          </cell>
          <cell r="C41" t="str">
            <v>Dennis Shujaa Martin</v>
          </cell>
          <cell r="D41">
            <v>8</v>
          </cell>
          <cell r="E41">
            <v>16</v>
          </cell>
          <cell r="F41">
            <v>0</v>
          </cell>
          <cell r="G41">
            <v>4</v>
          </cell>
          <cell r="H41">
            <v>3</v>
          </cell>
          <cell r="I41">
            <v>0</v>
          </cell>
          <cell r="J41">
            <v>3</v>
          </cell>
          <cell r="K41">
            <v>10</v>
          </cell>
          <cell r="L41">
            <v>12</v>
          </cell>
          <cell r="M41">
            <v>0</v>
          </cell>
          <cell r="N41">
            <v>11</v>
          </cell>
          <cell r="O41">
            <v>18</v>
          </cell>
          <cell r="P41">
            <v>18</v>
          </cell>
          <cell r="Q41">
            <v>19</v>
          </cell>
          <cell r="R41">
            <v>0</v>
          </cell>
          <cell r="S41">
            <v>11</v>
          </cell>
          <cell r="T41">
            <v>0</v>
          </cell>
          <cell r="U41">
            <v>48</v>
          </cell>
          <cell r="V41">
            <v>66</v>
          </cell>
        </row>
        <row r="42">
          <cell r="B42" t="str">
            <v>E022-01-0775/2019</v>
          </cell>
          <cell r="C42" t="str">
            <v>Ngei James Wambua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</row>
        <row r="42"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</row>
        <row r="43">
          <cell r="B43" t="str">
            <v>E022-01-0776/2019</v>
          </cell>
          <cell r="C43" t="str">
            <v>Thuku G Gichuki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</row>
        <row r="43"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</row>
        <row r="44">
          <cell r="B44" t="str">
            <v>E022-01-0777/2019</v>
          </cell>
          <cell r="C44" t="str">
            <v>Njihia Fidel Kirega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4"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</row>
        <row r="45">
          <cell r="B45" t="str">
            <v>E022-01-0778/2019</v>
          </cell>
          <cell r="C45" t="str">
            <v>Aswa Philip Katiechi</v>
          </cell>
          <cell r="D45">
            <v>15</v>
          </cell>
          <cell r="E45">
            <v>17</v>
          </cell>
          <cell r="F45">
            <v>0</v>
          </cell>
          <cell r="G45">
            <v>5.33333333333333</v>
          </cell>
          <cell r="H45">
            <v>1.5</v>
          </cell>
          <cell r="I45">
            <v>0</v>
          </cell>
          <cell r="J45">
            <v>1.5</v>
          </cell>
          <cell r="K45">
            <v>12</v>
          </cell>
          <cell r="L45">
            <v>11</v>
          </cell>
          <cell r="M45">
            <v>0</v>
          </cell>
          <cell r="N45">
            <v>11.5</v>
          </cell>
          <cell r="O45">
            <v>18.3</v>
          </cell>
          <cell r="P45">
            <v>20</v>
          </cell>
          <cell r="Q45">
            <v>13</v>
          </cell>
          <cell r="R45">
            <v>0</v>
          </cell>
          <cell r="S45">
            <v>0</v>
          </cell>
          <cell r="T45">
            <v>2</v>
          </cell>
          <cell r="U45">
            <v>35</v>
          </cell>
          <cell r="V45">
            <v>53</v>
          </cell>
        </row>
        <row r="46">
          <cell r="B46" t="str">
            <v>E022-01-0779/2019</v>
          </cell>
          <cell r="C46" t="str">
            <v>Obiero Spencer Ochieng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6"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</row>
        <row r="47">
          <cell r="B47" t="str">
            <v>E022-01-0780/2019</v>
          </cell>
          <cell r="C47" t="str">
            <v>Mwendwa Daniel Mulandi</v>
          </cell>
          <cell r="D47">
            <v>15</v>
          </cell>
          <cell r="E47">
            <v>19</v>
          </cell>
          <cell r="F47">
            <v>0</v>
          </cell>
          <cell r="G47">
            <v>5.66666666666667</v>
          </cell>
          <cell r="H47">
            <v>4.5</v>
          </cell>
          <cell r="I47">
            <v>0</v>
          </cell>
          <cell r="J47">
            <v>4.5</v>
          </cell>
          <cell r="K47">
            <v>12</v>
          </cell>
          <cell r="L47">
            <v>11</v>
          </cell>
          <cell r="M47">
            <v>0</v>
          </cell>
          <cell r="N47">
            <v>11.5</v>
          </cell>
          <cell r="O47">
            <v>21.7</v>
          </cell>
          <cell r="P47">
            <v>25</v>
          </cell>
          <cell r="Q47">
            <v>20</v>
          </cell>
          <cell r="R47">
            <v>0</v>
          </cell>
          <cell r="S47">
            <v>7</v>
          </cell>
          <cell r="T47">
            <v>0</v>
          </cell>
          <cell r="U47">
            <v>52</v>
          </cell>
          <cell r="V47">
            <v>74</v>
          </cell>
        </row>
        <row r="48">
          <cell r="B48" t="str">
            <v>E022-01-0781/2019</v>
          </cell>
          <cell r="C48" t="str">
            <v>Kipkorir Kevin</v>
          </cell>
          <cell r="D48">
            <v>10</v>
          </cell>
          <cell r="E48">
            <v>14</v>
          </cell>
          <cell r="F48">
            <v>0</v>
          </cell>
          <cell r="G48">
            <v>4</v>
          </cell>
          <cell r="H48">
            <v>4.5</v>
          </cell>
          <cell r="I48">
            <v>0</v>
          </cell>
          <cell r="J48">
            <v>4.5</v>
          </cell>
          <cell r="K48">
            <v>13</v>
          </cell>
          <cell r="L48">
            <v>12</v>
          </cell>
          <cell r="M48">
            <v>0</v>
          </cell>
          <cell r="N48">
            <v>12.5</v>
          </cell>
          <cell r="O48">
            <v>21</v>
          </cell>
          <cell r="P48">
            <v>18</v>
          </cell>
          <cell r="Q48">
            <v>0</v>
          </cell>
          <cell r="R48">
            <v>7</v>
          </cell>
          <cell r="S48">
            <v>15</v>
          </cell>
          <cell r="T48">
            <v>0</v>
          </cell>
          <cell r="U48">
            <v>40</v>
          </cell>
          <cell r="V48">
            <v>61</v>
          </cell>
        </row>
        <row r="49">
          <cell r="B49" t="str">
            <v>E022-01-0783/2019</v>
          </cell>
          <cell r="C49" t="str">
            <v>Njagi Fredrick Mwaniki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49"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</row>
        <row r="50">
          <cell r="B50" t="str">
            <v>E022-01-0786/2019</v>
          </cell>
          <cell r="C50" t="str">
            <v>Manjari David Muchai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0"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</row>
        <row r="51">
          <cell r="B51" t="str">
            <v>E022-01-0788/2019</v>
          </cell>
          <cell r="C51" t="str">
            <v>Mwangi Ian Muchiri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</row>
        <row r="51"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</row>
        <row r="52">
          <cell r="B52" t="str">
            <v>E022-01-0789/2019</v>
          </cell>
          <cell r="C52" t="str">
            <v>Elvis Kipngetich</v>
          </cell>
          <cell r="D52">
            <v>9</v>
          </cell>
          <cell r="E52">
            <v>15</v>
          </cell>
          <cell r="F52">
            <v>0</v>
          </cell>
          <cell r="G52">
            <v>4</v>
          </cell>
          <cell r="H52">
            <v>3</v>
          </cell>
          <cell r="I52">
            <v>0</v>
          </cell>
          <cell r="J52">
            <v>3</v>
          </cell>
          <cell r="K52">
            <v>12</v>
          </cell>
          <cell r="L52">
            <v>13</v>
          </cell>
          <cell r="M52">
            <v>0</v>
          </cell>
          <cell r="N52">
            <v>12.5</v>
          </cell>
          <cell r="O52">
            <v>19.5</v>
          </cell>
          <cell r="P52">
            <v>19</v>
          </cell>
          <cell r="Q52">
            <v>0</v>
          </cell>
          <cell r="R52">
            <v>11</v>
          </cell>
          <cell r="S52">
            <v>0</v>
          </cell>
          <cell r="T52">
            <v>6</v>
          </cell>
          <cell r="U52">
            <v>36</v>
          </cell>
          <cell r="V52">
            <v>56</v>
          </cell>
        </row>
        <row r="53">
          <cell r="B53" t="str">
            <v>E022-01-0790/2019</v>
          </cell>
          <cell r="C53" t="str">
            <v>Kiplangat Renox Kipkoech</v>
          </cell>
          <cell r="D53">
            <v>12</v>
          </cell>
          <cell r="E53">
            <v>16</v>
          </cell>
          <cell r="F53">
            <v>0</v>
          </cell>
          <cell r="G53">
            <v>4.66666666666667</v>
          </cell>
          <cell r="H53">
            <v>3</v>
          </cell>
          <cell r="I53">
            <v>0</v>
          </cell>
          <cell r="J53">
            <v>3</v>
          </cell>
          <cell r="K53">
            <v>12</v>
          </cell>
          <cell r="L53">
            <v>10</v>
          </cell>
          <cell r="M53">
            <v>0</v>
          </cell>
          <cell r="N53">
            <v>11</v>
          </cell>
          <cell r="O53">
            <v>18.7</v>
          </cell>
          <cell r="P53">
            <v>16</v>
          </cell>
          <cell r="Q53">
            <v>10</v>
          </cell>
          <cell r="R53">
            <v>0</v>
          </cell>
          <cell r="S53">
            <v>0</v>
          </cell>
          <cell r="T53">
            <v>4</v>
          </cell>
          <cell r="U53">
            <v>30</v>
          </cell>
          <cell r="V53">
            <v>49</v>
          </cell>
        </row>
        <row r="54">
          <cell r="B54" t="str">
            <v>E022-01-0791/2019</v>
          </cell>
          <cell r="C54" t="str">
            <v>Nyambura Precious Mumbi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4"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</row>
        <row r="55">
          <cell r="B55" t="str">
            <v>E022-01-0792/2019</v>
          </cell>
          <cell r="C55" t="str">
            <v>Kiprotich Cosmas</v>
          </cell>
          <cell r="D55">
            <v>14</v>
          </cell>
          <cell r="E55">
            <v>17</v>
          </cell>
          <cell r="F55">
            <v>0</v>
          </cell>
          <cell r="G55">
            <v>5.16666666666667</v>
          </cell>
          <cell r="H55">
            <v>3</v>
          </cell>
          <cell r="I55">
            <v>0</v>
          </cell>
          <cell r="J55">
            <v>3</v>
          </cell>
          <cell r="K55">
            <v>12</v>
          </cell>
          <cell r="L55">
            <v>11</v>
          </cell>
          <cell r="M55">
            <v>0</v>
          </cell>
          <cell r="N55">
            <v>11.5</v>
          </cell>
          <cell r="O55">
            <v>19.7</v>
          </cell>
          <cell r="P55">
            <v>23</v>
          </cell>
          <cell r="Q55">
            <v>0</v>
          </cell>
          <cell r="R55">
            <v>14</v>
          </cell>
          <cell r="S55">
            <v>0</v>
          </cell>
          <cell r="T55">
            <v>18</v>
          </cell>
          <cell r="U55">
            <v>55</v>
          </cell>
          <cell r="V55">
            <v>75</v>
          </cell>
        </row>
        <row r="56">
          <cell r="B56" t="str">
            <v>E022-01-0793/2019</v>
          </cell>
          <cell r="C56" t="str">
            <v>Chepkoech Doreen</v>
          </cell>
          <cell r="D56">
            <v>15</v>
          </cell>
          <cell r="E56">
            <v>17</v>
          </cell>
          <cell r="F56">
            <v>0</v>
          </cell>
          <cell r="G56">
            <v>5.33333333333333</v>
          </cell>
          <cell r="H56">
            <v>4.5</v>
          </cell>
          <cell r="I56">
            <v>0</v>
          </cell>
          <cell r="J56">
            <v>4.5</v>
          </cell>
          <cell r="K56">
            <v>12</v>
          </cell>
          <cell r="L56">
            <v>11</v>
          </cell>
          <cell r="M56">
            <v>0</v>
          </cell>
          <cell r="N56">
            <v>11.5</v>
          </cell>
          <cell r="O56">
            <v>21.3</v>
          </cell>
          <cell r="P56">
            <v>21.5</v>
          </cell>
          <cell r="Q56">
            <v>17</v>
          </cell>
          <cell r="R56">
            <v>0</v>
          </cell>
          <cell r="S56">
            <v>12</v>
          </cell>
          <cell r="T56">
            <v>0</v>
          </cell>
          <cell r="U56">
            <v>50.5</v>
          </cell>
          <cell r="V56">
            <v>72</v>
          </cell>
        </row>
        <row r="57">
          <cell r="B57" t="str">
            <v>E022-01-0794/2019</v>
          </cell>
          <cell r="C57" t="str">
            <v>Njeri Newton Kariuki</v>
          </cell>
          <cell r="D57">
            <v>16</v>
          </cell>
          <cell r="E57">
            <v>16</v>
          </cell>
          <cell r="F57">
            <v>0</v>
          </cell>
          <cell r="G57">
            <v>5.33333333333333</v>
          </cell>
          <cell r="H57">
            <v>3</v>
          </cell>
          <cell r="I57">
            <v>0</v>
          </cell>
          <cell r="J57">
            <v>3</v>
          </cell>
          <cell r="K57">
            <v>13</v>
          </cell>
          <cell r="L57">
            <v>12</v>
          </cell>
          <cell r="M57">
            <v>0</v>
          </cell>
          <cell r="N57">
            <v>12.5</v>
          </cell>
          <cell r="O57">
            <v>20.8</v>
          </cell>
          <cell r="P57">
            <v>25</v>
          </cell>
          <cell r="Q57">
            <v>17</v>
          </cell>
          <cell r="R57">
            <v>0</v>
          </cell>
          <cell r="S57">
            <v>16</v>
          </cell>
          <cell r="T57">
            <v>0</v>
          </cell>
          <cell r="U57">
            <v>58</v>
          </cell>
          <cell r="V57">
            <v>79</v>
          </cell>
        </row>
        <row r="58">
          <cell r="B58" t="str">
            <v>E022-01-0796/2019</v>
          </cell>
          <cell r="C58" t="str">
            <v>Kyalo Stephen Musembi</v>
          </cell>
          <cell r="D58">
            <v>10</v>
          </cell>
          <cell r="E58">
            <v>18</v>
          </cell>
          <cell r="F58">
            <v>0</v>
          </cell>
          <cell r="G58">
            <v>4.66666666666667</v>
          </cell>
          <cell r="H58">
            <v>1.5</v>
          </cell>
          <cell r="I58">
            <v>0</v>
          </cell>
          <cell r="J58">
            <v>1.5</v>
          </cell>
          <cell r="K58">
            <v>12</v>
          </cell>
          <cell r="L58">
            <v>11</v>
          </cell>
          <cell r="M58">
            <v>0</v>
          </cell>
          <cell r="N58">
            <v>11.5</v>
          </cell>
          <cell r="O58">
            <v>17.7</v>
          </cell>
          <cell r="P58">
            <v>23</v>
          </cell>
          <cell r="Q58">
            <v>6</v>
          </cell>
          <cell r="R58">
            <v>0</v>
          </cell>
          <cell r="S58">
            <v>0</v>
          </cell>
          <cell r="T58">
            <v>5</v>
          </cell>
          <cell r="U58">
            <v>34</v>
          </cell>
          <cell r="V58">
            <v>52</v>
          </cell>
        </row>
        <row r="59">
          <cell r="B59" t="str">
            <v>E022-01-0797/2019</v>
          </cell>
          <cell r="C59" t="str">
            <v>Kimani Geofrey Theuri</v>
          </cell>
          <cell r="D59">
            <v>13</v>
          </cell>
          <cell r="E59">
            <v>16</v>
          </cell>
          <cell r="F59">
            <v>0</v>
          </cell>
          <cell r="G59">
            <v>4.83333333333333</v>
          </cell>
          <cell r="H59">
            <v>3</v>
          </cell>
          <cell r="I59">
            <v>0</v>
          </cell>
          <cell r="J59">
            <v>3</v>
          </cell>
          <cell r="K59">
            <v>13</v>
          </cell>
          <cell r="L59">
            <v>12</v>
          </cell>
          <cell r="M59">
            <v>0</v>
          </cell>
          <cell r="N59">
            <v>12.5</v>
          </cell>
          <cell r="O59">
            <v>20.3</v>
          </cell>
          <cell r="P59">
            <v>23</v>
          </cell>
          <cell r="Q59">
            <v>19</v>
          </cell>
          <cell r="R59">
            <v>0</v>
          </cell>
          <cell r="S59">
            <v>16</v>
          </cell>
          <cell r="T59">
            <v>0</v>
          </cell>
          <cell r="U59">
            <v>58</v>
          </cell>
          <cell r="V59">
            <v>78</v>
          </cell>
        </row>
        <row r="60">
          <cell r="B60" t="str">
            <v>E022-01-0798/2019</v>
          </cell>
          <cell r="C60" t="str">
            <v>Kamau Peter Kinyanjui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0"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</row>
        <row r="61">
          <cell r="B61" t="str">
            <v>E022-01-0799/2019</v>
          </cell>
          <cell r="C61" t="str">
            <v>Njuguna Joseph Kuria</v>
          </cell>
          <cell r="D61">
            <v>14</v>
          </cell>
          <cell r="E61">
            <v>16</v>
          </cell>
          <cell r="F61">
            <v>0</v>
          </cell>
          <cell r="G61">
            <v>5</v>
          </cell>
          <cell r="H61">
            <v>4.5</v>
          </cell>
          <cell r="I61">
            <v>0</v>
          </cell>
          <cell r="J61">
            <v>4.5</v>
          </cell>
          <cell r="K61">
            <v>13</v>
          </cell>
          <cell r="L61">
            <v>12</v>
          </cell>
          <cell r="M61">
            <v>0</v>
          </cell>
          <cell r="N61">
            <v>12.5</v>
          </cell>
          <cell r="O61">
            <v>22</v>
          </cell>
          <cell r="P61">
            <v>21</v>
          </cell>
          <cell r="Q61">
            <v>19</v>
          </cell>
          <cell r="R61">
            <v>0</v>
          </cell>
          <cell r="S61">
            <v>16.5</v>
          </cell>
          <cell r="T61">
            <v>0</v>
          </cell>
          <cell r="U61">
            <v>56.5</v>
          </cell>
          <cell r="V61">
            <v>79</v>
          </cell>
        </row>
        <row r="62">
          <cell r="B62" t="str">
            <v>E022-01-0800/2019</v>
          </cell>
          <cell r="C62" t="str">
            <v>Saina Jemeli Njeri</v>
          </cell>
          <cell r="D62">
            <v>13</v>
          </cell>
          <cell r="E62">
            <v>16</v>
          </cell>
          <cell r="F62">
            <v>0</v>
          </cell>
          <cell r="G62">
            <v>4.83333333333333</v>
          </cell>
          <cell r="H62">
            <v>3</v>
          </cell>
          <cell r="I62">
            <v>0</v>
          </cell>
          <cell r="J62">
            <v>3</v>
          </cell>
          <cell r="K62">
            <v>12</v>
          </cell>
          <cell r="L62">
            <v>11</v>
          </cell>
          <cell r="M62">
            <v>0</v>
          </cell>
          <cell r="N62">
            <v>11.5</v>
          </cell>
          <cell r="O62">
            <v>19.3</v>
          </cell>
          <cell r="P62">
            <v>11</v>
          </cell>
          <cell r="Q62">
            <v>12</v>
          </cell>
          <cell r="R62">
            <v>0</v>
          </cell>
          <cell r="S62">
            <v>6</v>
          </cell>
          <cell r="T62">
            <v>0</v>
          </cell>
          <cell r="U62">
            <v>29</v>
          </cell>
          <cell r="V62">
            <v>48</v>
          </cell>
        </row>
        <row r="63">
          <cell r="B63" t="str">
            <v>E022-01-0802/2019</v>
          </cell>
          <cell r="C63" t="str">
            <v>Yatich Kandie</v>
          </cell>
          <cell r="D63">
            <v>10</v>
          </cell>
          <cell r="E63">
            <v>18</v>
          </cell>
          <cell r="F63">
            <v>0</v>
          </cell>
          <cell r="G63">
            <v>4.66666666666667</v>
          </cell>
          <cell r="H63">
            <v>3</v>
          </cell>
          <cell r="I63">
            <v>0</v>
          </cell>
          <cell r="J63">
            <v>3</v>
          </cell>
          <cell r="K63">
            <v>12</v>
          </cell>
          <cell r="L63">
            <v>11</v>
          </cell>
          <cell r="M63">
            <v>0</v>
          </cell>
          <cell r="N63">
            <v>11.5</v>
          </cell>
          <cell r="O63">
            <v>19.2</v>
          </cell>
          <cell r="P63">
            <v>17.5</v>
          </cell>
          <cell r="Q63">
            <v>16</v>
          </cell>
          <cell r="R63">
            <v>0</v>
          </cell>
          <cell r="S63">
            <v>9.5</v>
          </cell>
          <cell r="T63">
            <v>0</v>
          </cell>
          <cell r="U63">
            <v>43</v>
          </cell>
          <cell r="V63">
            <v>62</v>
          </cell>
        </row>
        <row r="64">
          <cell r="B64" t="str">
            <v>E022-01-0803/2019</v>
          </cell>
          <cell r="C64" t="str">
            <v>Sheila Jepchirchir</v>
          </cell>
          <cell r="D64">
            <v>8</v>
          </cell>
          <cell r="E64">
            <v>19</v>
          </cell>
          <cell r="F64">
            <v>0</v>
          </cell>
          <cell r="G64">
            <v>4.5</v>
          </cell>
          <cell r="H64">
            <v>1.5</v>
          </cell>
          <cell r="I64">
            <v>0</v>
          </cell>
          <cell r="J64">
            <v>1.5</v>
          </cell>
          <cell r="K64">
            <v>10</v>
          </cell>
          <cell r="L64">
            <v>11</v>
          </cell>
          <cell r="M64">
            <v>0</v>
          </cell>
          <cell r="N64">
            <v>10.5</v>
          </cell>
          <cell r="O64">
            <v>16.5</v>
          </cell>
          <cell r="P64">
            <v>20</v>
          </cell>
          <cell r="Q64">
            <v>12</v>
          </cell>
          <cell r="R64">
            <v>0</v>
          </cell>
          <cell r="S64">
            <v>0</v>
          </cell>
          <cell r="T64">
            <v>10</v>
          </cell>
          <cell r="U64">
            <v>42</v>
          </cell>
          <cell r="V64">
            <v>59</v>
          </cell>
        </row>
        <row r="65">
          <cell r="B65" t="str">
            <v>E022-01-0804/2019</v>
          </cell>
          <cell r="C65" t="str">
            <v>Kipkoech Dalton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5"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</row>
        <row r="66">
          <cell r="B66" t="str">
            <v>E022-01-0805/2019</v>
          </cell>
          <cell r="C66" t="str">
            <v>Blair Carson Kiprotich</v>
          </cell>
          <cell r="D66">
            <v>11</v>
          </cell>
          <cell r="E66">
            <v>16</v>
          </cell>
          <cell r="F66">
            <v>0</v>
          </cell>
          <cell r="G66">
            <v>4.5</v>
          </cell>
          <cell r="H66">
            <v>3</v>
          </cell>
          <cell r="I66">
            <v>0</v>
          </cell>
          <cell r="J66">
            <v>3</v>
          </cell>
          <cell r="K66">
            <v>12</v>
          </cell>
          <cell r="L66">
            <v>11</v>
          </cell>
          <cell r="M66">
            <v>0</v>
          </cell>
          <cell r="N66">
            <v>11.5</v>
          </cell>
          <cell r="O66">
            <v>19</v>
          </cell>
          <cell r="P66">
            <v>19</v>
          </cell>
          <cell r="Q66">
            <v>9</v>
          </cell>
          <cell r="R66">
            <v>0</v>
          </cell>
          <cell r="S66">
            <v>0</v>
          </cell>
          <cell r="T66">
            <v>6</v>
          </cell>
          <cell r="U66">
            <v>34</v>
          </cell>
          <cell r="V66">
            <v>53</v>
          </cell>
        </row>
        <row r="67">
          <cell r="B67" t="str">
            <v>E022-01-0806/2019</v>
          </cell>
          <cell r="C67" t="str">
            <v>Disamalu Joseph Munene</v>
          </cell>
          <cell r="D67">
            <v>10</v>
          </cell>
          <cell r="E67">
            <v>19</v>
          </cell>
          <cell r="F67">
            <v>0</v>
          </cell>
          <cell r="G67">
            <v>4.83333333333333</v>
          </cell>
          <cell r="H67">
            <v>4.5</v>
          </cell>
          <cell r="I67">
            <v>0</v>
          </cell>
          <cell r="J67">
            <v>4.5</v>
          </cell>
          <cell r="K67">
            <v>13</v>
          </cell>
          <cell r="L67">
            <v>10</v>
          </cell>
          <cell r="M67">
            <v>0</v>
          </cell>
          <cell r="N67">
            <v>11.5</v>
          </cell>
          <cell r="O67">
            <v>20.8</v>
          </cell>
          <cell r="P67">
            <v>18.5</v>
          </cell>
          <cell r="Q67">
            <v>19</v>
          </cell>
          <cell r="R67">
            <v>0</v>
          </cell>
          <cell r="S67">
            <v>13.5</v>
          </cell>
          <cell r="T67">
            <v>0</v>
          </cell>
          <cell r="U67">
            <v>51</v>
          </cell>
          <cell r="V67">
            <v>72</v>
          </cell>
        </row>
        <row r="68">
          <cell r="B68" t="str">
            <v>E022-01-0807/2019</v>
          </cell>
          <cell r="C68" t="str">
            <v>Nehemiah Kibet</v>
          </cell>
          <cell r="D68">
            <v>11</v>
          </cell>
          <cell r="E68">
            <v>18</v>
          </cell>
          <cell r="F68">
            <v>0</v>
          </cell>
          <cell r="G68">
            <v>4.83333333333333</v>
          </cell>
          <cell r="H68">
            <v>3</v>
          </cell>
          <cell r="I68">
            <v>0</v>
          </cell>
          <cell r="J68">
            <v>3</v>
          </cell>
          <cell r="K68">
            <v>11</v>
          </cell>
          <cell r="L68">
            <v>12</v>
          </cell>
          <cell r="M68">
            <v>0</v>
          </cell>
          <cell r="N68">
            <v>11.5</v>
          </cell>
          <cell r="O68">
            <v>19.3</v>
          </cell>
          <cell r="P68">
            <v>20</v>
          </cell>
          <cell r="Q68">
            <v>0</v>
          </cell>
          <cell r="R68">
            <v>9</v>
          </cell>
          <cell r="S68">
            <v>0</v>
          </cell>
          <cell r="T68">
            <v>6</v>
          </cell>
          <cell r="U68">
            <v>35</v>
          </cell>
          <cell r="V68">
            <v>54</v>
          </cell>
        </row>
        <row r="69">
          <cell r="B69" t="str">
            <v>E022-01-0809/2019</v>
          </cell>
          <cell r="C69" t="str">
            <v>Cheruiyot Felix Kipngetich</v>
          </cell>
          <cell r="D69">
            <v>5</v>
          </cell>
          <cell r="E69">
            <v>15</v>
          </cell>
          <cell r="F69">
            <v>0</v>
          </cell>
          <cell r="G69">
            <v>3.33333333333333</v>
          </cell>
          <cell r="H69">
            <v>3</v>
          </cell>
          <cell r="I69">
            <v>0</v>
          </cell>
          <cell r="J69">
            <v>3</v>
          </cell>
          <cell r="K69">
            <v>12</v>
          </cell>
          <cell r="L69">
            <v>10</v>
          </cell>
          <cell r="M69">
            <v>0</v>
          </cell>
          <cell r="N69">
            <v>11</v>
          </cell>
          <cell r="O69">
            <v>17.3</v>
          </cell>
          <cell r="P69">
            <v>22</v>
          </cell>
          <cell r="Q69">
            <v>19</v>
          </cell>
          <cell r="R69">
            <v>0</v>
          </cell>
          <cell r="S69">
            <v>7</v>
          </cell>
          <cell r="T69">
            <v>0</v>
          </cell>
          <cell r="U69">
            <v>48</v>
          </cell>
          <cell r="V69">
            <v>65</v>
          </cell>
        </row>
        <row r="70">
          <cell r="B70" t="str">
            <v>E022-01-0810/2019</v>
          </cell>
          <cell r="C70" t="str">
            <v>Wilson Kisompe Toroge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0"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</row>
        <row r="71">
          <cell r="B71" t="str">
            <v>E022-01-0811/2019</v>
          </cell>
          <cell r="C71" t="str">
            <v>Jelimo Marion</v>
          </cell>
          <cell r="D71">
            <v>15</v>
          </cell>
          <cell r="E71">
            <v>16</v>
          </cell>
          <cell r="F71">
            <v>0</v>
          </cell>
          <cell r="G71">
            <v>5.16666666666667</v>
          </cell>
          <cell r="H71">
            <v>1.5</v>
          </cell>
          <cell r="I71">
            <v>0</v>
          </cell>
          <cell r="J71">
            <v>1.5</v>
          </cell>
          <cell r="K71">
            <v>13</v>
          </cell>
          <cell r="L71">
            <v>10</v>
          </cell>
          <cell r="M71">
            <v>0</v>
          </cell>
          <cell r="N71">
            <v>11.5</v>
          </cell>
          <cell r="O71">
            <v>18.2</v>
          </cell>
          <cell r="P71">
            <v>12</v>
          </cell>
          <cell r="Q71">
            <v>9</v>
          </cell>
          <cell r="R71">
            <v>0</v>
          </cell>
          <cell r="S71">
            <v>0</v>
          </cell>
          <cell r="T71">
            <v>1</v>
          </cell>
          <cell r="U71">
            <v>22</v>
          </cell>
          <cell r="V71">
            <v>40</v>
          </cell>
        </row>
        <row r="72">
          <cell r="B72" t="str">
            <v>E022-01-0812/2019</v>
          </cell>
          <cell r="C72" t="str">
            <v>Saha Ndune Erick</v>
          </cell>
          <cell r="D72">
            <v>14</v>
          </cell>
          <cell r="E72">
            <v>17</v>
          </cell>
          <cell r="F72">
            <v>0</v>
          </cell>
          <cell r="G72">
            <v>5.16666666666667</v>
          </cell>
          <cell r="H72">
            <v>3</v>
          </cell>
          <cell r="I72">
            <v>0</v>
          </cell>
          <cell r="J72">
            <v>3</v>
          </cell>
          <cell r="K72">
            <v>12</v>
          </cell>
          <cell r="L72">
            <v>13</v>
          </cell>
          <cell r="M72">
            <v>0</v>
          </cell>
          <cell r="N72">
            <v>12.5</v>
          </cell>
          <cell r="O72">
            <v>20.7</v>
          </cell>
          <cell r="P72">
            <v>19</v>
          </cell>
          <cell r="Q72">
            <v>13</v>
          </cell>
          <cell r="R72">
            <v>0</v>
          </cell>
          <cell r="S72">
            <v>3</v>
          </cell>
          <cell r="T72">
            <v>0</v>
          </cell>
          <cell r="U72">
            <v>35</v>
          </cell>
          <cell r="V72">
            <v>56</v>
          </cell>
        </row>
        <row r="73">
          <cell r="B73" t="str">
            <v>E022-01-0813/2019</v>
          </cell>
          <cell r="C73" t="str">
            <v>Kolia Katasi Josaiah</v>
          </cell>
          <cell r="D73">
            <v>13</v>
          </cell>
          <cell r="E73">
            <v>17</v>
          </cell>
          <cell r="F73">
            <v>0</v>
          </cell>
          <cell r="G73">
            <v>5</v>
          </cell>
          <cell r="H73">
            <v>3</v>
          </cell>
          <cell r="I73">
            <v>0</v>
          </cell>
          <cell r="J73">
            <v>3</v>
          </cell>
          <cell r="K73">
            <v>12</v>
          </cell>
          <cell r="L73">
            <v>11</v>
          </cell>
          <cell r="M73">
            <v>0</v>
          </cell>
          <cell r="N73">
            <v>11.5</v>
          </cell>
          <cell r="O73">
            <v>19.5</v>
          </cell>
          <cell r="P73">
            <v>20</v>
          </cell>
          <cell r="Q73">
            <v>18</v>
          </cell>
          <cell r="R73">
            <v>0</v>
          </cell>
          <cell r="S73">
            <v>0</v>
          </cell>
          <cell r="T73">
            <v>17</v>
          </cell>
          <cell r="U73">
            <v>55</v>
          </cell>
          <cell r="V73">
            <v>75</v>
          </cell>
        </row>
        <row r="74">
          <cell r="B74" t="str">
            <v>E022-01-0814/2019</v>
          </cell>
          <cell r="C74" t="str">
            <v>Mwakitandu Hafidhi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4"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</row>
        <row r="75">
          <cell r="B75" t="str">
            <v>E022-01-0815/2019</v>
          </cell>
          <cell r="C75" t="str">
            <v>Nasiwe Andera Neville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5"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</row>
        <row r="76">
          <cell r="B76" t="str">
            <v>E022-01-0816/2019</v>
          </cell>
          <cell r="C76" t="str">
            <v>Kyalo Musyimi John</v>
          </cell>
          <cell r="D76">
            <v>12</v>
          </cell>
          <cell r="E76">
            <v>19</v>
          </cell>
          <cell r="F76">
            <v>0</v>
          </cell>
          <cell r="G76">
            <v>5.16666666666667</v>
          </cell>
          <cell r="H76">
            <v>1.5</v>
          </cell>
          <cell r="I76">
            <v>0</v>
          </cell>
          <cell r="J76">
            <v>1.5</v>
          </cell>
          <cell r="K76">
            <v>12</v>
          </cell>
          <cell r="L76">
            <v>11</v>
          </cell>
          <cell r="M76">
            <v>0</v>
          </cell>
          <cell r="N76">
            <v>11.5</v>
          </cell>
          <cell r="O76">
            <v>18.2</v>
          </cell>
          <cell r="P76">
            <v>19</v>
          </cell>
          <cell r="Q76">
            <v>11</v>
          </cell>
          <cell r="R76">
            <v>0</v>
          </cell>
          <cell r="S76">
            <v>0</v>
          </cell>
          <cell r="T76">
            <v>4</v>
          </cell>
          <cell r="U76">
            <v>34</v>
          </cell>
          <cell r="V76">
            <v>52</v>
          </cell>
        </row>
        <row r="77">
          <cell r="B77" t="str">
            <v>E022-01-0817/2019</v>
          </cell>
          <cell r="C77" t="str">
            <v>Dishan Otieno</v>
          </cell>
          <cell r="D77">
            <v>9</v>
          </cell>
          <cell r="E77">
            <v>16</v>
          </cell>
          <cell r="F77">
            <v>0</v>
          </cell>
          <cell r="G77">
            <v>4.16666666666667</v>
          </cell>
          <cell r="H77">
            <v>3</v>
          </cell>
          <cell r="I77">
            <v>0</v>
          </cell>
          <cell r="J77">
            <v>3</v>
          </cell>
          <cell r="K77">
            <v>12</v>
          </cell>
          <cell r="L77">
            <v>13</v>
          </cell>
          <cell r="M77">
            <v>0</v>
          </cell>
          <cell r="N77">
            <v>12.5</v>
          </cell>
          <cell r="O77">
            <v>19.7</v>
          </cell>
          <cell r="P77">
            <v>23</v>
          </cell>
          <cell r="Q77">
            <v>0</v>
          </cell>
          <cell r="R77">
            <v>16</v>
          </cell>
          <cell r="S77">
            <v>16</v>
          </cell>
          <cell r="T77">
            <v>0</v>
          </cell>
          <cell r="U77">
            <v>55</v>
          </cell>
          <cell r="V77">
            <v>75</v>
          </cell>
        </row>
        <row r="78">
          <cell r="B78" t="str">
            <v>E022-01-0818/2019</v>
          </cell>
          <cell r="C78" t="str">
            <v>Wanjala Daniel</v>
          </cell>
          <cell r="D78">
            <v>8</v>
          </cell>
          <cell r="E78">
            <v>17</v>
          </cell>
          <cell r="F78">
            <v>0</v>
          </cell>
          <cell r="G78">
            <v>4.16666666666667</v>
          </cell>
          <cell r="H78">
            <v>3</v>
          </cell>
          <cell r="I78">
            <v>0</v>
          </cell>
          <cell r="J78">
            <v>3</v>
          </cell>
          <cell r="K78">
            <v>10</v>
          </cell>
          <cell r="L78">
            <v>12</v>
          </cell>
          <cell r="M78">
            <v>0</v>
          </cell>
          <cell r="N78">
            <v>11</v>
          </cell>
          <cell r="O78">
            <v>18.2</v>
          </cell>
          <cell r="P78">
            <v>16</v>
          </cell>
          <cell r="Q78">
            <v>16</v>
          </cell>
          <cell r="R78">
            <v>0</v>
          </cell>
          <cell r="S78">
            <v>0</v>
          </cell>
          <cell r="T78">
            <v>4</v>
          </cell>
          <cell r="U78">
            <v>36</v>
          </cell>
          <cell r="V78">
            <v>54</v>
          </cell>
        </row>
        <row r="79">
          <cell r="B79" t="str">
            <v>E022-01-0819/2019</v>
          </cell>
          <cell r="C79" t="str">
            <v>Houston Kilaaka Kisanya</v>
          </cell>
          <cell r="D79">
            <v>14</v>
          </cell>
          <cell r="E79">
            <v>18</v>
          </cell>
          <cell r="F79">
            <v>0</v>
          </cell>
          <cell r="G79">
            <v>5.33333333333333</v>
          </cell>
          <cell r="H79">
            <v>3</v>
          </cell>
          <cell r="I79">
            <v>0</v>
          </cell>
          <cell r="J79">
            <v>3</v>
          </cell>
          <cell r="K79">
            <v>13</v>
          </cell>
          <cell r="L79">
            <v>10</v>
          </cell>
          <cell r="M79">
            <v>0</v>
          </cell>
          <cell r="N79">
            <v>11.5</v>
          </cell>
          <cell r="O79">
            <v>19.8</v>
          </cell>
          <cell r="P79">
            <v>18</v>
          </cell>
          <cell r="Q79">
            <v>19</v>
          </cell>
          <cell r="R79">
            <v>0</v>
          </cell>
          <cell r="S79">
            <v>0</v>
          </cell>
          <cell r="T79">
            <v>15</v>
          </cell>
          <cell r="U79">
            <v>52</v>
          </cell>
          <cell r="V79">
            <v>72</v>
          </cell>
        </row>
        <row r="80">
          <cell r="B80" t="str">
            <v>E022-01-0820/2019</v>
          </cell>
          <cell r="C80" t="str">
            <v>Muchendu Peter Kibuku</v>
          </cell>
          <cell r="D80">
            <v>12</v>
          </cell>
          <cell r="E80">
            <v>16</v>
          </cell>
          <cell r="F80">
            <v>0</v>
          </cell>
          <cell r="G80">
            <v>4.66666666666667</v>
          </cell>
          <cell r="H80">
            <v>3</v>
          </cell>
          <cell r="I80">
            <v>0</v>
          </cell>
          <cell r="J80">
            <v>3</v>
          </cell>
          <cell r="K80">
            <v>13</v>
          </cell>
          <cell r="L80">
            <v>10</v>
          </cell>
          <cell r="M80">
            <v>0</v>
          </cell>
          <cell r="N80">
            <v>11.5</v>
          </cell>
          <cell r="O80">
            <v>19.2</v>
          </cell>
          <cell r="P80">
            <v>23</v>
          </cell>
          <cell r="Q80">
            <v>20</v>
          </cell>
          <cell r="R80">
            <v>0</v>
          </cell>
          <cell r="S80">
            <v>0</v>
          </cell>
          <cell r="T80">
            <v>10</v>
          </cell>
          <cell r="U80">
            <v>53</v>
          </cell>
          <cell r="V80">
            <v>72</v>
          </cell>
        </row>
        <row r="81">
          <cell r="B81" t="str">
            <v>E022-01-0821/2019</v>
          </cell>
          <cell r="C81" t="str">
            <v>Mweni Fred Mramba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1"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</row>
        <row r="82">
          <cell r="B82" t="str">
            <v>E022-01-0822/2019</v>
          </cell>
          <cell r="C82" t="str">
            <v>Magoi Maxwel Kipruto</v>
          </cell>
          <cell r="D82">
            <v>12</v>
          </cell>
          <cell r="E82">
            <v>19</v>
          </cell>
          <cell r="F82">
            <v>0</v>
          </cell>
          <cell r="G82">
            <v>5.16666666666667</v>
          </cell>
          <cell r="H82">
            <v>3</v>
          </cell>
          <cell r="I82">
            <v>0</v>
          </cell>
          <cell r="J82">
            <v>3</v>
          </cell>
          <cell r="K82">
            <v>10</v>
          </cell>
          <cell r="L82">
            <v>12</v>
          </cell>
          <cell r="M82">
            <v>0</v>
          </cell>
          <cell r="N82">
            <v>11</v>
          </cell>
          <cell r="O82">
            <v>19.2</v>
          </cell>
          <cell r="P82">
            <v>12</v>
          </cell>
          <cell r="Q82">
            <v>0</v>
          </cell>
          <cell r="R82">
            <v>13</v>
          </cell>
          <cell r="S82">
            <v>0</v>
          </cell>
          <cell r="T82">
            <v>12</v>
          </cell>
          <cell r="U82">
            <v>37</v>
          </cell>
          <cell r="V82">
            <v>56</v>
          </cell>
        </row>
        <row r="83">
          <cell r="B83" t="str">
            <v>E022-01-0823/2019</v>
          </cell>
          <cell r="C83" t="str">
            <v>Nyaberi Fred Makori</v>
          </cell>
          <cell r="D83">
            <v>10</v>
          </cell>
          <cell r="E83">
            <v>17</v>
          </cell>
          <cell r="F83">
            <v>0</v>
          </cell>
          <cell r="G83">
            <v>4.5</v>
          </cell>
          <cell r="H83">
            <v>3</v>
          </cell>
          <cell r="I83">
            <v>0</v>
          </cell>
          <cell r="J83">
            <v>3</v>
          </cell>
          <cell r="K83">
            <v>12</v>
          </cell>
          <cell r="L83">
            <v>11</v>
          </cell>
          <cell r="M83">
            <v>0</v>
          </cell>
          <cell r="N83">
            <v>11.5</v>
          </cell>
          <cell r="O83">
            <v>19</v>
          </cell>
          <cell r="P83">
            <v>20</v>
          </cell>
          <cell r="Q83">
            <v>10</v>
          </cell>
          <cell r="R83">
            <v>0</v>
          </cell>
          <cell r="S83">
            <v>10</v>
          </cell>
          <cell r="T83">
            <v>0</v>
          </cell>
          <cell r="U83">
            <v>40</v>
          </cell>
          <cell r="V83">
            <v>59</v>
          </cell>
        </row>
        <row r="84">
          <cell r="B84" t="str">
            <v>E022-01-0824/2019</v>
          </cell>
          <cell r="C84" t="str">
            <v>Ghati Fernado Maroa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4"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</row>
        <row r="85">
          <cell r="B85" t="str">
            <v>E022-01-2238/2019</v>
          </cell>
          <cell r="C85" t="str">
            <v>Kathini Benson Mwanthi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</row>
        <row r="85"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</row>
        <row r="86">
          <cell r="B86" t="str">
            <v>E022-01-1894/2018</v>
          </cell>
          <cell r="C86" t="str">
            <v>Brian Kiptoo Biwott</v>
          </cell>
          <cell r="D86">
            <v>5</v>
          </cell>
          <cell r="E86">
            <v>16</v>
          </cell>
          <cell r="F86">
            <v>0</v>
          </cell>
          <cell r="G86">
            <v>3.5</v>
          </cell>
          <cell r="H86">
            <v>1.5</v>
          </cell>
          <cell r="I86">
            <v>0</v>
          </cell>
          <cell r="J86">
            <v>1.5</v>
          </cell>
          <cell r="K86">
            <v>12</v>
          </cell>
          <cell r="L86">
            <v>10</v>
          </cell>
          <cell r="M86">
            <v>0</v>
          </cell>
          <cell r="N86">
            <v>11</v>
          </cell>
          <cell r="O86">
            <v>16</v>
          </cell>
          <cell r="P86">
            <v>22</v>
          </cell>
          <cell r="Q86">
            <v>12</v>
          </cell>
          <cell r="R86">
            <v>0</v>
          </cell>
          <cell r="S86">
            <v>4</v>
          </cell>
          <cell r="T86">
            <v>0</v>
          </cell>
          <cell r="U86">
            <v>38</v>
          </cell>
          <cell r="V86">
            <v>54</v>
          </cell>
        </row>
        <row r="87">
          <cell r="B87" t="str">
            <v>E022-01-1842/2018</v>
          </cell>
          <cell r="C87" t="str">
            <v>Andyson Wekesa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7"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</row>
        <row r="88">
          <cell r="B88" t="str">
            <v>E022-01-2040/2019</v>
          </cell>
          <cell r="C88" t="str">
            <v>Edwin Ngari</v>
          </cell>
          <cell r="D88">
            <v>10</v>
          </cell>
          <cell r="E88">
            <v>20</v>
          </cell>
          <cell r="F88">
            <v>0</v>
          </cell>
          <cell r="G88">
            <v>5</v>
          </cell>
          <cell r="H88">
            <v>3</v>
          </cell>
          <cell r="I88">
            <v>0</v>
          </cell>
          <cell r="J88">
            <v>3</v>
          </cell>
          <cell r="K88">
            <v>11</v>
          </cell>
          <cell r="L88">
            <v>12</v>
          </cell>
          <cell r="M88">
            <v>0</v>
          </cell>
          <cell r="N88">
            <v>11.5</v>
          </cell>
          <cell r="O88">
            <v>19.5</v>
          </cell>
          <cell r="P88">
            <v>17</v>
          </cell>
          <cell r="Q88">
            <v>7</v>
          </cell>
          <cell r="R88">
            <v>0</v>
          </cell>
          <cell r="S88">
            <v>0</v>
          </cell>
          <cell r="T88">
            <v>2</v>
          </cell>
          <cell r="U88">
            <v>26</v>
          </cell>
          <cell r="V88">
            <v>46</v>
          </cell>
        </row>
        <row r="89">
          <cell r="B89" t="str">
            <v>E022-01-1887/2018</v>
          </cell>
          <cell r="C89" t="str">
            <v>Ewas Ndumo Nderitu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</row>
        <row r="89"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</row>
        <row r="90">
          <cell r="B90" t="str">
            <v>E022-01-0376/2018</v>
          </cell>
          <cell r="C90" t="str">
            <v>Gituma Michael Kimathi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</row>
        <row r="90"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</row>
        <row r="91">
          <cell r="B91" t="str">
            <v>E022-01-2029/2019</v>
          </cell>
          <cell r="C91" t="str">
            <v>Wang'ondu Benard Kuria</v>
          </cell>
          <cell r="D91">
            <v>10</v>
          </cell>
          <cell r="E91">
            <v>14</v>
          </cell>
          <cell r="F91">
            <v>0</v>
          </cell>
          <cell r="G91">
            <v>4</v>
          </cell>
          <cell r="H91">
            <v>4.5</v>
          </cell>
          <cell r="I91">
            <v>0</v>
          </cell>
          <cell r="J91">
            <v>4.5</v>
          </cell>
          <cell r="K91">
            <v>12</v>
          </cell>
          <cell r="L91">
            <v>11</v>
          </cell>
          <cell r="M91">
            <v>0</v>
          </cell>
          <cell r="N91">
            <v>11.5</v>
          </cell>
          <cell r="O91">
            <v>20</v>
          </cell>
          <cell r="P91">
            <v>23</v>
          </cell>
          <cell r="Q91">
            <v>0</v>
          </cell>
          <cell r="R91">
            <v>14</v>
          </cell>
          <cell r="S91">
            <v>0</v>
          </cell>
          <cell r="T91">
            <v>10</v>
          </cell>
          <cell r="U91">
            <v>47</v>
          </cell>
          <cell r="V91">
            <v>67</v>
          </cell>
        </row>
        <row r="92">
          <cell r="B92" t="str">
            <v>E022-01-2007/2019</v>
          </cell>
          <cell r="C92" t="str">
            <v>Kabi John Njuguna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2"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</row>
        <row r="93">
          <cell r="B93" t="str">
            <v>E022-01-1999/2019</v>
          </cell>
          <cell r="C93" t="str">
            <v>KyaloAllan Mulwa</v>
          </cell>
          <cell r="D93">
            <v>8</v>
          </cell>
          <cell r="E93">
            <v>14</v>
          </cell>
          <cell r="F93">
            <v>0</v>
          </cell>
          <cell r="G93">
            <v>3.66666666666667</v>
          </cell>
          <cell r="H93">
            <v>3</v>
          </cell>
          <cell r="I93">
            <v>0</v>
          </cell>
          <cell r="J93">
            <v>3</v>
          </cell>
          <cell r="K93">
            <v>12</v>
          </cell>
          <cell r="L93">
            <v>10</v>
          </cell>
          <cell r="M93">
            <v>0</v>
          </cell>
          <cell r="N93">
            <v>11</v>
          </cell>
          <cell r="O93">
            <v>17.7</v>
          </cell>
          <cell r="P93">
            <v>18</v>
          </cell>
          <cell r="Q93">
            <v>0</v>
          </cell>
          <cell r="R93">
            <v>12</v>
          </cell>
          <cell r="S93">
            <v>10</v>
          </cell>
          <cell r="T93">
            <v>0</v>
          </cell>
          <cell r="U93">
            <v>40</v>
          </cell>
          <cell r="V93">
            <v>58</v>
          </cell>
        </row>
        <row r="94">
          <cell r="B94" t="str">
            <v>E022-01-1995/2019</v>
          </cell>
          <cell r="C94" t="str">
            <v>Mureri  Daniel Kinuthia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</row>
        <row r="94"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</row>
        <row r="95">
          <cell r="B95" t="str">
            <v>E022-01-2009/2019</v>
          </cell>
          <cell r="C95" t="str">
            <v>Charles Wachira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</row>
        <row r="95"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</row>
        <row r="96">
          <cell r="B96" t="str">
            <v>E022-01-1998/2019</v>
          </cell>
          <cell r="C96" t="str">
            <v>Mbugua Ruth Nduta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</row>
        <row r="96"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</row>
        <row r="97">
          <cell r="B97" t="str">
            <v>E022-01-2156/2019</v>
          </cell>
          <cell r="C97" t="str">
            <v>Inyani Patience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7"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</row>
        <row r="98">
          <cell r="B98" t="str">
            <v>E022-01-0846/2019</v>
          </cell>
          <cell r="C98" t="str">
            <v>Chemutai Abigael</v>
          </cell>
          <cell r="D98">
            <v>13</v>
          </cell>
          <cell r="E98">
            <v>18</v>
          </cell>
          <cell r="F98">
            <v>0</v>
          </cell>
          <cell r="G98">
            <v>5.16666666666667</v>
          </cell>
          <cell r="H98">
            <v>4.5</v>
          </cell>
          <cell r="I98">
            <v>0</v>
          </cell>
          <cell r="J98">
            <v>4.5</v>
          </cell>
          <cell r="K98">
            <v>13</v>
          </cell>
          <cell r="L98">
            <v>10</v>
          </cell>
          <cell r="M98">
            <v>0</v>
          </cell>
          <cell r="N98">
            <v>11.5</v>
          </cell>
          <cell r="O98">
            <v>21.2</v>
          </cell>
          <cell r="P98">
            <v>26</v>
          </cell>
          <cell r="Q98">
            <v>15</v>
          </cell>
          <cell r="R98">
            <v>0</v>
          </cell>
          <cell r="S98">
            <v>0</v>
          </cell>
          <cell r="T98">
            <v>12</v>
          </cell>
          <cell r="U98">
            <v>53</v>
          </cell>
          <cell r="V98">
            <v>74</v>
          </cell>
        </row>
        <row r="99">
          <cell r="B99" t="str">
            <v>E022-01-0845/2019</v>
          </cell>
          <cell r="C99" t="str">
            <v>Maweu Bright Mambo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99"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</row>
        <row r="100">
          <cell r="B100" t="str">
            <v>E022-01-0835/2019</v>
          </cell>
          <cell r="C100" t="str">
            <v>Muthanga James Mutahi</v>
          </cell>
          <cell r="D100">
            <v>12</v>
          </cell>
          <cell r="E100">
            <v>18</v>
          </cell>
          <cell r="F100">
            <v>0</v>
          </cell>
          <cell r="G100">
            <v>5</v>
          </cell>
          <cell r="H100">
            <v>3</v>
          </cell>
          <cell r="I100">
            <v>0</v>
          </cell>
          <cell r="J100">
            <v>3</v>
          </cell>
          <cell r="K100">
            <v>10</v>
          </cell>
          <cell r="L100">
            <v>11</v>
          </cell>
          <cell r="M100">
            <v>0</v>
          </cell>
          <cell r="N100">
            <v>10.5</v>
          </cell>
          <cell r="O100">
            <v>18.5</v>
          </cell>
          <cell r="P100">
            <v>25</v>
          </cell>
          <cell r="Q100">
            <v>20</v>
          </cell>
          <cell r="R100">
            <v>0</v>
          </cell>
          <cell r="S100">
            <v>9</v>
          </cell>
          <cell r="T100">
            <v>0</v>
          </cell>
          <cell r="U100">
            <v>54</v>
          </cell>
          <cell r="V100">
            <v>73</v>
          </cell>
        </row>
        <row r="101">
          <cell r="B101" t="str">
            <v>E022-01-0866/2019</v>
          </cell>
          <cell r="C101" t="str">
            <v>Maina Edwin Kariuki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1"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</row>
        <row r="102">
          <cell r="B102" t="str">
            <v>E022-01-2069/2018</v>
          </cell>
          <cell r="C102" t="str">
            <v>Maina Elizabeth Mugure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2"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</row>
        <row r="103">
          <cell r="B103" t="str">
            <v>E022-01-2268/2019</v>
          </cell>
          <cell r="C103" t="str">
            <v>Kibet Antony Maswan</v>
          </cell>
          <cell r="D103">
            <v>14</v>
          </cell>
          <cell r="E103">
            <v>19</v>
          </cell>
          <cell r="F103">
            <v>0</v>
          </cell>
          <cell r="G103">
            <v>5.5</v>
          </cell>
          <cell r="H103">
            <v>3</v>
          </cell>
          <cell r="I103">
            <v>0</v>
          </cell>
          <cell r="J103">
            <v>3</v>
          </cell>
          <cell r="K103">
            <v>12</v>
          </cell>
          <cell r="L103">
            <v>11</v>
          </cell>
          <cell r="M103">
            <v>0</v>
          </cell>
          <cell r="N103">
            <v>11.5</v>
          </cell>
          <cell r="O103">
            <v>20</v>
          </cell>
          <cell r="P103">
            <v>22</v>
          </cell>
          <cell r="Q103">
            <v>19</v>
          </cell>
          <cell r="R103">
            <v>0</v>
          </cell>
          <cell r="S103">
            <v>14</v>
          </cell>
          <cell r="T103">
            <v>0</v>
          </cell>
          <cell r="U103">
            <v>55</v>
          </cell>
          <cell r="V103">
            <v>75</v>
          </cell>
        </row>
        <row r="104">
          <cell r="B104" t="str">
            <v>E022-01-2298/2019</v>
          </cell>
          <cell r="C104" t="str">
            <v>Lesinko Sipitek</v>
          </cell>
          <cell r="D104">
            <v>8</v>
          </cell>
          <cell r="E104">
            <v>16</v>
          </cell>
          <cell r="F104">
            <v>0</v>
          </cell>
          <cell r="G104">
            <v>4</v>
          </cell>
          <cell r="H104">
            <v>3</v>
          </cell>
          <cell r="I104">
            <v>0</v>
          </cell>
          <cell r="J104">
            <v>3</v>
          </cell>
          <cell r="K104">
            <v>10</v>
          </cell>
          <cell r="L104">
            <v>12</v>
          </cell>
          <cell r="M104">
            <v>0</v>
          </cell>
          <cell r="N104">
            <v>11</v>
          </cell>
          <cell r="O104">
            <v>18</v>
          </cell>
          <cell r="P104">
            <v>18</v>
          </cell>
          <cell r="Q104">
            <v>13</v>
          </cell>
          <cell r="R104">
            <v>0</v>
          </cell>
          <cell r="S104">
            <v>0</v>
          </cell>
          <cell r="T104">
            <v>12</v>
          </cell>
          <cell r="U104">
            <v>43</v>
          </cell>
          <cell r="V104">
            <v>61</v>
          </cell>
        </row>
        <row r="105">
          <cell r="B105" t="str">
            <v>E022-01-1855/2018</v>
          </cell>
          <cell r="C105" t="str">
            <v>AGNES GATHONI NYUTU</v>
          </cell>
          <cell r="D105">
            <v>5</v>
          </cell>
          <cell r="E105">
            <v>16</v>
          </cell>
          <cell r="F105">
            <v>0</v>
          </cell>
          <cell r="G105">
            <v>3.5</v>
          </cell>
          <cell r="H105">
            <v>1.5</v>
          </cell>
          <cell r="I105">
            <v>0</v>
          </cell>
          <cell r="J105">
            <v>1.5</v>
          </cell>
          <cell r="K105">
            <v>12</v>
          </cell>
          <cell r="L105">
            <v>10</v>
          </cell>
          <cell r="M105">
            <v>0</v>
          </cell>
          <cell r="N105">
            <v>11</v>
          </cell>
          <cell r="O105">
            <v>16</v>
          </cell>
          <cell r="P105">
            <v>15.5</v>
          </cell>
          <cell r="Q105">
            <v>8</v>
          </cell>
          <cell r="R105">
            <v>0</v>
          </cell>
          <cell r="S105">
            <v>9</v>
          </cell>
          <cell r="T105">
            <v>0</v>
          </cell>
          <cell r="U105">
            <v>32.5</v>
          </cell>
          <cell r="V105">
            <v>49</v>
          </cell>
        </row>
        <row r="106">
          <cell r="B106" t="str">
            <v>E022-01-0710/2017</v>
          </cell>
          <cell r="C106" t="str">
            <v>CHARLES RIKA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6"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</row>
        <row r="107">
          <cell r="B107" t="str">
            <v>E022-01-1755/2018</v>
          </cell>
          <cell r="C107" t="str">
            <v>Quinton Muriuki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</row>
        <row r="107"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</row>
        <row r="108">
          <cell r="B108" t="str">
            <v>E022-01-0869/2016</v>
          </cell>
          <cell r="C108" t="str">
            <v>Elizabeth Musanga</v>
          </cell>
          <cell r="D108">
            <v>10</v>
          </cell>
          <cell r="E108">
            <v>19</v>
          </cell>
          <cell r="F108">
            <v>0</v>
          </cell>
          <cell r="G108">
            <v>4.83333333333333</v>
          </cell>
          <cell r="H108">
            <v>4.5</v>
          </cell>
          <cell r="I108">
            <v>0</v>
          </cell>
          <cell r="J108">
            <v>4.5</v>
          </cell>
          <cell r="K108">
            <v>13</v>
          </cell>
          <cell r="L108">
            <v>12</v>
          </cell>
          <cell r="M108">
            <v>0</v>
          </cell>
          <cell r="N108">
            <v>12.5</v>
          </cell>
          <cell r="O108">
            <v>21.8</v>
          </cell>
          <cell r="P108">
            <v>25</v>
          </cell>
          <cell r="Q108">
            <v>0</v>
          </cell>
          <cell r="R108">
            <v>16</v>
          </cell>
          <cell r="S108">
            <v>0</v>
          </cell>
          <cell r="T108">
            <v>18</v>
          </cell>
          <cell r="U108">
            <v>59</v>
          </cell>
          <cell r="V108">
            <v>81</v>
          </cell>
        </row>
        <row r="109">
          <cell r="B109" t="str">
            <v>E022-01-1087/2018</v>
          </cell>
          <cell r="C109" t="str">
            <v>Mutua Humphrey Muasya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09"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</row>
        <row r="110">
          <cell r="B110" t="str">
            <v>E022-01-1072/2018</v>
          </cell>
          <cell r="C110" t="str">
            <v>Joseph Mbayi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0"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</row>
        <row r="111">
          <cell r="B111" t="str">
            <v>E022-01-2109/2016</v>
          </cell>
          <cell r="C111" t="str">
            <v>Amos Chemweno</v>
          </cell>
          <cell r="D111">
            <v>7</v>
          </cell>
          <cell r="E111">
            <v>20</v>
          </cell>
          <cell r="F111">
            <v>0</v>
          </cell>
          <cell r="G111">
            <v>4.5</v>
          </cell>
          <cell r="H111">
            <v>1.5</v>
          </cell>
          <cell r="I111">
            <v>0</v>
          </cell>
          <cell r="J111">
            <v>1.5</v>
          </cell>
          <cell r="K111">
            <v>12</v>
          </cell>
          <cell r="L111">
            <v>11</v>
          </cell>
          <cell r="M111">
            <v>0</v>
          </cell>
          <cell r="N111">
            <v>11.5</v>
          </cell>
          <cell r="O111">
            <v>17.5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</row>
        <row r="111">
          <cell r="V111">
            <v>18</v>
          </cell>
        </row>
        <row r="112">
          <cell r="B112" t="str">
            <v>E022-01-1097/2018</v>
          </cell>
          <cell r="C112" t="str">
            <v>Johnstone Gakonya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</row>
        <row r="112"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</row>
        <row r="113">
          <cell r="B113" t="str">
            <v>E022-01-0698/2017</v>
          </cell>
          <cell r="C113" t="str">
            <v>SIMON MWANGI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3"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</row>
        <row r="114">
          <cell r="B114" t="str">
            <v>E022-01-1047/2018</v>
          </cell>
          <cell r="C114" t="str">
            <v>Wachira Maurice Mwangi</v>
          </cell>
          <cell r="D114">
            <v>12</v>
          </cell>
          <cell r="E114">
            <v>18</v>
          </cell>
          <cell r="F114">
            <v>0</v>
          </cell>
          <cell r="G114">
            <v>5</v>
          </cell>
          <cell r="H114">
            <v>0.5</v>
          </cell>
          <cell r="I114">
            <v>0</v>
          </cell>
          <cell r="J114">
            <v>0.5</v>
          </cell>
          <cell r="K114">
            <v>12</v>
          </cell>
          <cell r="L114">
            <v>13</v>
          </cell>
          <cell r="M114">
            <v>0</v>
          </cell>
          <cell r="N114">
            <v>12.5</v>
          </cell>
          <cell r="O114">
            <v>18</v>
          </cell>
          <cell r="P114">
            <v>21</v>
          </cell>
          <cell r="Q114">
            <v>9</v>
          </cell>
          <cell r="R114">
            <v>0</v>
          </cell>
          <cell r="S114">
            <v>5</v>
          </cell>
          <cell r="T114">
            <v>0</v>
          </cell>
          <cell r="U114">
            <v>35</v>
          </cell>
          <cell r="V114">
            <v>53</v>
          </cell>
        </row>
        <row r="115">
          <cell r="B115" t="str">
            <v>E022-01-0762/2018</v>
          </cell>
          <cell r="C115" t="str">
            <v>Mbaga Gyavira Tuzinde</v>
          </cell>
          <cell r="D115">
            <v>12</v>
          </cell>
          <cell r="E115">
            <v>17</v>
          </cell>
          <cell r="F115">
            <v>0</v>
          </cell>
          <cell r="G115">
            <v>4.83333333333333</v>
          </cell>
          <cell r="H115">
            <v>4.5</v>
          </cell>
          <cell r="I115">
            <v>0</v>
          </cell>
          <cell r="J115">
            <v>4.5</v>
          </cell>
          <cell r="K115">
            <v>11</v>
          </cell>
          <cell r="L115">
            <v>11</v>
          </cell>
          <cell r="M115">
            <v>0</v>
          </cell>
          <cell r="N115">
            <v>11</v>
          </cell>
          <cell r="O115">
            <v>20.3</v>
          </cell>
          <cell r="P115">
            <v>19</v>
          </cell>
          <cell r="Q115">
            <v>0</v>
          </cell>
          <cell r="R115">
            <v>11</v>
          </cell>
          <cell r="S115">
            <v>0</v>
          </cell>
          <cell r="T115">
            <v>8</v>
          </cell>
          <cell r="U115">
            <v>38</v>
          </cell>
          <cell r="V115">
            <v>58</v>
          </cell>
        </row>
        <row r="116">
          <cell r="B116" t="str">
            <v>E022-01-0751/2017</v>
          </cell>
          <cell r="C116" t="str">
            <v>Mark Njuguna</v>
          </cell>
          <cell r="D116">
            <v>6</v>
          </cell>
          <cell r="E116">
            <v>18</v>
          </cell>
          <cell r="F116">
            <v>0</v>
          </cell>
          <cell r="G116">
            <v>4</v>
          </cell>
          <cell r="H116">
            <v>0.5</v>
          </cell>
          <cell r="I116">
            <v>0</v>
          </cell>
          <cell r="J116">
            <v>0.5</v>
          </cell>
          <cell r="K116">
            <v>11</v>
          </cell>
          <cell r="L116">
            <v>11</v>
          </cell>
          <cell r="M116">
            <v>0</v>
          </cell>
          <cell r="N116">
            <v>11</v>
          </cell>
          <cell r="O116">
            <v>15.5</v>
          </cell>
          <cell r="P116">
            <v>16</v>
          </cell>
          <cell r="Q116">
            <v>9</v>
          </cell>
          <cell r="R116">
            <v>0</v>
          </cell>
          <cell r="S116">
            <v>0</v>
          </cell>
          <cell r="T116">
            <v>4</v>
          </cell>
          <cell r="U116">
            <v>29</v>
          </cell>
          <cell r="V116">
            <v>45</v>
          </cell>
        </row>
        <row r="117">
          <cell r="B117" t="str">
            <v>E022-01-1789/2018</v>
          </cell>
          <cell r="C117" t="str">
            <v>Ian Martin</v>
          </cell>
          <cell r="D117">
            <v>5</v>
          </cell>
          <cell r="E117">
            <v>16</v>
          </cell>
          <cell r="F117">
            <v>0</v>
          </cell>
          <cell r="G117">
            <v>3.5</v>
          </cell>
          <cell r="H117">
            <v>0.5</v>
          </cell>
          <cell r="I117">
            <v>0</v>
          </cell>
          <cell r="J117">
            <v>0.5</v>
          </cell>
          <cell r="K117">
            <v>11</v>
          </cell>
          <cell r="L117">
            <v>11</v>
          </cell>
          <cell r="M117">
            <v>0</v>
          </cell>
          <cell r="N117">
            <v>11</v>
          </cell>
          <cell r="O117">
            <v>15</v>
          </cell>
          <cell r="P117">
            <v>11</v>
          </cell>
          <cell r="Q117">
            <v>9</v>
          </cell>
          <cell r="R117">
            <v>0</v>
          </cell>
          <cell r="S117">
            <v>15</v>
          </cell>
          <cell r="T117">
            <v>0</v>
          </cell>
          <cell r="U117">
            <v>35</v>
          </cell>
          <cell r="V117">
            <v>50</v>
          </cell>
        </row>
        <row r="118">
          <cell r="B118" t="str">
            <v>E022-01-1068/2018</v>
          </cell>
          <cell r="C118" t="str">
            <v>Anthony Githinji</v>
          </cell>
          <cell r="D118">
            <v>11</v>
          </cell>
          <cell r="E118">
            <v>5</v>
          </cell>
          <cell r="F118">
            <v>0</v>
          </cell>
          <cell r="G118">
            <v>2.66666666666667</v>
          </cell>
          <cell r="H118">
            <v>4.5</v>
          </cell>
          <cell r="I118">
            <v>0</v>
          </cell>
          <cell r="J118">
            <v>4.5</v>
          </cell>
          <cell r="K118">
            <v>11</v>
          </cell>
          <cell r="L118">
            <v>11</v>
          </cell>
          <cell r="M118">
            <v>0</v>
          </cell>
          <cell r="N118">
            <v>11</v>
          </cell>
          <cell r="O118">
            <v>18.2</v>
          </cell>
          <cell r="P118">
            <v>20</v>
          </cell>
          <cell r="Q118">
            <v>0</v>
          </cell>
          <cell r="R118">
            <v>11</v>
          </cell>
          <cell r="S118">
            <v>0</v>
          </cell>
          <cell r="T118">
            <v>15</v>
          </cell>
          <cell r="U118">
            <v>46</v>
          </cell>
          <cell r="V118">
            <v>64</v>
          </cell>
        </row>
        <row r="119">
          <cell r="B119" t="str">
            <v>E022-01-0753/2017</v>
          </cell>
          <cell r="C119" t="str">
            <v>Rownland Oduor</v>
          </cell>
          <cell r="D119">
            <v>9</v>
          </cell>
          <cell r="E119">
            <v>18</v>
          </cell>
          <cell r="F119">
            <v>0</v>
          </cell>
          <cell r="G119">
            <v>4.5</v>
          </cell>
          <cell r="H119">
            <v>3</v>
          </cell>
          <cell r="I119">
            <v>0</v>
          </cell>
          <cell r="J119">
            <v>3</v>
          </cell>
          <cell r="K119">
            <v>11</v>
          </cell>
          <cell r="L119">
            <v>11</v>
          </cell>
          <cell r="M119">
            <v>0</v>
          </cell>
          <cell r="N119">
            <v>11</v>
          </cell>
          <cell r="O119">
            <v>18.5</v>
          </cell>
          <cell r="P119">
            <v>15</v>
          </cell>
          <cell r="Q119">
            <v>17</v>
          </cell>
          <cell r="R119">
            <v>0</v>
          </cell>
          <cell r="S119">
            <v>0</v>
          </cell>
          <cell r="T119">
            <v>7</v>
          </cell>
          <cell r="U119">
            <v>39</v>
          </cell>
          <cell r="V119">
            <v>58</v>
          </cell>
        </row>
        <row r="120">
          <cell r="B120" t="str">
            <v>E022-01-0797/2014</v>
          </cell>
          <cell r="C120" t="str">
            <v>Kelvin Kariuki</v>
          </cell>
          <cell r="D120">
            <v>9</v>
          </cell>
          <cell r="E120">
            <v>18</v>
          </cell>
          <cell r="F120">
            <v>0</v>
          </cell>
          <cell r="G120">
            <v>4.5</v>
          </cell>
          <cell r="H120">
            <v>4.5</v>
          </cell>
          <cell r="I120">
            <v>0</v>
          </cell>
          <cell r="J120">
            <v>4.5</v>
          </cell>
          <cell r="K120">
            <v>12</v>
          </cell>
          <cell r="L120">
            <v>10</v>
          </cell>
          <cell r="M120">
            <v>0</v>
          </cell>
          <cell r="N120">
            <v>11</v>
          </cell>
          <cell r="O120">
            <v>20</v>
          </cell>
          <cell r="P120">
            <v>18</v>
          </cell>
          <cell r="Q120">
            <v>0</v>
          </cell>
          <cell r="R120">
            <v>10</v>
          </cell>
          <cell r="S120">
            <v>0</v>
          </cell>
          <cell r="T120">
            <v>0</v>
          </cell>
          <cell r="U120">
            <v>28</v>
          </cell>
          <cell r="V120">
            <v>48</v>
          </cell>
        </row>
        <row r="121">
          <cell r="B121" t="str">
            <v>E022-01-1077/2018</v>
          </cell>
          <cell r="C121" t="str">
            <v>Francis Ngugi</v>
          </cell>
          <cell r="D121">
            <v>6</v>
          </cell>
          <cell r="E121">
            <v>5</v>
          </cell>
          <cell r="F121">
            <v>0</v>
          </cell>
          <cell r="G121">
            <v>1.83333333333333</v>
          </cell>
          <cell r="H121">
            <v>0.5</v>
          </cell>
          <cell r="I121">
            <v>0</v>
          </cell>
          <cell r="J121">
            <v>0.5</v>
          </cell>
          <cell r="K121">
            <v>12</v>
          </cell>
          <cell r="L121">
            <v>10</v>
          </cell>
          <cell r="M121">
            <v>0</v>
          </cell>
          <cell r="N121">
            <v>11</v>
          </cell>
          <cell r="O121">
            <v>13.3</v>
          </cell>
          <cell r="P121">
            <v>20</v>
          </cell>
          <cell r="Q121">
            <v>0</v>
          </cell>
          <cell r="R121">
            <v>8</v>
          </cell>
          <cell r="S121">
            <v>8</v>
          </cell>
          <cell r="T121">
            <v>0</v>
          </cell>
          <cell r="U121">
            <v>36</v>
          </cell>
          <cell r="V121">
            <v>49</v>
          </cell>
        </row>
        <row r="122">
          <cell r="B122" t="str">
            <v>E022-01-1046/2018</v>
          </cell>
          <cell r="C122" t="str">
            <v>Duncan Mwaniki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0.5</v>
          </cell>
          <cell r="I122">
            <v>0</v>
          </cell>
          <cell r="J122">
            <v>0.5</v>
          </cell>
          <cell r="K122">
            <v>12</v>
          </cell>
          <cell r="L122">
            <v>10</v>
          </cell>
          <cell r="M122">
            <v>0</v>
          </cell>
          <cell r="N122">
            <v>11</v>
          </cell>
          <cell r="O122">
            <v>11.5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</row>
        <row r="122">
          <cell r="V122">
            <v>12</v>
          </cell>
        </row>
        <row r="123">
          <cell r="B123" t="str">
            <v>E022-01-1091/2018</v>
          </cell>
          <cell r="C123" t="str">
            <v>Daniel Njau Kariuki</v>
          </cell>
          <cell r="D123">
            <v>11</v>
          </cell>
          <cell r="E123">
            <v>14</v>
          </cell>
          <cell r="F123">
            <v>0</v>
          </cell>
          <cell r="G123">
            <v>4.16666666666667</v>
          </cell>
          <cell r="H123">
            <v>4.5</v>
          </cell>
          <cell r="I123">
            <v>0</v>
          </cell>
          <cell r="J123">
            <v>4.5</v>
          </cell>
          <cell r="K123">
            <v>12</v>
          </cell>
          <cell r="L123">
            <v>10</v>
          </cell>
          <cell r="M123">
            <v>0</v>
          </cell>
          <cell r="N123">
            <v>11</v>
          </cell>
          <cell r="O123">
            <v>19.7</v>
          </cell>
          <cell r="P123">
            <v>21</v>
          </cell>
          <cell r="Q123">
            <v>10</v>
          </cell>
          <cell r="R123">
            <v>0</v>
          </cell>
          <cell r="S123">
            <v>0</v>
          </cell>
          <cell r="T123">
            <v>3</v>
          </cell>
          <cell r="U123">
            <v>34</v>
          </cell>
          <cell r="V123">
            <v>54</v>
          </cell>
        </row>
        <row r="124">
          <cell r="B124" t="str">
            <v>E022-01-1538/2017</v>
          </cell>
          <cell r="C124" t="str">
            <v>Wilfred Obimbo</v>
          </cell>
          <cell r="D124">
            <v>12</v>
          </cell>
          <cell r="E124">
            <v>17</v>
          </cell>
          <cell r="F124">
            <v>0</v>
          </cell>
          <cell r="G124">
            <v>4.83333333333333</v>
          </cell>
          <cell r="H124">
            <v>0.5</v>
          </cell>
          <cell r="I124">
            <v>0</v>
          </cell>
          <cell r="J124">
            <v>0.5</v>
          </cell>
          <cell r="K124">
            <v>12</v>
          </cell>
          <cell r="L124">
            <v>11</v>
          </cell>
          <cell r="M124">
            <v>0</v>
          </cell>
          <cell r="N124">
            <v>11.5</v>
          </cell>
          <cell r="O124">
            <v>16.8</v>
          </cell>
          <cell r="P124">
            <v>19</v>
          </cell>
          <cell r="Q124">
            <v>10</v>
          </cell>
          <cell r="R124">
            <v>0</v>
          </cell>
          <cell r="S124">
            <v>0</v>
          </cell>
          <cell r="T124">
            <v>3</v>
          </cell>
          <cell r="U124">
            <v>32</v>
          </cell>
          <cell r="V124">
            <v>49</v>
          </cell>
        </row>
        <row r="125">
          <cell r="B125" t="str">
            <v>E022-01-1096/2018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</row>
        <row r="125">
          <cell r="P125">
            <v>19</v>
          </cell>
          <cell r="Q125">
            <v>18</v>
          </cell>
          <cell r="R125">
            <v>0</v>
          </cell>
          <cell r="S125">
            <v>0</v>
          </cell>
          <cell r="T125">
            <v>5</v>
          </cell>
          <cell r="U125">
            <v>42</v>
          </cell>
          <cell r="V125">
            <v>40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SOE"/>
      <sheetName val="SYS"/>
    </sheetNames>
    <sheetDataSet>
      <sheetData sheetId="0">
        <row r="15">
          <cell r="B15" t="str">
            <v>E022-01-0745/2019</v>
          </cell>
          <cell r="C15" t="str">
            <v>Mbugua  Mary MBAIRE</v>
          </cell>
          <cell r="D15">
            <v>31</v>
          </cell>
          <cell r="E15">
            <v>6</v>
          </cell>
          <cell r="F15">
            <v>0</v>
          </cell>
          <cell r="G15">
            <v>6.51041666666667</v>
          </cell>
          <cell r="H15">
            <v>10</v>
          </cell>
          <cell r="I15">
            <v>0</v>
          </cell>
          <cell r="J15">
            <v>5</v>
          </cell>
          <cell r="K15">
            <v>13</v>
          </cell>
          <cell r="L15">
            <v>12</v>
          </cell>
          <cell r="M15">
            <v>12.5</v>
          </cell>
          <cell r="N15">
            <v>12.5</v>
          </cell>
          <cell r="O15">
            <v>24</v>
          </cell>
          <cell r="P15">
            <v>15</v>
          </cell>
          <cell r="Q15">
            <v>8</v>
          </cell>
          <cell r="R15">
            <v>0</v>
          </cell>
          <cell r="S15">
            <v>0</v>
          </cell>
          <cell r="T15">
            <v>8.5</v>
          </cell>
          <cell r="U15">
            <v>31.5</v>
          </cell>
          <cell r="V15">
            <v>43.5</v>
          </cell>
          <cell r="W15">
            <v>68</v>
          </cell>
        </row>
        <row r="16">
          <cell r="B16" t="str">
            <v>E022-01-0746/2019</v>
          </cell>
          <cell r="C16" t="str">
            <v>Mburu Racheal WAMAITHA</v>
          </cell>
          <cell r="D16">
            <v>13</v>
          </cell>
          <cell r="E16">
            <v>4</v>
          </cell>
          <cell r="F16">
            <v>0</v>
          </cell>
          <cell r="G16">
            <v>3.14236111111111</v>
          </cell>
          <cell r="H16">
            <v>10</v>
          </cell>
          <cell r="I16">
            <v>0</v>
          </cell>
          <cell r="J16">
            <v>5</v>
          </cell>
          <cell r="K16">
            <v>14</v>
          </cell>
          <cell r="L16">
            <v>13.5</v>
          </cell>
          <cell r="M16">
            <v>13</v>
          </cell>
          <cell r="N16">
            <v>13.5</v>
          </cell>
          <cell r="O16">
            <v>21.6</v>
          </cell>
          <cell r="P16">
            <v>10</v>
          </cell>
          <cell r="Q16">
            <v>0</v>
          </cell>
          <cell r="R16">
            <v>0</v>
          </cell>
          <cell r="S16">
            <v>9</v>
          </cell>
          <cell r="T16">
            <v>9</v>
          </cell>
          <cell r="U16">
            <v>28</v>
          </cell>
          <cell r="V16">
            <v>35</v>
          </cell>
          <cell r="W16">
            <v>57</v>
          </cell>
        </row>
        <row r="17">
          <cell r="B17" t="str">
            <v>E022-01-0747/2019</v>
          </cell>
          <cell r="C17" t="str">
            <v>Makara Elsie MUTHONI</v>
          </cell>
          <cell r="D17">
            <v>20</v>
          </cell>
          <cell r="E17">
            <v>4</v>
          </cell>
          <cell r="F17">
            <v>0</v>
          </cell>
          <cell r="G17">
            <v>4.23611111111111</v>
          </cell>
          <cell r="H17">
            <v>10</v>
          </cell>
          <cell r="I17">
            <v>0</v>
          </cell>
          <cell r="J17">
            <v>5</v>
          </cell>
          <cell r="K17">
            <v>12</v>
          </cell>
          <cell r="L17">
            <v>13</v>
          </cell>
          <cell r="M17">
            <v>13.5</v>
          </cell>
          <cell r="N17">
            <v>12.8333333333333</v>
          </cell>
          <cell r="O17">
            <v>22.1</v>
          </cell>
          <cell r="P17">
            <v>3</v>
          </cell>
          <cell r="Q17">
            <v>0</v>
          </cell>
          <cell r="R17">
            <v>0</v>
          </cell>
          <cell r="S17">
            <v>6</v>
          </cell>
          <cell r="T17">
            <v>5</v>
          </cell>
          <cell r="U17">
            <v>14</v>
          </cell>
          <cell r="V17">
            <v>19</v>
          </cell>
          <cell r="W17">
            <v>41</v>
          </cell>
        </row>
        <row r="18">
          <cell r="B18" t="str">
            <v>E022-01-0748/2019</v>
          </cell>
          <cell r="C18" t="str">
            <v>Kariuki Luis GITHENDU</v>
          </cell>
          <cell r="D18">
            <v>18</v>
          </cell>
          <cell r="E18">
            <v>9</v>
          </cell>
          <cell r="F18">
            <v>0</v>
          </cell>
          <cell r="G18">
            <v>5.3125</v>
          </cell>
          <cell r="H18">
            <v>10</v>
          </cell>
          <cell r="I18">
            <v>0</v>
          </cell>
          <cell r="J18">
            <v>5</v>
          </cell>
          <cell r="K18">
            <v>10</v>
          </cell>
          <cell r="L18">
            <v>11</v>
          </cell>
          <cell r="M18">
            <v>13</v>
          </cell>
          <cell r="N18">
            <v>11.3333333333333</v>
          </cell>
          <cell r="O18">
            <v>21.6</v>
          </cell>
          <cell r="P18">
            <v>5</v>
          </cell>
          <cell r="Q18">
            <v>0</v>
          </cell>
          <cell r="R18">
            <v>0</v>
          </cell>
          <cell r="S18">
            <v>0</v>
          </cell>
          <cell r="T18">
            <v>3</v>
          </cell>
          <cell r="U18">
            <v>8</v>
          </cell>
          <cell r="V18">
            <v>14</v>
          </cell>
          <cell r="W18">
            <v>36</v>
          </cell>
        </row>
        <row r="19">
          <cell r="B19" t="str">
            <v>E022-01-0749/2019</v>
          </cell>
          <cell r="C19" t="str">
            <v>Kimondo Samuel KIORIA</v>
          </cell>
          <cell r="D19">
            <v>23.5</v>
          </cell>
          <cell r="E19">
            <v>3</v>
          </cell>
          <cell r="F19">
            <v>0</v>
          </cell>
          <cell r="G19">
            <v>4.50520833333333</v>
          </cell>
          <cell r="H19">
            <v>10</v>
          </cell>
          <cell r="I19">
            <v>0</v>
          </cell>
          <cell r="J19">
            <v>5</v>
          </cell>
          <cell r="K19">
            <v>12</v>
          </cell>
          <cell r="L19">
            <v>13</v>
          </cell>
          <cell r="M19">
            <v>13.5</v>
          </cell>
          <cell r="N19">
            <v>12.8333333333333</v>
          </cell>
          <cell r="O19">
            <v>22.3</v>
          </cell>
          <cell r="P19">
            <v>2</v>
          </cell>
          <cell r="Q19">
            <v>0</v>
          </cell>
          <cell r="R19">
            <v>0</v>
          </cell>
          <cell r="S19">
            <v>8.5</v>
          </cell>
          <cell r="T19">
            <v>2.5</v>
          </cell>
          <cell r="U19">
            <v>13</v>
          </cell>
          <cell r="V19">
            <v>13</v>
          </cell>
          <cell r="W19">
            <v>35</v>
          </cell>
        </row>
        <row r="20">
          <cell r="B20" t="str">
            <v>E022-01-0750/2019</v>
          </cell>
          <cell r="C20" t="str">
            <v>Kanumbi Victor KARIUKI</v>
          </cell>
          <cell r="D20">
            <v>21</v>
          </cell>
          <cell r="E20">
            <v>5</v>
          </cell>
          <cell r="F20">
            <v>0</v>
          </cell>
          <cell r="G20">
            <v>4.67013888888889</v>
          </cell>
          <cell r="H20">
            <v>10</v>
          </cell>
          <cell r="I20">
            <v>0</v>
          </cell>
          <cell r="J20">
            <v>5</v>
          </cell>
          <cell r="K20">
            <v>12</v>
          </cell>
          <cell r="L20">
            <v>13</v>
          </cell>
          <cell r="M20">
            <v>13.5</v>
          </cell>
          <cell r="N20">
            <v>12.8333333333333</v>
          </cell>
          <cell r="O20">
            <v>22.5</v>
          </cell>
          <cell r="P20">
            <v>6</v>
          </cell>
          <cell r="Q20">
            <v>0</v>
          </cell>
          <cell r="R20">
            <v>0</v>
          </cell>
          <cell r="S20">
            <v>0</v>
          </cell>
          <cell r="T20">
            <v>2</v>
          </cell>
          <cell r="U20">
            <v>8</v>
          </cell>
          <cell r="V20">
            <v>15</v>
          </cell>
          <cell r="W20">
            <v>38</v>
          </cell>
        </row>
        <row r="21">
          <cell r="B21" t="str">
            <v>E022-01-0752/2019</v>
          </cell>
          <cell r="C21" t="str">
            <v>Ndindi Antony WARUINGI</v>
          </cell>
          <cell r="D21">
            <v>30</v>
          </cell>
          <cell r="E21">
            <v>9</v>
          </cell>
          <cell r="F21">
            <v>0</v>
          </cell>
          <cell r="G21">
            <v>7.1875</v>
          </cell>
          <cell r="H21">
            <v>10</v>
          </cell>
          <cell r="I21">
            <v>0</v>
          </cell>
          <cell r="J21">
            <v>5</v>
          </cell>
          <cell r="K21">
            <v>12.5</v>
          </cell>
          <cell r="L21">
            <v>13</v>
          </cell>
          <cell r="M21">
            <v>13.5</v>
          </cell>
          <cell r="N21">
            <v>13</v>
          </cell>
          <cell r="O21">
            <v>25.2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</row>
        <row r="21">
          <cell r="V21">
            <v>0</v>
          </cell>
          <cell r="W21">
            <v>25</v>
          </cell>
        </row>
        <row r="22">
          <cell r="B22" t="str">
            <v>E022-01-0755/2019</v>
          </cell>
          <cell r="C22" t="str">
            <v>Mwaura Peter THUO</v>
          </cell>
          <cell r="D22">
            <v>29</v>
          </cell>
          <cell r="E22">
            <v>3</v>
          </cell>
          <cell r="F22">
            <v>0</v>
          </cell>
          <cell r="G22">
            <v>5.36458333333333</v>
          </cell>
          <cell r="H22">
            <v>10</v>
          </cell>
          <cell r="I22">
            <v>0</v>
          </cell>
          <cell r="J22">
            <v>5</v>
          </cell>
          <cell r="K22">
            <v>12.5</v>
          </cell>
          <cell r="L22">
            <v>13</v>
          </cell>
          <cell r="M22">
            <v>13.5</v>
          </cell>
          <cell r="N22">
            <v>13</v>
          </cell>
          <cell r="O22">
            <v>23.4</v>
          </cell>
          <cell r="P22">
            <v>4</v>
          </cell>
          <cell r="Q22">
            <v>0</v>
          </cell>
          <cell r="R22">
            <v>0</v>
          </cell>
          <cell r="S22">
            <v>3</v>
          </cell>
          <cell r="T22">
            <v>3.5</v>
          </cell>
          <cell r="U22">
            <v>10.5</v>
          </cell>
          <cell r="V22">
            <v>16.5</v>
          </cell>
          <cell r="W22">
            <v>40</v>
          </cell>
        </row>
        <row r="23">
          <cell r="B23" t="str">
            <v>E022-01-0757/2019</v>
          </cell>
          <cell r="C23" t="str">
            <v>Njenga Dickson GITHERE</v>
          </cell>
          <cell r="D23">
            <v>23</v>
          </cell>
          <cell r="E23">
            <v>11</v>
          </cell>
          <cell r="F23">
            <v>0</v>
          </cell>
          <cell r="G23">
            <v>6.64930555555556</v>
          </cell>
          <cell r="H23">
            <v>10</v>
          </cell>
          <cell r="I23">
            <v>0</v>
          </cell>
          <cell r="J23">
            <v>5</v>
          </cell>
          <cell r="K23">
            <v>14</v>
          </cell>
          <cell r="L23">
            <v>13</v>
          </cell>
          <cell r="M23">
            <v>13.5</v>
          </cell>
          <cell r="N23">
            <v>13.5</v>
          </cell>
          <cell r="O23">
            <v>25.1</v>
          </cell>
          <cell r="P23">
            <v>3</v>
          </cell>
          <cell r="Q23">
            <v>0</v>
          </cell>
          <cell r="R23">
            <v>0</v>
          </cell>
          <cell r="S23">
            <v>3</v>
          </cell>
          <cell r="T23">
            <v>3</v>
          </cell>
          <cell r="U23">
            <v>9</v>
          </cell>
          <cell r="V23">
            <v>23</v>
          </cell>
          <cell r="W23">
            <v>48</v>
          </cell>
        </row>
        <row r="24">
          <cell r="B24" t="str">
            <v>E022-01-0758/2019</v>
          </cell>
          <cell r="C24" t="str">
            <v>Ndemo Brian BWONDA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4"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E022-01-0760/2019</v>
          </cell>
          <cell r="C25" t="str">
            <v>Wangombe Brian Gabriel MWANGI</v>
          </cell>
          <cell r="D25">
            <v>25</v>
          </cell>
          <cell r="E25">
            <v>5</v>
          </cell>
          <cell r="F25">
            <v>0</v>
          </cell>
          <cell r="G25">
            <v>5.29513888888889</v>
          </cell>
          <cell r="H25">
            <v>10</v>
          </cell>
          <cell r="I25">
            <v>0</v>
          </cell>
          <cell r="J25">
            <v>5</v>
          </cell>
          <cell r="K25">
            <v>14</v>
          </cell>
          <cell r="L25">
            <v>13</v>
          </cell>
          <cell r="M25">
            <v>13.5</v>
          </cell>
          <cell r="N25">
            <v>13.5</v>
          </cell>
          <cell r="O25">
            <v>23.8</v>
          </cell>
          <cell r="P25">
            <v>10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10</v>
          </cell>
          <cell r="V25">
            <v>26</v>
          </cell>
          <cell r="W25">
            <v>50</v>
          </cell>
        </row>
        <row r="26">
          <cell r="B26" t="str">
            <v>E022-01-0761/2019</v>
          </cell>
          <cell r="C26" t="str">
            <v>Nduta Rael NZELI</v>
          </cell>
          <cell r="D26">
            <v>28</v>
          </cell>
          <cell r="E26">
            <v>4</v>
          </cell>
          <cell r="F26">
            <v>0</v>
          </cell>
          <cell r="G26">
            <v>5.48611111111111</v>
          </cell>
          <cell r="H26">
            <v>10</v>
          </cell>
          <cell r="I26">
            <v>0</v>
          </cell>
          <cell r="J26">
            <v>5</v>
          </cell>
          <cell r="K26">
            <v>14</v>
          </cell>
          <cell r="L26">
            <v>13</v>
          </cell>
          <cell r="M26">
            <v>13.5</v>
          </cell>
          <cell r="N26">
            <v>13.5</v>
          </cell>
          <cell r="O26">
            <v>24</v>
          </cell>
          <cell r="P26">
            <v>3</v>
          </cell>
          <cell r="Q26">
            <v>12</v>
          </cell>
          <cell r="R26">
            <v>0</v>
          </cell>
          <cell r="S26">
            <v>6</v>
          </cell>
          <cell r="T26">
            <v>0</v>
          </cell>
          <cell r="U26">
            <v>21</v>
          </cell>
          <cell r="V26">
            <v>32</v>
          </cell>
          <cell r="W26">
            <v>56</v>
          </cell>
        </row>
        <row r="27">
          <cell r="B27" t="str">
            <v>E022-01-0762/2019</v>
          </cell>
          <cell r="C27" t="str">
            <v>Kimanzi Lyanne NDANU</v>
          </cell>
          <cell r="D27">
            <v>21</v>
          </cell>
          <cell r="E27">
            <v>0</v>
          </cell>
          <cell r="F27">
            <v>0</v>
          </cell>
          <cell r="G27">
            <v>3.28125</v>
          </cell>
          <cell r="H27">
            <v>10</v>
          </cell>
          <cell r="I27">
            <v>0</v>
          </cell>
          <cell r="J27">
            <v>5</v>
          </cell>
          <cell r="K27">
            <v>14</v>
          </cell>
          <cell r="L27">
            <v>13</v>
          </cell>
          <cell r="M27">
            <v>13.5</v>
          </cell>
          <cell r="N27">
            <v>13.5</v>
          </cell>
          <cell r="O27">
            <v>21.8</v>
          </cell>
          <cell r="P27">
            <v>3</v>
          </cell>
          <cell r="Q27">
            <v>0</v>
          </cell>
          <cell r="R27">
            <v>0</v>
          </cell>
          <cell r="S27">
            <v>3</v>
          </cell>
          <cell r="T27">
            <v>2.5</v>
          </cell>
          <cell r="U27">
            <v>8.5</v>
          </cell>
          <cell r="V27">
            <v>9.5</v>
          </cell>
          <cell r="W27">
            <v>31</v>
          </cell>
        </row>
        <row r="28">
          <cell r="B28" t="str">
            <v>E022-01-0765/2019</v>
          </cell>
          <cell r="C28" t="str">
            <v>Gathura Jeremiah KIARIE</v>
          </cell>
          <cell r="D28">
            <v>22</v>
          </cell>
          <cell r="E28">
            <v>7</v>
          </cell>
          <cell r="F28">
            <v>0</v>
          </cell>
          <cell r="G28">
            <v>5.38194444444444</v>
          </cell>
          <cell r="H28">
            <v>10</v>
          </cell>
          <cell r="I28">
            <v>0</v>
          </cell>
          <cell r="J28">
            <v>5</v>
          </cell>
          <cell r="K28">
            <v>13</v>
          </cell>
          <cell r="L28">
            <v>12.5</v>
          </cell>
          <cell r="M28">
            <v>13</v>
          </cell>
          <cell r="N28">
            <v>12.8333333333333</v>
          </cell>
          <cell r="O28">
            <v>23.2</v>
          </cell>
          <cell r="P28">
            <v>6</v>
          </cell>
          <cell r="Q28">
            <v>0</v>
          </cell>
          <cell r="R28">
            <v>0</v>
          </cell>
          <cell r="S28">
            <v>4.5</v>
          </cell>
          <cell r="T28">
            <v>7</v>
          </cell>
          <cell r="U28">
            <v>17.5</v>
          </cell>
          <cell r="V28">
            <v>29.5</v>
          </cell>
          <cell r="W28">
            <v>53</v>
          </cell>
        </row>
        <row r="29">
          <cell r="B29" t="str">
            <v>E022-01-0767/2019</v>
          </cell>
          <cell r="C29" t="str">
            <v>Kinyanjui Tamahjoy MBURA</v>
          </cell>
          <cell r="D29">
            <v>21</v>
          </cell>
          <cell r="E29">
            <v>9</v>
          </cell>
          <cell r="F29">
            <v>0</v>
          </cell>
          <cell r="G29">
            <v>5.78125</v>
          </cell>
          <cell r="H29">
            <v>10</v>
          </cell>
          <cell r="I29">
            <v>0</v>
          </cell>
          <cell r="J29">
            <v>5</v>
          </cell>
          <cell r="K29">
            <v>12</v>
          </cell>
          <cell r="L29">
            <v>13</v>
          </cell>
          <cell r="M29">
            <v>13.5</v>
          </cell>
          <cell r="N29">
            <v>12.8333333333333</v>
          </cell>
          <cell r="O29">
            <v>23.6</v>
          </cell>
          <cell r="P29">
            <v>12</v>
          </cell>
          <cell r="Q29">
            <v>0</v>
          </cell>
          <cell r="R29">
            <v>0</v>
          </cell>
          <cell r="S29">
            <v>10.5</v>
          </cell>
          <cell r="T29">
            <v>3</v>
          </cell>
          <cell r="U29">
            <v>25.5</v>
          </cell>
          <cell r="V29">
            <v>31.5</v>
          </cell>
          <cell r="W29">
            <v>55</v>
          </cell>
        </row>
        <row r="30">
          <cell r="B30" t="str">
            <v>E022-01-0768/2019</v>
          </cell>
          <cell r="C30" t="str">
            <v>Kipkoech Pamela Chemutai</v>
          </cell>
          <cell r="D30">
            <v>28</v>
          </cell>
          <cell r="E30">
            <v>8</v>
          </cell>
          <cell r="F30">
            <v>0</v>
          </cell>
          <cell r="G30">
            <v>6.59722222222222</v>
          </cell>
          <cell r="H30">
            <v>10</v>
          </cell>
          <cell r="I30">
            <v>0</v>
          </cell>
          <cell r="J30">
            <v>5</v>
          </cell>
          <cell r="K30">
            <v>10</v>
          </cell>
          <cell r="L30">
            <v>11</v>
          </cell>
          <cell r="M30">
            <v>13</v>
          </cell>
          <cell r="N30">
            <v>11.3333333333333</v>
          </cell>
          <cell r="O30">
            <v>22.9</v>
          </cell>
          <cell r="P30">
            <v>6.5</v>
          </cell>
          <cell r="Q30">
            <v>0</v>
          </cell>
          <cell r="R30">
            <v>0</v>
          </cell>
          <cell r="S30">
            <v>3</v>
          </cell>
          <cell r="T30">
            <v>4.5</v>
          </cell>
          <cell r="U30">
            <v>14</v>
          </cell>
          <cell r="V30">
            <v>21</v>
          </cell>
          <cell r="W30">
            <v>44</v>
          </cell>
        </row>
        <row r="31">
          <cell r="B31" t="str">
            <v>E022-01-0769/2019</v>
          </cell>
          <cell r="C31" t="str">
            <v>Faith KASWII</v>
          </cell>
          <cell r="D31">
            <v>26</v>
          </cell>
          <cell r="E31">
            <v>5</v>
          </cell>
          <cell r="F31">
            <v>0</v>
          </cell>
          <cell r="G31">
            <v>5.45138888888889</v>
          </cell>
          <cell r="H31">
            <v>10</v>
          </cell>
          <cell r="I31">
            <v>0</v>
          </cell>
          <cell r="J31">
            <v>5</v>
          </cell>
          <cell r="K31">
            <v>13</v>
          </cell>
          <cell r="L31">
            <v>12</v>
          </cell>
          <cell r="M31">
            <v>12.5</v>
          </cell>
          <cell r="N31">
            <v>12.5</v>
          </cell>
          <cell r="O31">
            <v>23</v>
          </cell>
          <cell r="P31">
            <v>3</v>
          </cell>
          <cell r="Q31">
            <v>0</v>
          </cell>
          <cell r="R31">
            <v>0</v>
          </cell>
          <cell r="S31">
            <v>1</v>
          </cell>
          <cell r="T31">
            <v>5</v>
          </cell>
          <cell r="U31">
            <v>9</v>
          </cell>
          <cell r="V31">
            <v>23</v>
          </cell>
          <cell r="W31">
            <v>46</v>
          </cell>
        </row>
        <row r="32">
          <cell r="B32" t="str">
            <v>E022-01-0770/2019</v>
          </cell>
          <cell r="C32" t="str">
            <v>Kariuki Joshua NJERU</v>
          </cell>
          <cell r="D32">
            <v>22</v>
          </cell>
          <cell r="E32">
            <v>4</v>
          </cell>
          <cell r="F32">
            <v>0</v>
          </cell>
          <cell r="G32">
            <v>4.54861111111111</v>
          </cell>
          <cell r="H32">
            <v>10</v>
          </cell>
          <cell r="I32">
            <v>0</v>
          </cell>
          <cell r="J32">
            <v>5</v>
          </cell>
          <cell r="K32">
            <v>14</v>
          </cell>
          <cell r="L32">
            <v>13</v>
          </cell>
          <cell r="M32">
            <v>13.5</v>
          </cell>
          <cell r="N32">
            <v>13.5</v>
          </cell>
          <cell r="O32">
            <v>23</v>
          </cell>
          <cell r="P32">
            <v>3</v>
          </cell>
          <cell r="Q32">
            <v>0</v>
          </cell>
          <cell r="R32">
            <v>1</v>
          </cell>
          <cell r="S32">
            <v>7.5</v>
          </cell>
          <cell r="T32">
            <v>0</v>
          </cell>
          <cell r="U32">
            <v>11.5</v>
          </cell>
          <cell r="V32">
            <v>16.5</v>
          </cell>
          <cell r="W32">
            <v>40</v>
          </cell>
        </row>
        <row r="33">
          <cell r="B33" t="str">
            <v>E022-01-0771/2019</v>
          </cell>
          <cell r="C33" t="str">
            <v>Mugi Joy Wanjira</v>
          </cell>
          <cell r="D33">
            <v>19</v>
          </cell>
          <cell r="E33">
            <v>5</v>
          </cell>
          <cell r="F33">
            <v>0</v>
          </cell>
          <cell r="G33">
            <v>4.35763888888889</v>
          </cell>
          <cell r="H33">
            <v>10</v>
          </cell>
          <cell r="I33">
            <v>0</v>
          </cell>
          <cell r="J33">
            <v>5</v>
          </cell>
          <cell r="K33">
            <v>12</v>
          </cell>
          <cell r="L33">
            <v>13</v>
          </cell>
          <cell r="M33">
            <v>13.5</v>
          </cell>
          <cell r="N33">
            <v>12.8333333333333</v>
          </cell>
          <cell r="O33">
            <v>22.2</v>
          </cell>
          <cell r="P33">
            <v>8</v>
          </cell>
          <cell r="Q33">
            <v>15</v>
          </cell>
          <cell r="R33">
            <v>0</v>
          </cell>
          <cell r="S33">
            <v>1</v>
          </cell>
          <cell r="T33">
            <v>0</v>
          </cell>
          <cell r="U33">
            <v>24</v>
          </cell>
          <cell r="V33">
            <v>37.5</v>
          </cell>
          <cell r="W33">
            <v>60</v>
          </cell>
        </row>
        <row r="34">
          <cell r="B34" t="str">
            <v>E022-01-0772/2019</v>
          </cell>
          <cell r="C34" t="str">
            <v>Gichuki Charles MURAGE</v>
          </cell>
          <cell r="D34">
            <v>22</v>
          </cell>
          <cell r="E34">
            <v>5</v>
          </cell>
          <cell r="F34">
            <v>0</v>
          </cell>
          <cell r="G34">
            <v>4.82638888888889</v>
          </cell>
          <cell r="H34">
            <v>10</v>
          </cell>
          <cell r="I34">
            <v>0</v>
          </cell>
          <cell r="J34">
            <v>5</v>
          </cell>
          <cell r="K34">
            <v>10</v>
          </cell>
          <cell r="L34">
            <v>11</v>
          </cell>
          <cell r="M34">
            <v>13</v>
          </cell>
          <cell r="N34">
            <v>11.3333333333333</v>
          </cell>
          <cell r="O34">
            <v>21.2</v>
          </cell>
          <cell r="P34">
            <v>10</v>
          </cell>
          <cell r="Q34">
            <v>6</v>
          </cell>
          <cell r="R34">
            <v>0</v>
          </cell>
          <cell r="S34">
            <v>0</v>
          </cell>
          <cell r="T34">
            <v>7</v>
          </cell>
          <cell r="U34">
            <v>23</v>
          </cell>
          <cell r="V34">
            <v>27</v>
          </cell>
          <cell r="W34">
            <v>48</v>
          </cell>
        </row>
        <row r="35">
          <cell r="B35" t="str">
            <v>E022-01-0773/2019</v>
          </cell>
          <cell r="C35" t="str">
            <v>Musangi Stephen Mwangangi</v>
          </cell>
          <cell r="D35">
            <v>31</v>
          </cell>
          <cell r="E35">
            <v>16</v>
          </cell>
          <cell r="F35">
            <v>0</v>
          </cell>
          <cell r="G35">
            <v>9.28819444444444</v>
          </cell>
          <cell r="H35">
            <v>10</v>
          </cell>
          <cell r="I35">
            <v>0</v>
          </cell>
          <cell r="J35">
            <v>5</v>
          </cell>
          <cell r="K35">
            <v>13</v>
          </cell>
          <cell r="L35">
            <v>12.5</v>
          </cell>
          <cell r="M35">
            <v>13</v>
          </cell>
          <cell r="N35">
            <v>12.8333333333333</v>
          </cell>
          <cell r="O35">
            <v>27.1</v>
          </cell>
          <cell r="P35">
            <v>7</v>
          </cell>
          <cell r="Q35">
            <v>0</v>
          </cell>
          <cell r="R35">
            <v>0</v>
          </cell>
          <cell r="S35">
            <v>1</v>
          </cell>
          <cell r="T35">
            <v>8</v>
          </cell>
          <cell r="U35">
            <v>16</v>
          </cell>
          <cell r="V35">
            <v>23</v>
          </cell>
          <cell r="W35">
            <v>50</v>
          </cell>
        </row>
        <row r="36">
          <cell r="B36" t="str">
            <v>E022-01-0774/2019</v>
          </cell>
          <cell r="C36" t="str">
            <v>Dennis Shujaa Martin</v>
          </cell>
          <cell r="D36">
            <v>20</v>
          </cell>
          <cell r="E36">
            <v>5</v>
          </cell>
          <cell r="F36">
            <v>0</v>
          </cell>
          <cell r="G36">
            <v>4.51388888888889</v>
          </cell>
          <cell r="H36">
            <v>10</v>
          </cell>
          <cell r="I36">
            <v>0</v>
          </cell>
          <cell r="J36">
            <v>5</v>
          </cell>
          <cell r="K36">
            <v>14</v>
          </cell>
          <cell r="L36">
            <v>13</v>
          </cell>
          <cell r="M36">
            <v>13.5</v>
          </cell>
          <cell r="N36">
            <v>13.5</v>
          </cell>
          <cell r="O36">
            <v>23</v>
          </cell>
          <cell r="P36">
            <v>4</v>
          </cell>
          <cell r="Q36">
            <v>11</v>
          </cell>
          <cell r="R36">
            <v>0</v>
          </cell>
          <cell r="S36">
            <v>1</v>
          </cell>
          <cell r="T36">
            <v>0</v>
          </cell>
          <cell r="U36">
            <v>16</v>
          </cell>
          <cell r="V36">
            <v>22</v>
          </cell>
          <cell r="W36">
            <v>45</v>
          </cell>
        </row>
        <row r="37">
          <cell r="B37" t="str">
            <v>E022-01-0778/2019</v>
          </cell>
          <cell r="C37" t="str">
            <v>Aswa Philip Katiechi</v>
          </cell>
          <cell r="D37">
            <v>13</v>
          </cell>
          <cell r="E37">
            <v>3</v>
          </cell>
          <cell r="F37">
            <v>0</v>
          </cell>
          <cell r="G37">
            <v>2.86458333333333</v>
          </cell>
          <cell r="H37">
            <v>10</v>
          </cell>
          <cell r="I37">
            <v>0</v>
          </cell>
          <cell r="J37">
            <v>5</v>
          </cell>
          <cell r="K37">
            <v>10</v>
          </cell>
          <cell r="L37">
            <v>11</v>
          </cell>
          <cell r="M37">
            <v>13</v>
          </cell>
          <cell r="N37">
            <v>11.3333333333333</v>
          </cell>
          <cell r="O37">
            <v>19.2</v>
          </cell>
          <cell r="P37">
            <v>14.5</v>
          </cell>
          <cell r="Q37">
            <v>10</v>
          </cell>
          <cell r="R37">
            <v>6</v>
          </cell>
          <cell r="S37">
            <v>0</v>
          </cell>
          <cell r="T37">
            <v>0</v>
          </cell>
          <cell r="U37">
            <v>30.5</v>
          </cell>
          <cell r="V37">
            <v>32.5</v>
          </cell>
          <cell r="W37">
            <v>52</v>
          </cell>
        </row>
        <row r="38">
          <cell r="B38" t="str">
            <v>E022-01-0780/2019</v>
          </cell>
          <cell r="C38" t="str">
            <v>Mwendwa Daniel MULANDI</v>
          </cell>
          <cell r="D38">
            <v>29</v>
          </cell>
          <cell r="E38">
            <v>3</v>
          </cell>
          <cell r="F38">
            <v>0</v>
          </cell>
          <cell r="G38">
            <v>5.36458333333333</v>
          </cell>
          <cell r="H38">
            <v>10</v>
          </cell>
          <cell r="I38">
            <v>0</v>
          </cell>
          <cell r="J38">
            <v>5</v>
          </cell>
          <cell r="K38">
            <v>12</v>
          </cell>
          <cell r="L38">
            <v>13</v>
          </cell>
          <cell r="M38">
            <v>13.5</v>
          </cell>
          <cell r="N38">
            <v>12.8333333333333</v>
          </cell>
          <cell r="O38">
            <v>23.2</v>
          </cell>
          <cell r="P38">
            <v>7</v>
          </cell>
          <cell r="Q38">
            <v>0</v>
          </cell>
          <cell r="R38">
            <v>0</v>
          </cell>
          <cell r="S38">
            <v>3.5</v>
          </cell>
          <cell r="T38">
            <v>4</v>
          </cell>
          <cell r="U38">
            <v>14.5</v>
          </cell>
          <cell r="V38">
            <v>20.5</v>
          </cell>
          <cell r="W38">
            <v>44</v>
          </cell>
        </row>
        <row r="39">
          <cell r="B39" t="str">
            <v>E022-01-0781/2019</v>
          </cell>
          <cell r="C39" t="str">
            <v>Kipkorir Kevin</v>
          </cell>
          <cell r="D39">
            <v>18</v>
          </cell>
          <cell r="E39">
            <v>14</v>
          </cell>
          <cell r="F39">
            <v>0</v>
          </cell>
          <cell r="G39">
            <v>6.70138888888889</v>
          </cell>
          <cell r="H39">
            <v>10</v>
          </cell>
          <cell r="I39">
            <v>0</v>
          </cell>
          <cell r="J39">
            <v>5</v>
          </cell>
          <cell r="K39">
            <v>13</v>
          </cell>
          <cell r="L39">
            <v>12.5</v>
          </cell>
          <cell r="M39">
            <v>13</v>
          </cell>
          <cell r="N39">
            <v>12.8333333333333</v>
          </cell>
          <cell r="O39">
            <v>24.5</v>
          </cell>
          <cell r="P39">
            <v>7</v>
          </cell>
          <cell r="Q39">
            <v>4</v>
          </cell>
          <cell r="R39">
            <v>0</v>
          </cell>
          <cell r="S39">
            <v>0</v>
          </cell>
          <cell r="T39">
            <v>0</v>
          </cell>
          <cell r="U39">
            <v>11</v>
          </cell>
          <cell r="V39">
            <v>16</v>
          </cell>
          <cell r="W39">
            <v>41</v>
          </cell>
        </row>
        <row r="40">
          <cell r="B40" t="str">
            <v>E022-01-0789/2019</v>
          </cell>
          <cell r="C40" t="str">
            <v>Elvis KIPNGETICH</v>
          </cell>
          <cell r="D40">
            <v>29</v>
          </cell>
          <cell r="E40">
            <v>6</v>
          </cell>
          <cell r="F40">
            <v>0</v>
          </cell>
          <cell r="G40">
            <v>6.19791666666667</v>
          </cell>
          <cell r="H40">
            <v>10</v>
          </cell>
          <cell r="I40">
            <v>0</v>
          </cell>
          <cell r="J40">
            <v>5</v>
          </cell>
          <cell r="K40">
            <v>13</v>
          </cell>
          <cell r="L40">
            <v>12.5</v>
          </cell>
          <cell r="M40">
            <v>13</v>
          </cell>
          <cell r="N40">
            <v>12.8333333333333</v>
          </cell>
          <cell r="O40">
            <v>24</v>
          </cell>
          <cell r="P40">
            <v>5</v>
          </cell>
          <cell r="Q40">
            <v>0</v>
          </cell>
          <cell r="R40">
            <v>0</v>
          </cell>
          <cell r="S40">
            <v>7</v>
          </cell>
          <cell r="T40">
            <v>4</v>
          </cell>
          <cell r="U40">
            <v>16</v>
          </cell>
          <cell r="V40">
            <v>21</v>
          </cell>
          <cell r="W40">
            <v>45</v>
          </cell>
        </row>
        <row r="41">
          <cell r="B41" t="str">
            <v>E022-01-0790/2019</v>
          </cell>
          <cell r="C41" t="str">
            <v>Kiplangat Renox Kipkoech</v>
          </cell>
          <cell r="D41">
            <v>23</v>
          </cell>
          <cell r="E41">
            <v>2</v>
          </cell>
          <cell r="F41">
            <v>0</v>
          </cell>
          <cell r="G41">
            <v>4.14930555555556</v>
          </cell>
          <cell r="H41">
            <v>10</v>
          </cell>
          <cell r="I41">
            <v>0</v>
          </cell>
          <cell r="J41">
            <v>5</v>
          </cell>
          <cell r="K41">
            <v>10</v>
          </cell>
          <cell r="L41">
            <v>12</v>
          </cell>
          <cell r="M41">
            <v>13</v>
          </cell>
          <cell r="N41">
            <v>11.6666666666667</v>
          </cell>
          <cell r="O41">
            <v>20.8</v>
          </cell>
          <cell r="P41">
            <v>4</v>
          </cell>
          <cell r="Q41">
            <v>2</v>
          </cell>
          <cell r="R41">
            <v>0</v>
          </cell>
          <cell r="S41">
            <v>2</v>
          </cell>
          <cell r="T41">
            <v>0</v>
          </cell>
          <cell r="U41">
            <v>8</v>
          </cell>
          <cell r="V41">
            <v>15</v>
          </cell>
          <cell r="W41">
            <v>36</v>
          </cell>
        </row>
        <row r="42">
          <cell r="B42" t="str">
            <v>E022-01-0792/2019</v>
          </cell>
          <cell r="C42" t="str">
            <v>Kiprotich COSMAS</v>
          </cell>
          <cell r="D42">
            <v>24</v>
          </cell>
          <cell r="E42">
            <v>4</v>
          </cell>
          <cell r="F42">
            <v>0</v>
          </cell>
          <cell r="G42">
            <v>4.86111111111111</v>
          </cell>
          <cell r="H42">
            <v>10</v>
          </cell>
          <cell r="I42">
            <v>0</v>
          </cell>
          <cell r="J42">
            <v>5</v>
          </cell>
          <cell r="K42">
            <v>14</v>
          </cell>
          <cell r="L42">
            <v>13</v>
          </cell>
          <cell r="M42">
            <v>13.5</v>
          </cell>
          <cell r="N42">
            <v>13.5</v>
          </cell>
          <cell r="O42">
            <v>23.4</v>
          </cell>
          <cell r="P42">
            <v>8</v>
          </cell>
          <cell r="Q42">
            <v>8.5</v>
          </cell>
          <cell r="R42">
            <v>13</v>
          </cell>
          <cell r="S42">
            <v>0</v>
          </cell>
          <cell r="T42">
            <v>0</v>
          </cell>
          <cell r="U42">
            <v>29.5</v>
          </cell>
          <cell r="V42">
            <v>41</v>
          </cell>
          <cell r="W42">
            <v>64</v>
          </cell>
        </row>
        <row r="43">
          <cell r="B43" t="str">
            <v>E022-01-0793/2019</v>
          </cell>
          <cell r="C43" t="str">
            <v>Chepkoech DOREEN</v>
          </cell>
          <cell r="D43">
            <v>30</v>
          </cell>
          <cell r="E43">
            <v>3</v>
          </cell>
          <cell r="F43">
            <v>0</v>
          </cell>
          <cell r="G43">
            <v>5.52083333333333</v>
          </cell>
          <cell r="H43">
            <v>10</v>
          </cell>
          <cell r="I43">
            <v>0</v>
          </cell>
          <cell r="J43">
            <v>5</v>
          </cell>
          <cell r="K43">
            <v>12.5</v>
          </cell>
          <cell r="L43">
            <v>13</v>
          </cell>
          <cell r="M43">
            <v>13.5</v>
          </cell>
          <cell r="N43">
            <v>13</v>
          </cell>
          <cell r="O43">
            <v>23.5</v>
          </cell>
          <cell r="P43">
            <v>4</v>
          </cell>
          <cell r="Q43">
            <v>7</v>
          </cell>
          <cell r="R43">
            <v>0</v>
          </cell>
          <cell r="S43">
            <v>0</v>
          </cell>
          <cell r="T43">
            <v>0</v>
          </cell>
          <cell r="U43">
            <v>11</v>
          </cell>
          <cell r="V43">
            <v>22</v>
          </cell>
          <cell r="W43">
            <v>46</v>
          </cell>
        </row>
        <row r="44">
          <cell r="B44" t="str">
            <v>E022-01-0794/2019</v>
          </cell>
          <cell r="C44" t="str">
            <v>Njeri Newton KARIUKI</v>
          </cell>
          <cell r="D44">
            <v>31</v>
          </cell>
          <cell r="E44">
            <v>6</v>
          </cell>
          <cell r="F44">
            <v>0</v>
          </cell>
          <cell r="G44">
            <v>6.51041666666667</v>
          </cell>
          <cell r="H44">
            <v>10</v>
          </cell>
          <cell r="I44">
            <v>0</v>
          </cell>
          <cell r="J44">
            <v>5</v>
          </cell>
          <cell r="K44">
            <v>13</v>
          </cell>
          <cell r="L44">
            <v>12.5</v>
          </cell>
          <cell r="M44">
            <v>13</v>
          </cell>
          <cell r="N44">
            <v>12.8333333333333</v>
          </cell>
          <cell r="O44">
            <v>24.3</v>
          </cell>
          <cell r="P44">
            <v>8</v>
          </cell>
          <cell r="Q44">
            <v>0</v>
          </cell>
          <cell r="R44">
            <v>0</v>
          </cell>
          <cell r="S44">
            <v>5.5</v>
          </cell>
          <cell r="T44">
            <v>9</v>
          </cell>
          <cell r="U44">
            <v>22.5</v>
          </cell>
          <cell r="V44">
            <v>27.5</v>
          </cell>
          <cell r="W44">
            <v>52</v>
          </cell>
        </row>
        <row r="45">
          <cell r="B45" t="str">
            <v>E022-01-0796/2019</v>
          </cell>
          <cell r="C45" t="str">
            <v>Kyalo Stephen MUSEMBI</v>
          </cell>
          <cell r="D45">
            <v>28</v>
          </cell>
          <cell r="E45">
            <v>6</v>
          </cell>
          <cell r="F45">
            <v>0</v>
          </cell>
          <cell r="G45">
            <v>6.04166666666667</v>
          </cell>
          <cell r="H45">
            <v>0</v>
          </cell>
          <cell r="I45">
            <v>0</v>
          </cell>
          <cell r="J45">
            <v>0</v>
          </cell>
          <cell r="K45">
            <v>12.5</v>
          </cell>
          <cell r="L45">
            <v>13</v>
          </cell>
          <cell r="M45">
            <v>13.5</v>
          </cell>
          <cell r="N45">
            <v>13</v>
          </cell>
          <cell r="O45">
            <v>19</v>
          </cell>
          <cell r="P45">
            <v>6</v>
          </cell>
          <cell r="Q45">
            <v>0</v>
          </cell>
          <cell r="R45">
            <v>8</v>
          </cell>
          <cell r="S45">
            <v>0</v>
          </cell>
          <cell r="T45">
            <v>4.5</v>
          </cell>
          <cell r="U45">
            <v>18.5</v>
          </cell>
          <cell r="V45">
            <v>24.5</v>
          </cell>
          <cell r="W45">
            <v>44</v>
          </cell>
        </row>
        <row r="46">
          <cell r="B46" t="str">
            <v>E022-01-0797/2019</v>
          </cell>
          <cell r="C46" t="str">
            <v>Kimani Geofrey THEURI</v>
          </cell>
          <cell r="D46">
            <v>30</v>
          </cell>
          <cell r="E46">
            <v>10</v>
          </cell>
          <cell r="F46">
            <v>0</v>
          </cell>
          <cell r="G46">
            <v>7.46527777777778</v>
          </cell>
          <cell r="H46">
            <v>10</v>
          </cell>
          <cell r="I46">
            <v>0</v>
          </cell>
          <cell r="J46">
            <v>5</v>
          </cell>
          <cell r="K46">
            <v>13</v>
          </cell>
          <cell r="L46">
            <v>12</v>
          </cell>
          <cell r="M46">
            <v>12.5</v>
          </cell>
          <cell r="N46">
            <v>12.5</v>
          </cell>
          <cell r="O46">
            <v>25</v>
          </cell>
          <cell r="P46">
            <v>6.5</v>
          </cell>
          <cell r="Q46">
            <v>18</v>
          </cell>
          <cell r="R46">
            <v>0</v>
          </cell>
          <cell r="S46">
            <v>5</v>
          </cell>
          <cell r="T46">
            <v>0</v>
          </cell>
          <cell r="U46">
            <v>29.5</v>
          </cell>
          <cell r="V46">
            <v>38</v>
          </cell>
          <cell r="W46">
            <v>63</v>
          </cell>
        </row>
        <row r="47">
          <cell r="B47" t="str">
            <v>E022-01-0799/2019</v>
          </cell>
          <cell r="C47" t="str">
            <v>Njuguna Joseph KURIA</v>
          </cell>
          <cell r="D47">
            <v>23</v>
          </cell>
          <cell r="E47">
            <v>5.5</v>
          </cell>
          <cell r="F47">
            <v>0</v>
          </cell>
          <cell r="G47">
            <v>5.12152777777778</v>
          </cell>
          <cell r="H47">
            <v>10</v>
          </cell>
          <cell r="I47">
            <v>0</v>
          </cell>
          <cell r="J47">
            <v>5</v>
          </cell>
          <cell r="K47">
            <v>13</v>
          </cell>
          <cell r="L47">
            <v>12</v>
          </cell>
          <cell r="M47">
            <v>12.5</v>
          </cell>
          <cell r="N47">
            <v>12.5</v>
          </cell>
          <cell r="O47">
            <v>22.6</v>
          </cell>
          <cell r="P47">
            <v>1</v>
          </cell>
          <cell r="Q47">
            <v>0</v>
          </cell>
          <cell r="R47">
            <v>0</v>
          </cell>
          <cell r="S47">
            <v>3</v>
          </cell>
          <cell r="T47">
            <v>2</v>
          </cell>
          <cell r="U47">
            <v>6</v>
          </cell>
          <cell r="V47">
            <v>11</v>
          </cell>
          <cell r="W47">
            <v>34</v>
          </cell>
        </row>
        <row r="48">
          <cell r="B48" t="str">
            <v>E022-01-0800/2019</v>
          </cell>
          <cell r="C48" t="str">
            <v>Saina Jemeli NJERI</v>
          </cell>
          <cell r="D48">
            <v>22</v>
          </cell>
          <cell r="E48">
            <v>0</v>
          </cell>
          <cell r="F48">
            <v>0</v>
          </cell>
          <cell r="G48">
            <v>3.4375</v>
          </cell>
          <cell r="H48">
            <v>10</v>
          </cell>
          <cell r="I48">
            <v>0</v>
          </cell>
          <cell r="J48">
            <v>5</v>
          </cell>
          <cell r="K48">
            <v>12</v>
          </cell>
          <cell r="L48">
            <v>13</v>
          </cell>
          <cell r="M48">
            <v>13.5</v>
          </cell>
          <cell r="N48">
            <v>12.8333333333333</v>
          </cell>
          <cell r="O48">
            <v>21.3</v>
          </cell>
          <cell r="P48">
            <v>4</v>
          </cell>
          <cell r="Q48">
            <v>0</v>
          </cell>
          <cell r="R48">
            <v>0</v>
          </cell>
          <cell r="S48">
            <v>1</v>
          </cell>
          <cell r="T48">
            <v>1</v>
          </cell>
          <cell r="U48">
            <v>6</v>
          </cell>
          <cell r="V48">
            <v>11</v>
          </cell>
          <cell r="W48">
            <v>32</v>
          </cell>
        </row>
        <row r="49">
          <cell r="B49" t="str">
            <v>E022-01-0802/2019</v>
          </cell>
          <cell r="C49" t="str">
            <v>Yatich Kandie</v>
          </cell>
          <cell r="D49">
            <v>14</v>
          </cell>
          <cell r="E49">
            <v>2</v>
          </cell>
          <cell r="F49">
            <v>0</v>
          </cell>
          <cell r="G49">
            <v>2.74305555555556</v>
          </cell>
          <cell r="H49">
            <v>10</v>
          </cell>
          <cell r="I49">
            <v>0</v>
          </cell>
          <cell r="J49">
            <v>5</v>
          </cell>
          <cell r="K49">
            <v>12</v>
          </cell>
          <cell r="L49">
            <v>13</v>
          </cell>
          <cell r="M49">
            <v>13.5</v>
          </cell>
          <cell r="N49">
            <v>12.8333333333333</v>
          </cell>
          <cell r="O49">
            <v>20.6</v>
          </cell>
          <cell r="P49">
            <v>5</v>
          </cell>
          <cell r="Q49">
            <v>0</v>
          </cell>
          <cell r="R49">
            <v>0</v>
          </cell>
          <cell r="S49">
            <v>0</v>
          </cell>
          <cell r="T49">
            <v>3.5</v>
          </cell>
          <cell r="U49">
            <v>8.5</v>
          </cell>
          <cell r="V49">
            <v>15</v>
          </cell>
          <cell r="W49">
            <v>36</v>
          </cell>
        </row>
        <row r="50">
          <cell r="B50" t="str">
            <v>E022-01-0803/2019</v>
          </cell>
          <cell r="C50" t="str">
            <v>Sheila JEPCHIRCHIR</v>
          </cell>
          <cell r="D50">
            <v>26</v>
          </cell>
          <cell r="E50">
            <v>5</v>
          </cell>
          <cell r="F50">
            <v>0</v>
          </cell>
          <cell r="G50">
            <v>5.45138888888889</v>
          </cell>
          <cell r="H50">
            <v>10</v>
          </cell>
          <cell r="I50">
            <v>0</v>
          </cell>
          <cell r="J50">
            <v>5</v>
          </cell>
          <cell r="K50">
            <v>10</v>
          </cell>
          <cell r="L50">
            <v>12</v>
          </cell>
          <cell r="M50">
            <v>13</v>
          </cell>
          <cell r="N50">
            <v>11.6666666666667</v>
          </cell>
          <cell r="O50">
            <v>22.1</v>
          </cell>
          <cell r="P50">
            <v>9</v>
          </cell>
          <cell r="Q50">
            <v>1</v>
          </cell>
          <cell r="R50">
            <v>0</v>
          </cell>
          <cell r="S50">
            <v>0</v>
          </cell>
          <cell r="T50">
            <v>8</v>
          </cell>
          <cell r="U50">
            <v>18</v>
          </cell>
          <cell r="V50">
            <v>24</v>
          </cell>
          <cell r="W50">
            <v>46</v>
          </cell>
        </row>
        <row r="51">
          <cell r="B51" t="str">
            <v>E022-01-0806/2019</v>
          </cell>
          <cell r="C51" t="str">
            <v>Disamalu Joseph MUNENE</v>
          </cell>
          <cell r="D51">
            <v>23</v>
          </cell>
          <cell r="E51">
            <v>6</v>
          </cell>
          <cell r="F51">
            <v>0</v>
          </cell>
          <cell r="G51">
            <v>5.26041666666667</v>
          </cell>
          <cell r="H51">
            <v>10</v>
          </cell>
          <cell r="I51">
            <v>0</v>
          </cell>
          <cell r="J51">
            <v>5</v>
          </cell>
          <cell r="K51">
            <v>14</v>
          </cell>
          <cell r="L51">
            <v>13</v>
          </cell>
          <cell r="M51">
            <v>13.5</v>
          </cell>
          <cell r="N51">
            <v>13.5</v>
          </cell>
          <cell r="O51">
            <v>23.8</v>
          </cell>
          <cell r="P51">
            <v>10</v>
          </cell>
          <cell r="Q51">
            <v>0</v>
          </cell>
          <cell r="R51">
            <v>2</v>
          </cell>
          <cell r="S51">
            <v>1</v>
          </cell>
          <cell r="T51">
            <v>0</v>
          </cell>
          <cell r="U51">
            <v>13</v>
          </cell>
          <cell r="V51">
            <v>20</v>
          </cell>
          <cell r="W51">
            <v>44</v>
          </cell>
        </row>
        <row r="52">
          <cell r="B52" t="str">
            <v>E022-01-0807/2019</v>
          </cell>
          <cell r="C52" t="str">
            <v>Nehemiah KIBET</v>
          </cell>
          <cell r="D52">
            <v>23</v>
          </cell>
          <cell r="E52">
            <v>5</v>
          </cell>
          <cell r="F52">
            <v>0</v>
          </cell>
          <cell r="G52">
            <v>4.98263888888889</v>
          </cell>
          <cell r="H52">
            <v>10</v>
          </cell>
          <cell r="I52">
            <v>0</v>
          </cell>
          <cell r="J52">
            <v>5</v>
          </cell>
          <cell r="K52">
            <v>14</v>
          </cell>
          <cell r="L52">
            <v>13</v>
          </cell>
          <cell r="M52">
            <v>13.5</v>
          </cell>
          <cell r="N52">
            <v>13.5</v>
          </cell>
          <cell r="O52">
            <v>23.5</v>
          </cell>
          <cell r="P52">
            <v>10</v>
          </cell>
          <cell r="Q52">
            <v>9</v>
          </cell>
          <cell r="R52">
            <v>0</v>
          </cell>
          <cell r="S52">
            <v>6</v>
          </cell>
          <cell r="T52">
            <v>0</v>
          </cell>
          <cell r="U52">
            <v>25</v>
          </cell>
          <cell r="V52">
            <v>36</v>
          </cell>
          <cell r="W52">
            <v>60</v>
          </cell>
        </row>
        <row r="53">
          <cell r="B53" t="str">
            <v>E022-01-0809/2019</v>
          </cell>
          <cell r="C53" t="str">
            <v>Cheruiyot Felix KIPNGETICH</v>
          </cell>
          <cell r="D53">
            <v>19</v>
          </cell>
          <cell r="E53">
            <v>2</v>
          </cell>
          <cell r="F53">
            <v>0</v>
          </cell>
          <cell r="G53">
            <v>3.52430555555556</v>
          </cell>
          <cell r="H53">
            <v>10</v>
          </cell>
          <cell r="I53">
            <v>0</v>
          </cell>
          <cell r="J53">
            <v>5</v>
          </cell>
          <cell r="K53">
            <v>10</v>
          </cell>
          <cell r="L53">
            <v>12</v>
          </cell>
          <cell r="M53">
            <v>13</v>
          </cell>
          <cell r="N53">
            <v>11.6666666666667</v>
          </cell>
          <cell r="O53">
            <v>20.2</v>
          </cell>
          <cell r="P53">
            <v>11</v>
          </cell>
          <cell r="Q53">
            <v>0</v>
          </cell>
          <cell r="R53">
            <v>0</v>
          </cell>
          <cell r="S53">
            <v>3.5</v>
          </cell>
          <cell r="T53">
            <v>6.5</v>
          </cell>
          <cell r="U53">
            <v>21</v>
          </cell>
          <cell r="V53">
            <v>25</v>
          </cell>
          <cell r="W53">
            <v>45</v>
          </cell>
        </row>
        <row r="54">
          <cell r="B54" t="str">
            <v>E022-01-0811/2019</v>
          </cell>
          <cell r="C54" t="str">
            <v>Jelimo MARION</v>
          </cell>
          <cell r="D54">
            <v>23</v>
          </cell>
          <cell r="E54">
            <v>4</v>
          </cell>
          <cell r="F54">
            <v>0</v>
          </cell>
          <cell r="G54">
            <v>4.70486111111111</v>
          </cell>
          <cell r="H54">
            <v>10</v>
          </cell>
          <cell r="I54">
            <v>0</v>
          </cell>
          <cell r="J54">
            <v>5</v>
          </cell>
          <cell r="K54">
            <v>13</v>
          </cell>
          <cell r="L54">
            <v>12</v>
          </cell>
          <cell r="M54">
            <v>12.5</v>
          </cell>
          <cell r="N54">
            <v>12.5</v>
          </cell>
          <cell r="O54">
            <v>22.2</v>
          </cell>
          <cell r="P54">
            <v>4</v>
          </cell>
          <cell r="Q54">
            <v>0</v>
          </cell>
          <cell r="R54">
            <v>0</v>
          </cell>
          <cell r="S54">
            <v>1.5</v>
          </cell>
          <cell r="T54">
            <v>3.5</v>
          </cell>
          <cell r="U54">
            <v>9</v>
          </cell>
          <cell r="V54">
            <v>13</v>
          </cell>
          <cell r="W54">
            <v>35</v>
          </cell>
        </row>
        <row r="55">
          <cell r="B55" t="str">
            <v>E022-01-0812/2019</v>
          </cell>
          <cell r="C55" t="str">
            <v>Saha Ndune Erick</v>
          </cell>
          <cell r="D55">
            <v>30</v>
          </cell>
          <cell r="E55">
            <v>18</v>
          </cell>
          <cell r="F55">
            <v>0</v>
          </cell>
          <cell r="G55">
            <v>9.6875</v>
          </cell>
          <cell r="H55">
            <v>10</v>
          </cell>
          <cell r="I55">
            <v>0</v>
          </cell>
          <cell r="J55">
            <v>5</v>
          </cell>
          <cell r="K55">
            <v>13</v>
          </cell>
          <cell r="L55">
            <v>12.5</v>
          </cell>
          <cell r="M55">
            <v>13</v>
          </cell>
          <cell r="N55">
            <v>12.8333333333333</v>
          </cell>
          <cell r="O55">
            <v>27.5</v>
          </cell>
          <cell r="P55">
            <v>5</v>
          </cell>
          <cell r="Q55">
            <v>4</v>
          </cell>
          <cell r="R55">
            <v>0</v>
          </cell>
          <cell r="S55">
            <v>4</v>
          </cell>
          <cell r="T55">
            <v>0</v>
          </cell>
          <cell r="U55">
            <v>13</v>
          </cell>
          <cell r="V55">
            <v>22</v>
          </cell>
          <cell r="W55">
            <v>50</v>
          </cell>
        </row>
        <row r="56">
          <cell r="B56" t="str">
            <v>E022-01-0813/2019</v>
          </cell>
          <cell r="C56" t="str">
            <v>Kolia Katasi Josaiah</v>
          </cell>
          <cell r="D56">
            <v>28</v>
          </cell>
          <cell r="E56">
            <v>4</v>
          </cell>
          <cell r="F56">
            <v>0</v>
          </cell>
          <cell r="G56">
            <v>5.48611111111111</v>
          </cell>
          <cell r="H56">
            <v>10</v>
          </cell>
          <cell r="I56">
            <v>0</v>
          </cell>
          <cell r="J56">
            <v>5</v>
          </cell>
          <cell r="K56">
            <v>10</v>
          </cell>
          <cell r="L56">
            <v>12</v>
          </cell>
          <cell r="M56">
            <v>13</v>
          </cell>
          <cell r="N56">
            <v>11.6666666666667</v>
          </cell>
          <cell r="O56">
            <v>22.2</v>
          </cell>
          <cell r="P56">
            <v>6</v>
          </cell>
          <cell r="Q56">
            <v>17</v>
          </cell>
          <cell r="R56">
            <v>0</v>
          </cell>
          <cell r="S56">
            <v>2.5</v>
          </cell>
          <cell r="T56">
            <v>0</v>
          </cell>
          <cell r="U56">
            <v>25.5</v>
          </cell>
          <cell r="V56">
            <v>30.5</v>
          </cell>
          <cell r="W56">
            <v>53</v>
          </cell>
        </row>
        <row r="57">
          <cell r="B57" t="str">
            <v>E022-01-0816/2019</v>
          </cell>
          <cell r="C57" t="str">
            <v>Kyalo Musyimi JOHN</v>
          </cell>
          <cell r="D57">
            <v>23</v>
          </cell>
          <cell r="E57">
            <v>3</v>
          </cell>
          <cell r="F57">
            <v>0</v>
          </cell>
          <cell r="G57">
            <v>4.42708333333333</v>
          </cell>
          <cell r="H57">
            <v>0</v>
          </cell>
          <cell r="I57">
            <v>0</v>
          </cell>
          <cell r="J57">
            <v>0</v>
          </cell>
          <cell r="K57">
            <v>12.5</v>
          </cell>
          <cell r="L57">
            <v>13</v>
          </cell>
          <cell r="M57">
            <v>13.5</v>
          </cell>
          <cell r="N57">
            <v>13</v>
          </cell>
          <cell r="O57">
            <v>17.4</v>
          </cell>
          <cell r="P57">
            <v>10</v>
          </cell>
          <cell r="Q57">
            <v>0</v>
          </cell>
          <cell r="R57">
            <v>0</v>
          </cell>
          <cell r="S57">
            <v>4</v>
          </cell>
          <cell r="T57">
            <v>1</v>
          </cell>
          <cell r="U57">
            <v>15</v>
          </cell>
          <cell r="V57">
            <v>20</v>
          </cell>
          <cell r="W57">
            <v>37</v>
          </cell>
        </row>
        <row r="58">
          <cell r="B58" t="str">
            <v>E022-01-0817/2019</v>
          </cell>
          <cell r="C58" t="str">
            <v>Dishan OTIENO</v>
          </cell>
          <cell r="D58">
            <v>16</v>
          </cell>
          <cell r="E58">
            <v>8</v>
          </cell>
          <cell r="F58">
            <v>0</v>
          </cell>
          <cell r="G58">
            <v>4.72222222222222</v>
          </cell>
          <cell r="H58">
            <v>10</v>
          </cell>
          <cell r="I58">
            <v>0</v>
          </cell>
          <cell r="J58">
            <v>5</v>
          </cell>
          <cell r="K58">
            <v>13</v>
          </cell>
          <cell r="L58">
            <v>12.5</v>
          </cell>
          <cell r="M58">
            <v>13</v>
          </cell>
          <cell r="N58">
            <v>12.8333333333333</v>
          </cell>
          <cell r="O58">
            <v>22.6</v>
          </cell>
          <cell r="P58">
            <v>8</v>
          </cell>
          <cell r="Q58">
            <v>11</v>
          </cell>
          <cell r="R58">
            <v>0</v>
          </cell>
          <cell r="S58">
            <v>3</v>
          </cell>
          <cell r="T58">
            <v>0</v>
          </cell>
          <cell r="U58">
            <v>22</v>
          </cell>
          <cell r="V58">
            <v>27</v>
          </cell>
          <cell r="W58">
            <v>50</v>
          </cell>
        </row>
        <row r="59">
          <cell r="B59" t="str">
            <v>E022-01-0818/2019</v>
          </cell>
          <cell r="C59" t="str">
            <v>Wanjala DANIEL</v>
          </cell>
          <cell r="D59">
            <v>22</v>
          </cell>
          <cell r="E59">
            <v>4</v>
          </cell>
          <cell r="F59">
            <v>0</v>
          </cell>
          <cell r="G59">
            <v>4.54861111111111</v>
          </cell>
          <cell r="H59">
            <v>10</v>
          </cell>
          <cell r="I59">
            <v>0</v>
          </cell>
          <cell r="J59">
            <v>5</v>
          </cell>
          <cell r="K59">
            <v>14</v>
          </cell>
          <cell r="L59">
            <v>13</v>
          </cell>
          <cell r="M59">
            <v>13.5</v>
          </cell>
          <cell r="N59">
            <v>13.5</v>
          </cell>
          <cell r="O59">
            <v>23</v>
          </cell>
          <cell r="P59">
            <v>5</v>
          </cell>
          <cell r="Q59">
            <v>16</v>
          </cell>
          <cell r="R59">
            <v>0</v>
          </cell>
          <cell r="S59">
            <v>3</v>
          </cell>
          <cell r="T59">
            <v>0</v>
          </cell>
          <cell r="U59">
            <v>24</v>
          </cell>
          <cell r="V59">
            <v>29</v>
          </cell>
          <cell r="W59">
            <v>52</v>
          </cell>
        </row>
        <row r="60">
          <cell r="B60" t="str">
            <v>E022-01-0819/2019</v>
          </cell>
          <cell r="C60" t="str">
            <v>Houston Kilaaka KISANYA</v>
          </cell>
          <cell r="D60">
            <v>30</v>
          </cell>
          <cell r="E60">
            <v>8</v>
          </cell>
          <cell r="F60">
            <v>0</v>
          </cell>
          <cell r="G60">
            <v>6.90972222222222</v>
          </cell>
          <cell r="H60">
            <v>10</v>
          </cell>
          <cell r="I60">
            <v>0</v>
          </cell>
          <cell r="J60">
            <v>5</v>
          </cell>
          <cell r="K60">
            <v>13</v>
          </cell>
          <cell r="L60">
            <v>12</v>
          </cell>
          <cell r="M60">
            <v>12.5</v>
          </cell>
          <cell r="N60">
            <v>12.5</v>
          </cell>
          <cell r="O60">
            <v>24.4</v>
          </cell>
          <cell r="P60">
            <v>10</v>
          </cell>
          <cell r="Q60">
            <v>17</v>
          </cell>
          <cell r="R60">
            <v>0</v>
          </cell>
          <cell r="S60">
            <v>0</v>
          </cell>
          <cell r="T60">
            <v>5</v>
          </cell>
          <cell r="U60">
            <v>32</v>
          </cell>
          <cell r="V60">
            <v>36</v>
          </cell>
          <cell r="W60">
            <v>60</v>
          </cell>
        </row>
        <row r="61">
          <cell r="B61" t="str">
            <v>E022-01-0820/2019</v>
          </cell>
          <cell r="C61" t="str">
            <v>Muchendu Peter KIBUKU</v>
          </cell>
          <cell r="D61">
            <v>25</v>
          </cell>
          <cell r="E61">
            <v>4</v>
          </cell>
          <cell r="F61">
            <v>0</v>
          </cell>
          <cell r="G61">
            <v>5.01736111111111</v>
          </cell>
          <cell r="H61">
            <v>0</v>
          </cell>
          <cell r="I61">
            <v>0</v>
          </cell>
          <cell r="J61">
            <v>0</v>
          </cell>
          <cell r="K61">
            <v>13</v>
          </cell>
          <cell r="L61">
            <v>12</v>
          </cell>
          <cell r="M61">
            <v>12.5</v>
          </cell>
          <cell r="N61">
            <v>12.5</v>
          </cell>
          <cell r="O61">
            <v>17.5</v>
          </cell>
          <cell r="P61">
            <v>4</v>
          </cell>
          <cell r="Q61">
            <v>17</v>
          </cell>
          <cell r="R61">
            <v>0</v>
          </cell>
          <cell r="S61">
            <v>0</v>
          </cell>
          <cell r="T61">
            <v>5</v>
          </cell>
          <cell r="U61">
            <v>26</v>
          </cell>
          <cell r="V61">
            <v>29</v>
          </cell>
          <cell r="W61">
            <v>47</v>
          </cell>
        </row>
        <row r="62">
          <cell r="B62" t="str">
            <v>E022-01-0822/2019</v>
          </cell>
          <cell r="C62" t="str">
            <v>Magoi Maxwel KIPRUTO</v>
          </cell>
          <cell r="D62">
            <v>26</v>
          </cell>
          <cell r="E62">
            <v>5</v>
          </cell>
          <cell r="F62">
            <v>0</v>
          </cell>
          <cell r="G62">
            <v>5.45138888888889</v>
          </cell>
          <cell r="H62">
            <v>10</v>
          </cell>
          <cell r="I62">
            <v>0</v>
          </cell>
          <cell r="J62">
            <v>5</v>
          </cell>
          <cell r="K62">
            <v>14</v>
          </cell>
          <cell r="L62">
            <v>13</v>
          </cell>
          <cell r="M62">
            <v>13.5</v>
          </cell>
          <cell r="N62">
            <v>13.5</v>
          </cell>
          <cell r="O62">
            <v>24</v>
          </cell>
          <cell r="P62">
            <v>2</v>
          </cell>
          <cell r="Q62">
            <v>11</v>
          </cell>
          <cell r="R62">
            <v>0</v>
          </cell>
          <cell r="S62">
            <v>2</v>
          </cell>
          <cell r="T62">
            <v>0</v>
          </cell>
          <cell r="U62">
            <v>15</v>
          </cell>
          <cell r="V62">
            <v>20</v>
          </cell>
          <cell r="W62">
            <v>44</v>
          </cell>
        </row>
        <row r="63">
          <cell r="B63" t="str">
            <v>E022-01-0823/2019</v>
          </cell>
          <cell r="C63" t="str">
            <v>Nyaberi Fred Makori</v>
          </cell>
          <cell r="D63">
            <v>8</v>
          </cell>
          <cell r="E63">
            <v>1</v>
          </cell>
          <cell r="F63">
            <v>0</v>
          </cell>
          <cell r="G63">
            <v>1.52777777777778</v>
          </cell>
          <cell r="H63">
            <v>10</v>
          </cell>
          <cell r="I63">
            <v>0</v>
          </cell>
          <cell r="J63">
            <v>5</v>
          </cell>
          <cell r="K63">
            <v>10</v>
          </cell>
          <cell r="L63">
            <v>12</v>
          </cell>
          <cell r="M63">
            <v>13</v>
          </cell>
          <cell r="N63">
            <v>11.6666666666667</v>
          </cell>
          <cell r="O63">
            <v>18.2</v>
          </cell>
          <cell r="P63">
            <v>4</v>
          </cell>
          <cell r="Q63">
            <v>12</v>
          </cell>
          <cell r="R63">
            <v>0</v>
          </cell>
          <cell r="S63">
            <v>4.5</v>
          </cell>
          <cell r="T63">
            <v>0</v>
          </cell>
          <cell r="U63">
            <v>20.5</v>
          </cell>
          <cell r="V63">
            <v>24.5</v>
          </cell>
          <cell r="W63">
            <v>43</v>
          </cell>
        </row>
        <row r="64">
          <cell r="B64" t="str">
            <v>E022-01-0835/2019</v>
          </cell>
          <cell r="C64" t="str">
            <v>Muthanga James MUTAHI</v>
          </cell>
          <cell r="D64">
            <v>24</v>
          </cell>
          <cell r="E64">
            <v>5</v>
          </cell>
          <cell r="F64">
            <v>0</v>
          </cell>
          <cell r="G64">
            <v>5.13888888888889</v>
          </cell>
          <cell r="H64">
            <v>10</v>
          </cell>
          <cell r="I64">
            <v>0</v>
          </cell>
          <cell r="J64">
            <v>5</v>
          </cell>
          <cell r="K64">
            <v>10</v>
          </cell>
          <cell r="L64">
            <v>12</v>
          </cell>
          <cell r="M64">
            <v>13</v>
          </cell>
          <cell r="N64">
            <v>11.6666666666667</v>
          </cell>
          <cell r="O64">
            <v>21.8</v>
          </cell>
          <cell r="P64">
            <v>4</v>
          </cell>
          <cell r="Q64">
            <v>0</v>
          </cell>
          <cell r="R64">
            <v>0</v>
          </cell>
          <cell r="S64">
            <v>1</v>
          </cell>
          <cell r="T64">
            <v>2.5</v>
          </cell>
          <cell r="U64">
            <v>7.5</v>
          </cell>
          <cell r="V64">
            <v>18</v>
          </cell>
          <cell r="W64">
            <v>40</v>
          </cell>
        </row>
        <row r="65">
          <cell r="B65" t="str">
            <v>E022-01-0846/2019</v>
          </cell>
          <cell r="C65" t="str">
            <v>Chemutai ABIGAEL</v>
          </cell>
          <cell r="D65">
            <v>25</v>
          </cell>
          <cell r="E65">
            <v>13</v>
          </cell>
          <cell r="F65">
            <v>0</v>
          </cell>
          <cell r="G65">
            <v>7.51736111111111</v>
          </cell>
          <cell r="H65">
            <v>10</v>
          </cell>
          <cell r="I65">
            <v>0</v>
          </cell>
          <cell r="J65">
            <v>5</v>
          </cell>
          <cell r="K65">
            <v>14</v>
          </cell>
          <cell r="L65">
            <v>13</v>
          </cell>
          <cell r="M65">
            <v>13.5</v>
          </cell>
          <cell r="N65">
            <v>13.5</v>
          </cell>
          <cell r="O65">
            <v>26</v>
          </cell>
          <cell r="P65">
            <v>9</v>
          </cell>
          <cell r="Q65">
            <v>0</v>
          </cell>
          <cell r="R65">
            <v>0</v>
          </cell>
          <cell r="S65">
            <v>9</v>
          </cell>
          <cell r="T65">
            <v>7</v>
          </cell>
          <cell r="U65">
            <v>25</v>
          </cell>
          <cell r="V65">
            <v>30</v>
          </cell>
          <cell r="W65">
            <v>56</v>
          </cell>
        </row>
        <row r="66">
          <cell r="B66" t="str">
            <v>E022-01-1999/2019</v>
          </cell>
          <cell r="C66" t="str">
            <v>Kyaloallan Mulwa</v>
          </cell>
          <cell r="D66">
            <v>18</v>
          </cell>
          <cell r="E66">
            <v>0</v>
          </cell>
          <cell r="F66">
            <v>0</v>
          </cell>
          <cell r="G66">
            <v>2.8125</v>
          </cell>
          <cell r="H66">
            <v>10</v>
          </cell>
          <cell r="I66">
            <v>0</v>
          </cell>
          <cell r="J66">
            <v>5</v>
          </cell>
          <cell r="K66">
            <v>10</v>
          </cell>
          <cell r="L66">
            <v>12</v>
          </cell>
          <cell r="M66">
            <v>13</v>
          </cell>
          <cell r="N66">
            <v>11.6666666666667</v>
          </cell>
          <cell r="O66">
            <v>19.5</v>
          </cell>
          <cell r="P66">
            <v>4</v>
          </cell>
          <cell r="Q66">
            <v>0</v>
          </cell>
          <cell r="R66">
            <v>0</v>
          </cell>
          <cell r="S66">
            <v>3</v>
          </cell>
          <cell r="T66">
            <v>3</v>
          </cell>
          <cell r="U66">
            <v>10</v>
          </cell>
          <cell r="V66">
            <v>21</v>
          </cell>
          <cell r="W66">
            <v>41</v>
          </cell>
        </row>
        <row r="67">
          <cell r="B67" t="str">
            <v>E022-01-2029/2019</v>
          </cell>
          <cell r="C67" t="str">
            <v>Wang'ondu Benard KURIA</v>
          </cell>
          <cell r="D67">
            <v>24</v>
          </cell>
          <cell r="E67">
            <v>3</v>
          </cell>
          <cell r="F67">
            <v>0</v>
          </cell>
          <cell r="G67">
            <v>4.58333333333333</v>
          </cell>
          <cell r="H67">
            <v>10</v>
          </cell>
          <cell r="I67">
            <v>0</v>
          </cell>
          <cell r="J67">
            <v>5</v>
          </cell>
          <cell r="K67">
            <v>12.5</v>
          </cell>
          <cell r="L67">
            <v>13</v>
          </cell>
          <cell r="M67">
            <v>13.5</v>
          </cell>
          <cell r="N67">
            <v>13</v>
          </cell>
          <cell r="O67">
            <v>22.6</v>
          </cell>
          <cell r="P67">
            <v>7</v>
          </cell>
          <cell r="Q67">
            <v>0</v>
          </cell>
          <cell r="R67">
            <v>0</v>
          </cell>
          <cell r="S67">
            <v>8</v>
          </cell>
          <cell r="T67">
            <v>5</v>
          </cell>
          <cell r="U67">
            <v>20</v>
          </cell>
          <cell r="V67">
            <v>24</v>
          </cell>
          <cell r="W67">
            <v>47</v>
          </cell>
        </row>
        <row r="68">
          <cell r="B68" t="str">
            <v>E022-01-2040/2019</v>
          </cell>
          <cell r="C68" t="str">
            <v>Edwin NGARI</v>
          </cell>
          <cell r="D68">
            <v>17</v>
          </cell>
          <cell r="E68">
            <v>5</v>
          </cell>
          <cell r="F68">
            <v>0</v>
          </cell>
          <cell r="G68">
            <v>4.04513888888889</v>
          </cell>
          <cell r="H68">
            <v>0</v>
          </cell>
          <cell r="I68">
            <v>0</v>
          </cell>
          <cell r="J68">
            <v>0</v>
          </cell>
          <cell r="K68">
            <v>14</v>
          </cell>
          <cell r="L68">
            <v>13.5</v>
          </cell>
          <cell r="M68">
            <v>13</v>
          </cell>
          <cell r="N68">
            <v>13.5</v>
          </cell>
          <cell r="O68">
            <v>17.5</v>
          </cell>
          <cell r="P68">
            <v>9</v>
          </cell>
          <cell r="Q68">
            <v>0</v>
          </cell>
          <cell r="R68">
            <v>2</v>
          </cell>
          <cell r="S68">
            <v>2</v>
          </cell>
          <cell r="T68">
            <v>0</v>
          </cell>
          <cell r="U68">
            <v>13</v>
          </cell>
          <cell r="V68">
            <v>23</v>
          </cell>
          <cell r="W68">
            <v>41</v>
          </cell>
        </row>
        <row r="69">
          <cell r="B69" t="str">
            <v>E022-01-2156/2019</v>
          </cell>
          <cell r="C69" t="str">
            <v>Inyani PATIENCE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69"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</row>
        <row r="69">
          <cell r="V69">
            <v>0</v>
          </cell>
        </row>
        <row r="70">
          <cell r="B70" t="str">
            <v>E022-01-2268/2019</v>
          </cell>
          <cell r="C70" t="str">
            <v>Kibet Antony MASWAN</v>
          </cell>
          <cell r="D70">
            <v>32</v>
          </cell>
          <cell r="E70">
            <v>8.5</v>
          </cell>
          <cell r="F70">
            <v>0</v>
          </cell>
          <cell r="G70">
            <v>7.36111111111111</v>
          </cell>
          <cell r="H70">
            <v>10</v>
          </cell>
          <cell r="I70">
            <v>0</v>
          </cell>
          <cell r="J70">
            <v>5</v>
          </cell>
          <cell r="K70">
            <v>14</v>
          </cell>
          <cell r="L70">
            <v>13</v>
          </cell>
          <cell r="M70">
            <v>13.5</v>
          </cell>
          <cell r="N70">
            <v>13.5</v>
          </cell>
          <cell r="O70">
            <v>25.9</v>
          </cell>
          <cell r="P70">
            <v>16</v>
          </cell>
          <cell r="Q70">
            <v>0</v>
          </cell>
          <cell r="R70">
            <v>6</v>
          </cell>
          <cell r="S70">
            <v>3</v>
          </cell>
          <cell r="T70">
            <v>0</v>
          </cell>
          <cell r="U70">
            <v>25</v>
          </cell>
          <cell r="V70">
            <v>37</v>
          </cell>
          <cell r="W70">
            <v>63</v>
          </cell>
        </row>
        <row r="71">
          <cell r="B71" t="str">
            <v>E022-01-2298/2019</v>
          </cell>
          <cell r="C71" t="str">
            <v>Lesinko SIPITEK</v>
          </cell>
          <cell r="D71">
            <v>14</v>
          </cell>
          <cell r="E71">
            <v>5</v>
          </cell>
          <cell r="F71">
            <v>0</v>
          </cell>
          <cell r="G71">
            <v>3.57638888888889</v>
          </cell>
          <cell r="H71">
            <v>10</v>
          </cell>
          <cell r="I71">
            <v>0</v>
          </cell>
          <cell r="J71">
            <v>5</v>
          </cell>
          <cell r="K71">
            <v>14</v>
          </cell>
          <cell r="L71">
            <v>13</v>
          </cell>
          <cell r="M71">
            <v>13.5</v>
          </cell>
          <cell r="N71">
            <v>13.5</v>
          </cell>
          <cell r="O71">
            <v>22.1</v>
          </cell>
          <cell r="P71">
            <v>2</v>
          </cell>
          <cell r="Q71">
            <v>12</v>
          </cell>
          <cell r="R71">
            <v>0</v>
          </cell>
          <cell r="S71">
            <v>0</v>
          </cell>
          <cell r="T71">
            <v>0</v>
          </cell>
          <cell r="U71">
            <v>14</v>
          </cell>
          <cell r="V71">
            <v>21</v>
          </cell>
          <cell r="W71">
            <v>43</v>
          </cell>
        </row>
        <row r="72">
          <cell r="B72" t="str">
            <v>E022-01-1998/2019</v>
          </cell>
          <cell r="C72" t="str">
            <v>Ruth Mbugua</v>
          </cell>
          <cell r="D72">
            <v>11</v>
          </cell>
          <cell r="E72">
            <v>0</v>
          </cell>
          <cell r="F72">
            <v>0</v>
          </cell>
          <cell r="G72">
            <v>0</v>
          </cell>
          <cell r="H72">
            <v>10</v>
          </cell>
          <cell r="I72">
            <v>0</v>
          </cell>
          <cell r="J72">
            <v>5</v>
          </cell>
          <cell r="K72">
            <v>13</v>
          </cell>
          <cell r="L72">
            <v>12.5</v>
          </cell>
          <cell r="M72">
            <v>13</v>
          </cell>
          <cell r="N72">
            <v>12.8333333333333</v>
          </cell>
          <cell r="O72">
            <v>17.8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</row>
        <row r="72">
          <cell r="V72">
            <v>0</v>
          </cell>
          <cell r="W72">
            <v>18</v>
          </cell>
        </row>
        <row r="73">
          <cell r="B73" t="str">
            <v>E022-01-1052/2018</v>
          </cell>
          <cell r="C73" t="str">
            <v>Chepkirui BRILLIAN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3"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</row>
        <row r="73">
          <cell r="V73">
            <v>0</v>
          </cell>
        </row>
        <row r="74">
          <cell r="B74" t="str">
            <v>E022-01-1072/2018</v>
          </cell>
          <cell r="C74" t="str">
            <v>Messi Joseph MBAYI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4"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</row>
        <row r="74">
          <cell r="V74">
            <v>0</v>
          </cell>
        </row>
        <row r="75">
          <cell r="B75" t="str">
            <v>E022-01-1894/2018</v>
          </cell>
          <cell r="C75" t="str">
            <v>Brian Kiptoo BIWOTT</v>
          </cell>
          <cell r="D75">
            <v>14</v>
          </cell>
          <cell r="E75">
            <v>16</v>
          </cell>
          <cell r="F75">
            <v>0</v>
          </cell>
          <cell r="G75">
            <v>6.63194444444444</v>
          </cell>
          <cell r="H75">
            <v>10</v>
          </cell>
          <cell r="I75">
            <v>0</v>
          </cell>
          <cell r="J75">
            <v>5</v>
          </cell>
          <cell r="K75">
            <v>13</v>
          </cell>
          <cell r="L75">
            <v>12</v>
          </cell>
          <cell r="M75">
            <v>13</v>
          </cell>
          <cell r="N75">
            <v>12.6666666666667</v>
          </cell>
          <cell r="O75">
            <v>24.3</v>
          </cell>
          <cell r="P75">
            <v>5</v>
          </cell>
          <cell r="Q75">
            <v>10</v>
          </cell>
          <cell r="R75">
            <v>0</v>
          </cell>
          <cell r="S75">
            <v>0</v>
          </cell>
          <cell r="T75">
            <v>10</v>
          </cell>
          <cell r="U75">
            <v>25</v>
          </cell>
          <cell r="V75">
            <v>36</v>
          </cell>
          <cell r="W75">
            <v>60</v>
          </cell>
        </row>
        <row r="76">
          <cell r="B76" t="str">
            <v>E022-01-0751/2017</v>
          </cell>
          <cell r="C76" t="str">
            <v>Mark Maina NJUGUNA</v>
          </cell>
          <cell r="D76">
            <v>30</v>
          </cell>
          <cell r="E76">
            <v>6</v>
          </cell>
          <cell r="F76">
            <v>0</v>
          </cell>
          <cell r="G76">
            <v>6.35416666666667</v>
          </cell>
          <cell r="H76">
            <v>10</v>
          </cell>
          <cell r="I76">
            <v>0</v>
          </cell>
          <cell r="J76">
            <v>5</v>
          </cell>
          <cell r="K76">
            <v>10</v>
          </cell>
          <cell r="L76">
            <v>11</v>
          </cell>
          <cell r="M76">
            <v>13</v>
          </cell>
          <cell r="N76">
            <v>11.3333333333333</v>
          </cell>
          <cell r="O76">
            <v>22.7</v>
          </cell>
          <cell r="P76">
            <v>4</v>
          </cell>
          <cell r="Q76">
            <v>16</v>
          </cell>
          <cell r="R76">
            <v>0</v>
          </cell>
          <cell r="S76">
            <v>0</v>
          </cell>
          <cell r="T76">
            <v>6</v>
          </cell>
          <cell r="U76">
            <v>26</v>
          </cell>
          <cell r="V76">
            <v>30</v>
          </cell>
          <cell r="W76">
            <v>53</v>
          </cell>
        </row>
        <row r="77">
          <cell r="B77" t="str">
            <v>E022-01-1538/2017</v>
          </cell>
          <cell r="C77" t="str">
            <v>Roy Obimbo WILFRED</v>
          </cell>
          <cell r="D77">
            <v>18</v>
          </cell>
          <cell r="E77">
            <v>2</v>
          </cell>
          <cell r="F77">
            <v>0</v>
          </cell>
          <cell r="G77">
            <v>3.36805555555556</v>
          </cell>
          <cell r="H77">
            <v>10</v>
          </cell>
          <cell r="I77">
            <v>0</v>
          </cell>
          <cell r="J77">
            <v>5</v>
          </cell>
          <cell r="K77">
            <v>10</v>
          </cell>
          <cell r="L77">
            <v>11</v>
          </cell>
          <cell r="M77">
            <v>13</v>
          </cell>
          <cell r="N77">
            <v>11.3333333333333</v>
          </cell>
          <cell r="O77">
            <v>19.7</v>
          </cell>
          <cell r="P77">
            <v>3</v>
          </cell>
          <cell r="Q77">
            <v>0</v>
          </cell>
          <cell r="R77">
            <v>0</v>
          </cell>
          <cell r="S77">
            <v>1</v>
          </cell>
          <cell r="T77">
            <v>1</v>
          </cell>
          <cell r="U77">
            <v>5</v>
          </cell>
          <cell r="V77">
            <v>15</v>
          </cell>
          <cell r="W77">
            <v>35</v>
          </cell>
        </row>
        <row r="78">
          <cell r="B78" t="str">
            <v>E022-01-0753/2017</v>
          </cell>
          <cell r="C78" t="str">
            <v>Rowland Odour</v>
          </cell>
          <cell r="D78">
            <v>18</v>
          </cell>
          <cell r="E78">
            <v>5</v>
          </cell>
          <cell r="F78">
            <v>0</v>
          </cell>
          <cell r="G78">
            <v>4.20138888888889</v>
          </cell>
          <cell r="H78">
            <v>10</v>
          </cell>
          <cell r="I78">
            <v>0</v>
          </cell>
          <cell r="J78">
            <v>5</v>
          </cell>
          <cell r="K78">
            <v>10</v>
          </cell>
          <cell r="L78">
            <v>11</v>
          </cell>
          <cell r="M78">
            <v>13</v>
          </cell>
          <cell r="N78">
            <v>11.3333333333333</v>
          </cell>
          <cell r="O78">
            <v>20.5</v>
          </cell>
          <cell r="P78">
            <v>3</v>
          </cell>
          <cell r="Q78">
            <v>5</v>
          </cell>
          <cell r="R78">
            <v>0</v>
          </cell>
          <cell r="S78">
            <v>0</v>
          </cell>
          <cell r="T78">
            <v>2.5</v>
          </cell>
          <cell r="U78">
            <v>10.5</v>
          </cell>
          <cell r="V78">
            <v>16.5</v>
          </cell>
          <cell r="W78">
            <v>37</v>
          </cell>
        </row>
        <row r="79">
          <cell r="B79" t="str">
            <v>E022-01-0869/2016</v>
          </cell>
          <cell r="C79" t="str">
            <v>Musanga Elizabeth NDINDA</v>
          </cell>
          <cell r="D79">
            <v>14</v>
          </cell>
          <cell r="E79">
            <v>3</v>
          </cell>
          <cell r="F79">
            <v>0</v>
          </cell>
          <cell r="G79">
            <v>3.02083333333333</v>
          </cell>
          <cell r="H79">
            <v>10</v>
          </cell>
          <cell r="I79">
            <v>0</v>
          </cell>
          <cell r="J79">
            <v>5</v>
          </cell>
          <cell r="K79">
            <v>13</v>
          </cell>
          <cell r="L79">
            <v>12</v>
          </cell>
          <cell r="M79">
            <v>12.5</v>
          </cell>
          <cell r="N79">
            <v>12.5</v>
          </cell>
          <cell r="O79">
            <v>20.5</v>
          </cell>
          <cell r="P79">
            <v>22</v>
          </cell>
          <cell r="Q79">
            <v>20</v>
          </cell>
          <cell r="R79">
            <v>4</v>
          </cell>
          <cell r="S79">
            <v>0</v>
          </cell>
          <cell r="T79">
            <v>0</v>
          </cell>
          <cell r="U79">
            <v>46</v>
          </cell>
          <cell r="V79">
            <v>51</v>
          </cell>
          <cell r="W79">
            <v>72</v>
          </cell>
        </row>
        <row r="80">
          <cell r="B80" t="str">
            <v>E022-01-2109/2016</v>
          </cell>
          <cell r="C80" t="str">
            <v>Amos KIPCHIRCHIR</v>
          </cell>
          <cell r="D80">
            <v>26</v>
          </cell>
          <cell r="E80">
            <v>4</v>
          </cell>
          <cell r="F80">
            <v>0</v>
          </cell>
          <cell r="G80">
            <v>5.17361111111111</v>
          </cell>
          <cell r="H80">
            <v>10</v>
          </cell>
          <cell r="I80">
            <v>0</v>
          </cell>
          <cell r="J80">
            <v>5</v>
          </cell>
          <cell r="K80">
            <v>12.5</v>
          </cell>
          <cell r="L80">
            <v>13</v>
          </cell>
          <cell r="M80">
            <v>13.5</v>
          </cell>
          <cell r="N80">
            <v>13</v>
          </cell>
          <cell r="O80">
            <v>23.2</v>
          </cell>
          <cell r="P80">
            <v>3</v>
          </cell>
          <cell r="Q80">
            <v>15</v>
          </cell>
          <cell r="R80">
            <v>0</v>
          </cell>
          <cell r="S80">
            <v>0</v>
          </cell>
          <cell r="T80">
            <v>2</v>
          </cell>
          <cell r="U80">
            <v>20</v>
          </cell>
          <cell r="V80">
            <v>28.5</v>
          </cell>
          <cell r="W80">
            <v>52</v>
          </cell>
        </row>
        <row r="81">
          <cell r="B81" t="str">
            <v>E022-01-0760/2019</v>
          </cell>
          <cell r="C81" t="str">
            <v>Brian Gabriel</v>
          </cell>
          <cell r="D81">
            <v>25</v>
          </cell>
          <cell r="E81">
            <v>5</v>
          </cell>
          <cell r="F81">
            <v>0</v>
          </cell>
          <cell r="G81">
            <v>5.29513888888889</v>
          </cell>
          <cell r="H81">
            <v>10</v>
          </cell>
          <cell r="I81">
            <v>0</v>
          </cell>
          <cell r="J81">
            <v>5</v>
          </cell>
          <cell r="K81">
            <v>14</v>
          </cell>
          <cell r="L81">
            <v>13</v>
          </cell>
          <cell r="M81">
            <v>13.5</v>
          </cell>
          <cell r="N81">
            <v>13.5</v>
          </cell>
          <cell r="O81">
            <v>23.8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</row>
        <row r="81">
          <cell r="V81">
            <v>0</v>
          </cell>
          <cell r="W81">
            <v>24</v>
          </cell>
        </row>
        <row r="82">
          <cell r="B82" t="str">
            <v>E022-01-0746/2019</v>
          </cell>
          <cell r="C82" t="str">
            <v>Rachael Mburu</v>
          </cell>
          <cell r="D82">
            <v>13</v>
          </cell>
          <cell r="E82">
            <v>4</v>
          </cell>
          <cell r="F82">
            <v>0</v>
          </cell>
          <cell r="G82">
            <v>3.14236111111111</v>
          </cell>
          <cell r="H82">
            <v>10</v>
          </cell>
          <cell r="I82">
            <v>0</v>
          </cell>
          <cell r="J82">
            <v>5</v>
          </cell>
          <cell r="K82">
            <v>14</v>
          </cell>
          <cell r="L82">
            <v>13</v>
          </cell>
          <cell r="M82">
            <v>13.5</v>
          </cell>
          <cell r="N82">
            <v>13.5</v>
          </cell>
          <cell r="O82">
            <v>21.6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</row>
        <row r="82">
          <cell r="V82">
            <v>0</v>
          </cell>
          <cell r="W82">
            <v>22</v>
          </cell>
        </row>
        <row r="83">
          <cell r="B83" t="str">
            <v>E022-01-0805/2019</v>
          </cell>
          <cell r="C83" t="str">
            <v>Blair Carson</v>
          </cell>
          <cell r="D83">
            <v>17</v>
          </cell>
          <cell r="E83">
            <v>3</v>
          </cell>
          <cell r="F83">
            <v>0</v>
          </cell>
          <cell r="G83">
            <v>3.48958333333333</v>
          </cell>
          <cell r="H83">
            <v>10</v>
          </cell>
          <cell r="I83">
            <v>0</v>
          </cell>
          <cell r="J83">
            <v>5</v>
          </cell>
          <cell r="K83">
            <v>12.5</v>
          </cell>
          <cell r="L83">
            <v>13</v>
          </cell>
          <cell r="M83">
            <v>13.5</v>
          </cell>
          <cell r="N83">
            <v>13</v>
          </cell>
          <cell r="O83">
            <v>21.5</v>
          </cell>
          <cell r="P83">
            <v>7</v>
          </cell>
          <cell r="Q83">
            <v>0</v>
          </cell>
          <cell r="R83">
            <v>1</v>
          </cell>
          <cell r="S83">
            <v>0</v>
          </cell>
          <cell r="T83">
            <v>1.5</v>
          </cell>
          <cell r="U83">
            <v>9.5</v>
          </cell>
          <cell r="V83">
            <v>20.5</v>
          </cell>
          <cell r="W83">
            <v>42</v>
          </cell>
        </row>
        <row r="84">
          <cell r="B84" t="str">
            <v>E022-01-1855/2018</v>
          </cell>
          <cell r="C84" t="str">
            <v>Agnes Nyutu</v>
          </cell>
          <cell r="D84">
            <v>10</v>
          </cell>
          <cell r="E84">
            <v>13</v>
          </cell>
          <cell r="F84">
            <v>0</v>
          </cell>
          <cell r="G84">
            <v>5.17361111111111</v>
          </cell>
          <cell r="H84">
            <v>10</v>
          </cell>
          <cell r="I84">
            <v>0</v>
          </cell>
          <cell r="J84">
            <v>5</v>
          </cell>
          <cell r="K84">
            <v>12.5</v>
          </cell>
          <cell r="L84">
            <v>13</v>
          </cell>
          <cell r="M84">
            <v>13.5</v>
          </cell>
          <cell r="N84">
            <v>13</v>
          </cell>
          <cell r="O84">
            <v>23.2</v>
          </cell>
          <cell r="P84">
            <v>2</v>
          </cell>
          <cell r="Q84">
            <v>0</v>
          </cell>
          <cell r="R84">
            <v>3</v>
          </cell>
          <cell r="S84">
            <v>0</v>
          </cell>
          <cell r="T84">
            <v>0</v>
          </cell>
          <cell r="U84">
            <v>5</v>
          </cell>
          <cell r="V84">
            <v>11</v>
          </cell>
          <cell r="W84">
            <v>34</v>
          </cell>
        </row>
        <row r="85">
          <cell r="B85" t="str">
            <v>E022-01-0797/2014</v>
          </cell>
          <cell r="C85" t="str">
            <v>Kelvin Kariuki</v>
          </cell>
          <cell r="D85">
            <v>0</v>
          </cell>
          <cell r="E85">
            <v>11</v>
          </cell>
          <cell r="F85">
            <v>0</v>
          </cell>
          <cell r="G85">
            <v>3.05555555555556</v>
          </cell>
          <cell r="H85">
            <v>10</v>
          </cell>
          <cell r="I85">
            <v>0</v>
          </cell>
          <cell r="J85">
            <v>5</v>
          </cell>
          <cell r="K85">
            <v>12.5</v>
          </cell>
          <cell r="L85">
            <v>13</v>
          </cell>
          <cell r="M85">
            <v>13.5</v>
          </cell>
          <cell r="N85">
            <v>13</v>
          </cell>
          <cell r="O85">
            <v>21.1</v>
          </cell>
          <cell r="P85">
            <v>4</v>
          </cell>
          <cell r="Q85">
            <v>0</v>
          </cell>
          <cell r="R85">
            <v>5</v>
          </cell>
          <cell r="S85">
            <v>1</v>
          </cell>
          <cell r="T85">
            <v>0</v>
          </cell>
          <cell r="U85">
            <v>10</v>
          </cell>
          <cell r="V85">
            <v>21</v>
          </cell>
          <cell r="W85">
            <v>42</v>
          </cell>
        </row>
        <row r="86">
          <cell r="B86" t="str">
            <v>E022-01-1077/2018</v>
          </cell>
          <cell r="C86" t="str">
            <v>Francis Ngugi</v>
          </cell>
          <cell r="D86">
            <v>21</v>
          </cell>
          <cell r="E86">
            <v>9</v>
          </cell>
          <cell r="F86">
            <v>0</v>
          </cell>
          <cell r="G86">
            <v>5.78125</v>
          </cell>
          <cell r="H86">
            <v>10</v>
          </cell>
          <cell r="I86">
            <v>0</v>
          </cell>
          <cell r="J86">
            <v>5</v>
          </cell>
          <cell r="K86">
            <v>12.5</v>
          </cell>
          <cell r="L86">
            <v>13</v>
          </cell>
          <cell r="M86">
            <v>13.5</v>
          </cell>
          <cell r="N86">
            <v>13</v>
          </cell>
          <cell r="O86">
            <v>23.8</v>
          </cell>
          <cell r="P86">
            <v>9.5</v>
          </cell>
          <cell r="Q86">
            <v>8</v>
          </cell>
          <cell r="R86">
            <v>0</v>
          </cell>
          <cell r="S86">
            <v>1</v>
          </cell>
          <cell r="T86">
            <v>0</v>
          </cell>
          <cell r="U86">
            <v>18.5</v>
          </cell>
          <cell r="V86">
            <v>30.5</v>
          </cell>
          <cell r="W86">
            <v>54</v>
          </cell>
        </row>
        <row r="87">
          <cell r="B87" t="str">
            <v>E022-01-0755/2019</v>
          </cell>
          <cell r="C87" t="str">
            <v>Peter Mwaura</v>
          </cell>
          <cell r="D87">
            <v>29</v>
          </cell>
          <cell r="E87">
            <v>3</v>
          </cell>
          <cell r="F87">
            <v>0</v>
          </cell>
          <cell r="G87">
            <v>5.36458333333333</v>
          </cell>
          <cell r="H87">
            <v>10</v>
          </cell>
          <cell r="I87">
            <v>0</v>
          </cell>
          <cell r="J87">
            <v>5</v>
          </cell>
          <cell r="K87">
            <v>12.5</v>
          </cell>
          <cell r="L87">
            <v>13</v>
          </cell>
          <cell r="M87">
            <v>13.5</v>
          </cell>
          <cell r="N87">
            <v>13</v>
          </cell>
          <cell r="O87">
            <v>23.4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</row>
        <row r="87">
          <cell r="V87">
            <v>0</v>
          </cell>
          <cell r="W87">
            <v>23</v>
          </cell>
        </row>
        <row r="88">
          <cell r="B88" t="str">
            <v>E022-01-1789/2018</v>
          </cell>
          <cell r="C88" t="str">
            <v>Ian Martin</v>
          </cell>
          <cell r="D88">
            <v>20</v>
          </cell>
          <cell r="E88">
            <v>6</v>
          </cell>
          <cell r="F88">
            <v>0</v>
          </cell>
          <cell r="G88">
            <v>4.79166666666667</v>
          </cell>
          <cell r="H88">
            <v>10</v>
          </cell>
          <cell r="I88">
            <v>0</v>
          </cell>
          <cell r="J88">
            <v>5</v>
          </cell>
          <cell r="K88">
            <v>10</v>
          </cell>
          <cell r="L88">
            <v>11</v>
          </cell>
          <cell r="M88">
            <v>13</v>
          </cell>
          <cell r="N88">
            <v>11.3333333333333</v>
          </cell>
          <cell r="O88">
            <v>21.1</v>
          </cell>
          <cell r="P88">
            <v>2</v>
          </cell>
          <cell r="Q88">
            <v>0</v>
          </cell>
          <cell r="R88">
            <v>0</v>
          </cell>
          <cell r="S88">
            <v>1.5</v>
          </cell>
          <cell r="T88">
            <v>2</v>
          </cell>
          <cell r="U88">
            <v>5.5</v>
          </cell>
          <cell r="V88">
            <v>13.5</v>
          </cell>
          <cell r="W88">
            <v>35</v>
          </cell>
        </row>
      </sheetData>
      <sheetData sheetId="1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39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D6" activeCellId="0" sqref="D6"/>
    </sheetView>
  </sheetViews>
  <sheetFormatPr defaultColWidth="11.41796875" defaultRowHeight="12.75" zeroHeight="true" outlineLevelRow="0" outlineLevelCol="0"/>
  <cols>
    <col collapsed="false" customWidth="true" hidden="false" outlineLevel="0" max="1" min="1" style="1" width="5.29"/>
    <col collapsed="false" customWidth="true" hidden="false" outlineLevel="0" max="2" min="2" style="1" width="18"/>
    <col collapsed="false" customWidth="true" hidden="false" outlineLevel="0" max="3" min="3" style="1" width="29.86"/>
    <col collapsed="false" customWidth="true" hidden="false" outlineLevel="0" max="4" min="4" style="2" width="3.58"/>
    <col collapsed="false" customWidth="true" hidden="false" outlineLevel="0" max="5" min="5" style="1" width="6.14"/>
    <col collapsed="false" customWidth="true" hidden="false" outlineLevel="0" max="6" min="6" style="1" width="6.42"/>
    <col collapsed="false" customWidth="true" hidden="false" outlineLevel="0" max="7" min="7" style="1" width="4.86"/>
    <col collapsed="false" customWidth="true" hidden="false" outlineLevel="0" max="8" min="8" style="1" width="5.86"/>
    <col collapsed="false" customWidth="true" hidden="false" outlineLevel="0" max="9" min="9" style="1" width="4.71"/>
    <col collapsed="false" customWidth="true" hidden="false" outlineLevel="0" max="10" min="10" style="3" width="4.86"/>
    <col collapsed="false" customWidth="true" hidden="false" outlineLevel="0" max="12" min="11" style="1" width="4.42"/>
    <col collapsed="false" customWidth="true" hidden="false" outlineLevel="0" max="13" min="13" style="1" width="4.86"/>
    <col collapsed="false" customWidth="true" hidden="false" outlineLevel="0" max="16" min="14" style="1" width="4.14"/>
    <col collapsed="false" customWidth="true" hidden="false" outlineLevel="0" max="17" min="17" style="1" width="5.29"/>
    <col collapsed="false" customWidth="true" hidden="false" outlineLevel="0" max="18" min="18" style="1" width="5.58"/>
    <col collapsed="false" customWidth="true" hidden="false" outlineLevel="0" max="19" min="19" style="1" width="6.29"/>
    <col collapsed="false" customWidth="true" hidden="false" outlineLevel="0" max="20" min="20" style="1" width="29.29"/>
    <col collapsed="false" customWidth="true" hidden="false" outlineLevel="0" max="21" min="21" style="4" width="17.42"/>
    <col collapsed="false" customWidth="true" hidden="true" outlineLevel="0" max="22" min="22" style="1" width="17.42"/>
    <col collapsed="false" customWidth="false" hidden="true" outlineLevel="0" max="23" min="23" style="5" width="11.42"/>
    <col collapsed="false" customWidth="true" hidden="true" outlineLevel="0" max="24" min="24" style="6" width="17.42"/>
    <col collapsed="false" customWidth="true" hidden="true" outlineLevel="0" max="25" min="25" style="6" width="21.86"/>
    <col collapsed="false" customWidth="false" hidden="true" outlineLevel="0" max="26" min="26" style="6" width="11.42"/>
    <col collapsed="false" customWidth="true" hidden="true" outlineLevel="0" max="27" min="27" style="6" width="31.13"/>
    <col collapsed="false" customWidth="false" hidden="true" outlineLevel="0" max="28" min="28" style="6" width="11.42"/>
    <col collapsed="false" customWidth="false" hidden="false" outlineLevel="0" max="29" min="29" style="1" width="11.42"/>
    <col collapsed="false" customWidth="false" hidden="true" outlineLevel="0" max="1024" min="30" style="1" width="11.42"/>
  </cols>
  <sheetData>
    <row r="1" customFormat="false" ht="18" hidden="false" customHeight="false" outlineLevel="0" collapsed="false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9" t="s">
        <v>1</v>
      </c>
      <c r="W1" s="10" t="s">
        <v>2</v>
      </c>
      <c r="X1" s="10" t="s">
        <v>3</v>
      </c>
      <c r="Y1" s="10" t="s">
        <v>4</v>
      </c>
      <c r="Z1" s="10" t="s">
        <v>5</v>
      </c>
      <c r="AA1" s="10" t="s">
        <v>6</v>
      </c>
    </row>
    <row r="2" customFormat="false" ht="14.25" hidden="false" customHeight="false" outlineLevel="0" collapsed="false">
      <c r="A2" s="11" t="s">
        <v>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2"/>
      <c r="V2" s="13"/>
      <c r="W2" s="5" t="n">
        <v>1</v>
      </c>
      <c r="X2" s="14" t="s">
        <v>8</v>
      </c>
      <c r="Y2" s="15" t="s">
        <v>9</v>
      </c>
    </row>
    <row r="3" s="22" customFormat="true" ht="14.25" hidden="false" customHeight="false" outlineLevel="0" collapsed="false">
      <c r="A3" s="16" t="s">
        <v>10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7"/>
      <c r="V3" s="18"/>
      <c r="W3" s="19" t="n">
        <v>2</v>
      </c>
      <c r="X3" s="20" t="s">
        <v>11</v>
      </c>
      <c r="Y3" s="21" t="s">
        <v>12</v>
      </c>
      <c r="Z3" s="6"/>
      <c r="AA3" s="6"/>
      <c r="AB3" s="6"/>
    </row>
    <row r="4" s="22" customFormat="true" ht="15" hidden="false" customHeight="false" outlineLevel="0" collapsed="false">
      <c r="A4" s="23" t="s">
        <v>13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4"/>
      <c r="V4" s="25"/>
      <c r="W4" s="19" t="n">
        <v>3</v>
      </c>
      <c r="X4" s="20" t="s">
        <v>14</v>
      </c>
      <c r="Y4" s="21" t="s">
        <v>15</v>
      </c>
      <c r="Z4" s="6"/>
      <c r="AA4" s="6"/>
      <c r="AB4" s="6"/>
    </row>
    <row r="5" customFormat="false" ht="13.5" hidden="false" customHeight="false" outlineLevel="0" collapsed="false">
      <c r="E5" s="26" t="s">
        <v>16</v>
      </c>
      <c r="F5" s="26"/>
      <c r="G5" s="26"/>
      <c r="H5" s="26"/>
      <c r="I5" s="26"/>
      <c r="J5" s="26"/>
      <c r="K5" s="26" t="s">
        <v>17</v>
      </c>
      <c r="L5" s="26"/>
      <c r="M5" s="26"/>
      <c r="N5" s="26"/>
      <c r="O5" s="26"/>
      <c r="P5" s="26"/>
      <c r="W5" s="5" t="n">
        <v>4</v>
      </c>
      <c r="X5" s="20" t="s">
        <v>18</v>
      </c>
      <c r="Y5" s="21" t="s">
        <v>19</v>
      </c>
    </row>
    <row r="6" s="40" customFormat="true" ht="18" hidden="false" customHeight="true" outlineLevel="0" collapsed="false">
      <c r="A6" s="27" t="s">
        <v>20</v>
      </c>
      <c r="B6" s="28" t="s">
        <v>4</v>
      </c>
      <c r="C6" s="29" t="s">
        <v>3</v>
      </c>
      <c r="D6" s="30" t="s">
        <v>21</v>
      </c>
      <c r="E6" s="31" t="n">
        <v>1</v>
      </c>
      <c r="F6" s="31" t="n">
        <v>2</v>
      </c>
      <c r="G6" s="31" t="n">
        <v>3</v>
      </c>
      <c r="H6" s="31" t="n">
        <v>4</v>
      </c>
      <c r="I6" s="31" t="n">
        <v>5</v>
      </c>
      <c r="J6" s="31" t="n">
        <v>6</v>
      </c>
      <c r="K6" s="31" t="n">
        <v>7</v>
      </c>
      <c r="L6" s="31" t="n">
        <v>8</v>
      </c>
      <c r="M6" s="31" t="n">
        <v>9</v>
      </c>
      <c r="N6" s="31" t="n">
        <v>10</v>
      </c>
      <c r="O6" s="31" t="n">
        <v>11</v>
      </c>
      <c r="P6" s="31" t="n">
        <v>12</v>
      </c>
      <c r="Q6" s="32"/>
      <c r="R6" s="33" t="s">
        <v>22</v>
      </c>
      <c r="S6" s="34"/>
      <c r="T6" s="35" t="s">
        <v>23</v>
      </c>
      <c r="U6" s="36" t="s">
        <v>24</v>
      </c>
      <c r="V6" s="37"/>
      <c r="W6" s="19" t="n">
        <v>5</v>
      </c>
      <c r="X6" s="38" t="s">
        <v>25</v>
      </c>
      <c r="Y6" s="39" t="s">
        <v>26</v>
      </c>
      <c r="Z6" s="10"/>
      <c r="AA6" s="10"/>
      <c r="AB6" s="10"/>
    </row>
    <row r="7" s="40" customFormat="true" ht="36.75" hidden="false" customHeight="true" outlineLevel="0" collapsed="false">
      <c r="A7" s="41"/>
      <c r="B7" s="42"/>
      <c r="C7" s="43"/>
      <c r="D7" s="30"/>
      <c r="E7" s="44" t="s">
        <v>27</v>
      </c>
      <c r="F7" s="44" t="s">
        <v>28</v>
      </c>
      <c r="G7" s="44" t="s">
        <v>29</v>
      </c>
      <c r="H7" s="44" t="s">
        <v>30</v>
      </c>
      <c r="I7" s="44" t="s">
        <v>31</v>
      </c>
      <c r="J7" s="44" t="s">
        <v>32</v>
      </c>
      <c r="K7" s="44" t="s">
        <v>33</v>
      </c>
      <c r="L7" s="44" t="s">
        <v>34</v>
      </c>
      <c r="M7" s="44" t="s">
        <v>35</v>
      </c>
      <c r="N7" s="44" t="s">
        <v>36</v>
      </c>
      <c r="O7" s="44" t="s">
        <v>37</v>
      </c>
      <c r="P7" s="45" t="s">
        <v>38</v>
      </c>
      <c r="Q7" s="46" t="s">
        <v>39</v>
      </c>
      <c r="R7" s="47"/>
      <c r="S7" s="48" t="s">
        <v>40</v>
      </c>
      <c r="T7" s="49"/>
      <c r="U7" s="36"/>
      <c r="V7" s="37"/>
      <c r="W7" s="19" t="n">
        <v>6</v>
      </c>
      <c r="X7" s="38" t="s">
        <v>41</v>
      </c>
      <c r="Y7" s="39" t="s">
        <v>42</v>
      </c>
      <c r="Z7" s="10"/>
      <c r="AA7" s="10"/>
      <c r="AB7" s="10"/>
    </row>
    <row r="8" customFormat="false" ht="15" hidden="false" customHeight="true" outlineLevel="0" collapsed="false">
      <c r="A8" s="50" t="n">
        <v>1</v>
      </c>
      <c r="B8" s="51" t="s">
        <v>8</v>
      </c>
      <c r="C8" s="52" t="s">
        <v>9</v>
      </c>
      <c r="D8" s="53"/>
      <c r="E8" s="54" t="n">
        <f aca="false">VLOOKUP(B8,[1]SOE!$B$15:$V$91,21,)</f>
        <v>67</v>
      </c>
      <c r="F8" s="55" t="n">
        <f aca="false">VLOOKUP(B8,[2]SOE!$B$15:$V$93,21,)</f>
        <v>52</v>
      </c>
      <c r="G8" s="54" t="n">
        <f aca="false">VLOOKUP(B8,'EMT 4103'!B15:V92,21,)</f>
        <v>81</v>
      </c>
      <c r="H8" s="54" t="n">
        <f aca="false">VLOOKUP(B8,[3]SOE!$B$15:$V$91,21,)</f>
        <v>68</v>
      </c>
      <c r="I8" s="54" t="n">
        <f aca="false">VLOOKUP(B8,[4]SOE!$B$15:$V$94,21,)</f>
        <v>67</v>
      </c>
      <c r="J8" s="56" t="n">
        <f aca="false">VLOOKUP(B8,'[5]MECHATRONICS 2022'!$B$8:$Q$84,16,)</f>
        <v>64</v>
      </c>
      <c r="K8" s="54" t="n">
        <f aca="false">VLOOKUP(B8,'EMT 4201'!B15:V84,21,)</f>
        <v>76</v>
      </c>
      <c r="L8" s="54" t="n">
        <f aca="false">VLOOKUP(B8,'EMT 4202'!B15:S85,18,)</f>
        <v>68</v>
      </c>
      <c r="M8" s="54" t="n">
        <f aca="false">VLOOKUP(B8,'EMT 4203'!B15:V85,21,)</f>
        <v>74</v>
      </c>
      <c r="N8" s="54" t="n">
        <f aca="false">VLOOKUP(B8,'EMT 4204'!B15:V84,21,)</f>
        <v>76</v>
      </c>
      <c r="O8" s="55" t="n">
        <f aca="false">VLOOKUP(B8,'EMT 4205'!B15:V84,21,)</f>
        <v>65</v>
      </c>
      <c r="P8" s="54" t="n">
        <f aca="false">VLOOKUP(B8,'SMA 3261'!B8:R77,17,)</f>
        <v>53</v>
      </c>
      <c r="Q8" s="57" t="n">
        <f aca="false">COUNTA(E8:P8)</f>
        <v>12</v>
      </c>
      <c r="R8" s="58" t="n">
        <f aca="false">SUM(E8:P8)</f>
        <v>811</v>
      </c>
      <c r="S8" s="59" t="n">
        <f aca="false">ROUNDUP(AVERAGE(E8:P8),2)</f>
        <v>67.59</v>
      </c>
      <c r="T8" s="55" t="str">
        <f aca="false">IF(Q8&lt;12,"INCOMPLETE",IF(MIN(E8:P8)&gt;=40,"PASS",IF((COUNTIF(E8:P8,"&lt;40")=1),"SUPP, 1 Unit",IF((COUNTIF(E8:P8,"&lt;40")=2),"SUPP, 2 Units",IF((COUNTIF(E8:P8,"&lt;40")=3),"SUPP, 3 Units",IF((COUNTIF(E8:P8,"&lt;40")=4),  "SUPP, 4 Units",IF((COUNTIF(E8:P8,"&lt;40")=5),"SUPP, 5 Units","X SUPPS")))))))</f>
        <v>PASS</v>
      </c>
      <c r="U8" s="60"/>
      <c r="V8" s="61"/>
      <c r="W8" s="5" t="n">
        <v>7</v>
      </c>
      <c r="X8" s="38" t="s">
        <v>43</v>
      </c>
      <c r="Y8" s="39" t="s">
        <v>44</v>
      </c>
    </row>
    <row r="9" customFormat="false" ht="15" hidden="false" customHeight="true" outlineLevel="0" collapsed="false">
      <c r="A9" s="62" t="n">
        <v>2</v>
      </c>
      <c r="B9" s="63" t="s">
        <v>11</v>
      </c>
      <c r="C9" s="64" t="s">
        <v>12</v>
      </c>
      <c r="D9" s="65"/>
      <c r="E9" s="54" t="n">
        <f aca="false">VLOOKUP(B9,[1]SOE!$B$15:$V$91,21,)</f>
        <v>65</v>
      </c>
      <c r="F9" s="55" t="n">
        <f aca="false">VLOOKUP(B9,[2]SOE!$B$15:$V$93,21,)</f>
        <v>54</v>
      </c>
      <c r="G9" s="54" t="n">
        <f aca="false">VLOOKUP(B9,'EMT 4103'!B16:V93,21,)</f>
        <v>81</v>
      </c>
      <c r="H9" s="54" t="n">
        <f aca="false">VLOOKUP(B9,[3]SOE!$B$15:$V$91,21,)</f>
        <v>72</v>
      </c>
      <c r="I9" s="54" t="n">
        <f aca="false">VLOOKUP(B9,[4]SOE!$B$15:$V$94,21,)</f>
        <v>70</v>
      </c>
      <c r="J9" s="56" t="n">
        <f aca="false">VLOOKUP(B9,'[5]MECHATRONICS 2022'!$B$8:$Q$84,16,)</f>
        <v>80</v>
      </c>
      <c r="K9" s="54" t="n">
        <f aca="false">VLOOKUP(B9,'EMT 4201'!B16:V85,21,)</f>
        <v>79</v>
      </c>
      <c r="L9" s="54" t="n">
        <f aca="false">VLOOKUP(B9,'EMT 4202'!B16:S86,18,)</f>
        <v>60</v>
      </c>
      <c r="M9" s="54" t="n">
        <f aca="false">VLOOKUP(B9,'EMT 4203'!B16:V86,21,)</f>
        <v>70</v>
      </c>
      <c r="N9" s="54" t="n">
        <f aca="false">VLOOKUP(B9,'EMT 4204'!B16:V85,21,)</f>
        <v>70</v>
      </c>
      <c r="O9" s="55" t="n">
        <f aca="false">VLOOKUP(B9,'EMT 4205'!B16:V85,21,)</f>
        <v>66</v>
      </c>
      <c r="P9" s="54" t="n">
        <f aca="false">VLOOKUP(B9,'SMA 3261'!B9:R78,17,)</f>
        <v>83</v>
      </c>
      <c r="Q9" s="57" t="n">
        <f aca="false">COUNTA(E9:P9)</f>
        <v>12</v>
      </c>
      <c r="R9" s="58" t="n">
        <f aca="false">SUM(E9:P9)</f>
        <v>850</v>
      </c>
      <c r="S9" s="59" t="n">
        <f aca="false">ROUNDUP(AVERAGE(E9:P9),2)</f>
        <v>70.84</v>
      </c>
      <c r="T9" s="55" t="str">
        <f aca="false">IF(Q9&lt;12,"INCOMPLETE",IF(MIN(E9:P9)&gt;=40,"PASS",IF((COUNTIF(E9:P9,"&lt;40")=1),"SUPP, 1 Unit",IF((COUNTIF(E9:P9,"&lt;40")=2),"SUPP, 2 Units",IF((COUNTIF(E9:P9,"&lt;40")=3),"SUPP, 3 Units",IF((COUNTIF(E9:P9,"&lt;40")=4),  "SUPP, 4 Units",IF((COUNTIF(E9:P9,"&lt;40")=5),"SUPP, 5 Units","X SUPPS")))))))</f>
        <v>PASS</v>
      </c>
      <c r="U9" s="66"/>
      <c r="V9" s="67"/>
      <c r="W9" s="19" t="n">
        <v>8</v>
      </c>
      <c r="X9" s="38" t="s">
        <v>45</v>
      </c>
      <c r="Y9" s="39" t="s">
        <v>46</v>
      </c>
    </row>
    <row r="10" customFormat="false" ht="15" hidden="false" customHeight="true" outlineLevel="0" collapsed="false">
      <c r="A10" s="50" t="n">
        <v>3</v>
      </c>
      <c r="B10" s="63" t="s">
        <v>14</v>
      </c>
      <c r="C10" s="64" t="s">
        <v>15</v>
      </c>
      <c r="D10" s="65"/>
      <c r="E10" s="54" t="n">
        <f aca="false">VLOOKUP(B10,[1]SOE!$B$15:$V$91,21,)</f>
        <v>48</v>
      </c>
      <c r="F10" s="55" t="n">
        <f aca="false">VLOOKUP(B10,[2]SOE!$B$15:$V$93,21,)</f>
        <v>64</v>
      </c>
      <c r="G10" s="54" t="n">
        <f aca="false">VLOOKUP(B10,'EMT 4103'!B17:V94,21,)</f>
        <v>68</v>
      </c>
      <c r="H10" s="54" t="n">
        <f aca="false">VLOOKUP(B10,[3]SOE!$B$15:$V$91,21,)</f>
        <v>76</v>
      </c>
      <c r="I10" s="54" t="n">
        <f aca="false">VLOOKUP(B10,[4]SOE!$B$15:$V$94,21,)</f>
        <v>54</v>
      </c>
      <c r="J10" s="56" t="n">
        <f aca="false">VLOOKUP(B10,'[5]MECHATRONICS 2022'!$B$8:$Q$84,16,)</f>
        <v>70</v>
      </c>
      <c r="K10" s="54" t="n">
        <f aca="false">VLOOKUP(B10,'EMT 4201'!B17:V86,21,)</f>
        <v>70</v>
      </c>
      <c r="L10" s="54" t="n">
        <f aca="false">VLOOKUP(B10,'EMT 4202'!B17:S87,18,)</f>
        <v>58</v>
      </c>
      <c r="M10" s="54" t="n">
        <f aca="false">VLOOKUP(B10,'EMT 4203'!B17:V87,21,)</f>
        <v>65</v>
      </c>
      <c r="N10" s="54" t="n">
        <f aca="false">VLOOKUP(B10,'EMT 4204'!B17:V86,21,)</f>
        <v>71</v>
      </c>
      <c r="O10" s="55" t="n">
        <f aca="false">VLOOKUP(B10,'EMT 4205'!B17:V86,21,)</f>
        <v>65</v>
      </c>
      <c r="P10" s="54" t="n">
        <f aca="false">VLOOKUP(B10,'SMA 3261'!B10:R79,17,)</f>
        <v>75</v>
      </c>
      <c r="Q10" s="57" t="n">
        <f aca="false">COUNTA(E10:P10)</f>
        <v>12</v>
      </c>
      <c r="R10" s="58" t="n">
        <f aca="false">SUM(E10:P10)</f>
        <v>784</v>
      </c>
      <c r="S10" s="59" t="n">
        <f aca="false">ROUNDUP(AVERAGE(E10:P10),2)</f>
        <v>65.34</v>
      </c>
      <c r="T10" s="55" t="str">
        <f aca="false">IF(Q10&lt;12,"INCOMPLETE",IF(MIN(E10:P10)&gt;=40,"PASS",IF((COUNTIF(E10:P10,"&lt;40")=1),"SUPP, 1 Unit",IF((COUNTIF(E10:P10,"&lt;40")=2),"SUPP, 2 Units",IF((COUNTIF(E10:P10,"&lt;40")=3),"SUPP, 3 Units",IF((COUNTIF(E10:P10,"&lt;40")=4),  "SUPP, 4 Units",IF((COUNTIF(E10:P10,"&lt;40")=5),"SUPP, 5 Units","X SUPPS")))))))</f>
        <v>PASS</v>
      </c>
      <c r="U10" s="66"/>
      <c r="V10" s="67"/>
      <c r="W10" s="19" t="n">
        <v>9</v>
      </c>
      <c r="X10" s="38" t="s">
        <v>47</v>
      </c>
      <c r="Y10" s="39" t="s">
        <v>48</v>
      </c>
    </row>
    <row r="11" s="68" customFormat="true" ht="15" hidden="false" customHeight="true" outlineLevel="0" collapsed="false">
      <c r="A11" s="62" t="n">
        <v>4</v>
      </c>
      <c r="B11" s="63" t="s">
        <v>49</v>
      </c>
      <c r="C11" s="64" t="s">
        <v>50</v>
      </c>
      <c r="D11" s="65"/>
      <c r="E11" s="54" t="n">
        <f aca="false">VLOOKUP(B11,[1]SOE!$B$15:$V$91,21,)</f>
        <v>32</v>
      </c>
      <c r="F11" s="55" t="n">
        <f aca="false">VLOOKUP(B11,[2]SOE!$B$15:$V$93,21,)</f>
        <v>46</v>
      </c>
      <c r="G11" s="54" t="n">
        <f aca="false">VLOOKUP(B11,'EMT 4103'!B18:V95,21,)</f>
        <v>50</v>
      </c>
      <c r="H11" s="54" t="n">
        <f aca="false">VLOOKUP(B11,[3]SOE!$B$15:$V$91,21,)</f>
        <v>72</v>
      </c>
      <c r="I11" s="54" t="n">
        <f aca="false">VLOOKUP(B11,[4]SOE!$B$15:$V$94,21,)</f>
        <v>54</v>
      </c>
      <c r="J11" s="56" t="n">
        <f aca="false">VLOOKUP(B11,'[5]MECHATRONICS 2022'!$B$8:$Q$84,16,)</f>
        <v>41</v>
      </c>
      <c r="K11" s="54" t="n">
        <f aca="false">VLOOKUP(B11,'EMT 4201'!B18:V87,21,)</f>
        <v>58</v>
      </c>
      <c r="L11" s="54" t="n">
        <f aca="false">VLOOKUP(B11,'EMT 4202'!B18:S88,18,)</f>
        <v>63</v>
      </c>
      <c r="M11" s="54" t="n">
        <f aca="false">VLOOKUP(B11,'EMT 4203'!B18:V88,21,)</f>
        <v>48</v>
      </c>
      <c r="N11" s="54" t="n">
        <f aca="false">VLOOKUP(B11,'EMT 4204'!B18:V87,21,)</f>
        <v>64</v>
      </c>
      <c r="O11" s="55" t="n">
        <f aca="false">VLOOKUP(B11,'EMT 4205'!B18:V87,21,)</f>
        <v>54</v>
      </c>
      <c r="P11" s="54" t="n">
        <f aca="false">VLOOKUP(B11,'SMA 3261'!B11:R80,17,)</f>
        <v>24</v>
      </c>
      <c r="Q11" s="57" t="n">
        <f aca="false">COUNTA(E11:P11)</f>
        <v>12</v>
      </c>
      <c r="R11" s="58" t="n">
        <f aca="false">SUM(E11:P11)</f>
        <v>606</v>
      </c>
      <c r="S11" s="59" t="n">
        <f aca="false">ROUNDUP(AVERAGE(E11:P11),2)</f>
        <v>50.5</v>
      </c>
      <c r="T11" s="55" t="str">
        <f aca="false">IF(Q11&lt;12,"INCOMPLETE",IF(MIN(E11:P11)&gt;=40,"PASS",IF((COUNTIF(E11:P11,"&lt;40")=1),"SUPP, 1 Unit",IF((COUNTIF(E11:P11,"&lt;40")=2),"SUPP, 2 Units",IF((COUNTIF(E11:P11,"&lt;40")=3),"SUPP, 3 Units",IF((COUNTIF(E11:P11,"&lt;40")=4),  "SUPP, 4 Units",IF((COUNTIF(E11:P11,"&lt;40")=5),"SUPP, 5 Units","X SUPPS")))))))</f>
        <v>SUPP, 2 Units</v>
      </c>
      <c r="U11" s="66"/>
      <c r="V11" s="67"/>
      <c r="W11" s="5" t="n">
        <v>10</v>
      </c>
      <c r="X11" s="38" t="s">
        <v>51</v>
      </c>
      <c r="Y11" s="39" t="s">
        <v>52</v>
      </c>
      <c r="Z11" s="6"/>
      <c r="AA11" s="6"/>
      <c r="AB11" s="6"/>
    </row>
    <row r="12" customFormat="false" ht="15" hidden="false" customHeight="true" outlineLevel="0" collapsed="false">
      <c r="A12" s="50" t="n">
        <v>5</v>
      </c>
      <c r="B12" s="63" t="s">
        <v>18</v>
      </c>
      <c r="C12" s="64" t="s">
        <v>19</v>
      </c>
      <c r="D12" s="65"/>
      <c r="E12" s="54" t="n">
        <f aca="false">VLOOKUP(B12,[1]SOE!$B$15:$V$91,21,)</f>
        <v>64</v>
      </c>
      <c r="F12" s="55" t="n">
        <f aca="false">VLOOKUP(B12,[2]SOE!$B$15:$V$93,21,)</f>
        <v>59</v>
      </c>
      <c r="G12" s="54" t="n">
        <f aca="false">VLOOKUP(B12,'EMT 4103'!B19:V96,21,)</f>
        <v>75</v>
      </c>
      <c r="H12" s="54" t="n">
        <f aca="false">VLOOKUP(B12,[3]SOE!$B$15:$V$91,21,)</f>
        <v>74</v>
      </c>
      <c r="I12" s="54" t="n">
        <f aca="false">VLOOKUP(B12,[4]SOE!$B$15:$V$94,21,)</f>
        <v>64</v>
      </c>
      <c r="J12" s="56" t="n">
        <f aca="false">VLOOKUP(B12,'[5]MECHATRONICS 2022'!$B$8:$Q$84,16,)</f>
        <v>61</v>
      </c>
      <c r="K12" s="54" t="n">
        <f aca="false">VLOOKUP(B12,'EMT 4201'!B19:V88,21,)</f>
        <v>50</v>
      </c>
      <c r="L12" s="54" t="n">
        <f aca="false">VLOOKUP(B12,'EMT 4202'!B19:S89,18,)</f>
        <v>59</v>
      </c>
      <c r="M12" s="54" t="n">
        <f aca="false">VLOOKUP(B12,'EMT 4203'!B19:V89,21,)</f>
        <v>70</v>
      </c>
      <c r="N12" s="54" t="n">
        <f aca="false">VLOOKUP(B12,'EMT 4204'!B19:V88,21,)</f>
        <v>71</v>
      </c>
      <c r="O12" s="55" t="n">
        <f aca="false">VLOOKUP(B12,'EMT 4205'!B19:V88,21,)</f>
        <v>61</v>
      </c>
      <c r="P12" s="54" t="n">
        <f aca="false">VLOOKUP(B12,'SMA 3261'!B12:R81,17,)</f>
        <v>46</v>
      </c>
      <c r="Q12" s="57" t="n">
        <f aca="false">COUNTA(E12:P12)</f>
        <v>12</v>
      </c>
      <c r="R12" s="58" t="n">
        <f aca="false">SUM(E12:P12)</f>
        <v>754</v>
      </c>
      <c r="S12" s="59" t="n">
        <f aca="false">ROUNDUP(AVERAGE(E12:P12),2)</f>
        <v>62.84</v>
      </c>
      <c r="T12" s="55" t="str">
        <f aca="false">IF(Q12&lt;12,"INCOMPLETE",IF(MIN(E12:P12)&gt;=40,"PASS",IF((COUNTIF(E12:P12,"&lt;40")=1),"SUPP, 1 Unit",IF((COUNTIF(E12:P12,"&lt;40")=2),"SUPP, 2 Units",IF((COUNTIF(E12:P12,"&lt;40")=3),"SUPP, 3 Units",IF((COUNTIF(E12:P12,"&lt;40")=4),  "SUPP, 4 Units",IF((COUNTIF(E12:P12,"&lt;40")=5),"SUPP, 5 Units","X SUPPS")))))))</f>
        <v>PASS</v>
      </c>
      <c r="U12" s="66"/>
      <c r="V12" s="67"/>
      <c r="W12" s="19" t="n">
        <v>11</v>
      </c>
      <c r="X12" s="38" t="s">
        <v>53</v>
      </c>
      <c r="Y12" s="39" t="s">
        <v>54</v>
      </c>
    </row>
    <row r="13" customFormat="false" ht="15" hidden="false" customHeight="true" outlineLevel="0" collapsed="false">
      <c r="A13" s="62" t="n">
        <v>6</v>
      </c>
      <c r="B13" s="69" t="s">
        <v>25</v>
      </c>
      <c r="C13" s="70" t="s">
        <v>26</v>
      </c>
      <c r="D13" s="65"/>
      <c r="E13" s="54" t="n">
        <f aca="false">VLOOKUP(B13,[1]SOE!$B$15:$V$91,21,)</f>
        <v>58</v>
      </c>
      <c r="F13" s="55" t="n">
        <f aca="false">VLOOKUP(B13,[2]SOE!$B$15:$V$93,21,)</f>
        <v>72</v>
      </c>
      <c r="G13" s="54" t="n">
        <f aca="false">VLOOKUP(B13,'EMT 4103'!B20:V97,21,)</f>
        <v>71</v>
      </c>
      <c r="H13" s="54" t="n">
        <f aca="false">VLOOKUP(B13,[3]SOE!$B$15:$V$91,21,)</f>
        <v>68</v>
      </c>
      <c r="I13" s="54" t="n">
        <f aca="false">VLOOKUP(B13,[4]SOE!$B$15:$V$94,21,)</f>
        <v>60</v>
      </c>
      <c r="J13" s="56" t="n">
        <f aca="false">VLOOKUP(B13,'[5]MECHATRONICS 2022'!$B$8:$Q$84,16,)</f>
        <v>66</v>
      </c>
      <c r="K13" s="54" t="n">
        <f aca="false">VLOOKUP(B13,'EMT 4201'!B20:V89,21,)</f>
        <v>59</v>
      </c>
      <c r="L13" s="54" t="n">
        <f aca="false">VLOOKUP(B13,'EMT 4202'!B20:S90,18,)</f>
        <v>65</v>
      </c>
      <c r="M13" s="54" t="n">
        <f aca="false">VLOOKUP(B13,'EMT 4203'!B20:V90,21,)</f>
        <v>69</v>
      </c>
      <c r="N13" s="54" t="n">
        <f aca="false">VLOOKUP(B13,'EMT 4204'!B20:V89,21,)</f>
        <v>75</v>
      </c>
      <c r="O13" s="55" t="n">
        <f aca="false">VLOOKUP(B13,'EMT 4205'!B20:V89,21,)</f>
        <v>70</v>
      </c>
      <c r="P13" s="54" t="n">
        <f aca="false">VLOOKUP(B13,'SMA 3261'!B13:R82,17,)</f>
        <v>64</v>
      </c>
      <c r="Q13" s="57" t="n">
        <f aca="false">COUNTA(E13:P13)</f>
        <v>12</v>
      </c>
      <c r="R13" s="58" t="n">
        <f aca="false">SUM(E13:P13)</f>
        <v>797</v>
      </c>
      <c r="S13" s="59" t="n">
        <f aca="false">ROUNDUP(AVERAGE(E13:P13),2)</f>
        <v>66.42</v>
      </c>
      <c r="T13" s="55" t="str">
        <f aca="false">IF(Q13&lt;12,"INCOMPLETE",IF(MIN(E13:P13)&gt;=40,"PASS",IF((COUNTIF(E13:P13,"&lt;40")=1),"SUPP, 1 Unit",IF((COUNTIF(E13:P13,"&lt;40")=2),"SUPP, 2 Units",IF((COUNTIF(E13:P13,"&lt;40")=3),"SUPP, 3 Units",IF((COUNTIF(E13:P13,"&lt;40")=4),  "SUPP, 4 Units",IF((COUNTIF(E13:P13,"&lt;40")=5),"SUPP, 5 Units","X SUPPS")))))))</f>
        <v>PASS</v>
      </c>
      <c r="U13" s="66"/>
      <c r="V13" s="67"/>
      <c r="W13" s="19" t="n">
        <v>12</v>
      </c>
      <c r="X13" s="38" t="s">
        <v>55</v>
      </c>
      <c r="Y13" s="39" t="s">
        <v>56</v>
      </c>
    </row>
    <row r="14" customFormat="false" ht="15" hidden="false" customHeight="true" outlineLevel="0" collapsed="false">
      <c r="A14" s="50" t="n">
        <v>7</v>
      </c>
      <c r="B14" s="69" t="s">
        <v>41</v>
      </c>
      <c r="C14" s="70" t="s">
        <v>42</v>
      </c>
      <c r="D14" s="65"/>
      <c r="E14" s="54" t="n">
        <f aca="false">VLOOKUP(B14,[1]SOE!$B$15:$V$91,21,)</f>
        <v>40</v>
      </c>
      <c r="F14" s="55" t="n">
        <f aca="false">VLOOKUP(B14,[2]SOE!$B$15:$V$93,21,)</f>
        <v>46</v>
      </c>
      <c r="G14" s="54" t="n">
        <f aca="false">VLOOKUP(B14,'EMT 4103'!B21:V98,21,)</f>
        <v>61</v>
      </c>
      <c r="H14" s="54" t="n">
        <f aca="false">VLOOKUP(B14,[3]SOE!$B$15:$V$91,21,)</f>
        <v>63</v>
      </c>
      <c r="I14" s="54" t="n">
        <f aca="false">VLOOKUP(B14,[4]SOE!$B$15:$V$94,21,)</f>
        <v>52</v>
      </c>
      <c r="J14" s="56" t="n">
        <f aca="false">VLOOKUP(B14,'[5]MECHATRONICS 2022'!$B$8:$Q$84,16,)</f>
        <v>40</v>
      </c>
      <c r="K14" s="54" t="n">
        <f aca="false">VLOOKUP(B14,'EMT 4201'!B21:V90,21,)</f>
        <v>66</v>
      </c>
      <c r="L14" s="54" t="n">
        <f aca="false">VLOOKUP(B14,'EMT 4202'!B21:S91,18,)</f>
        <v>49</v>
      </c>
      <c r="M14" s="54" t="n">
        <f aca="false">VLOOKUP(B14,'EMT 4203'!B21:V91,21,)</f>
        <v>46</v>
      </c>
      <c r="N14" s="54" t="n">
        <f aca="false">VLOOKUP(B14,'EMT 4204'!B21:V90,21,)</f>
        <v>54</v>
      </c>
      <c r="O14" s="55" t="n">
        <f aca="false">VLOOKUP(B14,'EMT 4205'!B21:V90,21,)</f>
        <v>55</v>
      </c>
      <c r="P14" s="54" t="n">
        <f aca="false">VLOOKUP(B14,'SMA 3261'!B14:R83,17,)</f>
        <v>40</v>
      </c>
      <c r="Q14" s="57" t="n">
        <f aca="false">COUNTA(E14:P14)</f>
        <v>12</v>
      </c>
      <c r="R14" s="58" t="n">
        <f aca="false">SUM(E14:P14)</f>
        <v>612</v>
      </c>
      <c r="S14" s="59" t="n">
        <f aca="false">ROUNDUP(AVERAGE(E14:P14),2)</f>
        <v>51</v>
      </c>
      <c r="T14" s="55" t="str">
        <f aca="false">IF(Q14&lt;12,"INCOMPLETE",IF(MIN(E14:P14)&gt;=40,"PASS",IF((COUNTIF(E14:P14,"&lt;40")=1),"SUPP, 1 Unit",IF((COUNTIF(E14:P14,"&lt;40")=2),"SUPP, 2 Units",IF((COUNTIF(E14:P14,"&lt;40")=3),"SUPP, 3 Units",IF((COUNTIF(E14:P14,"&lt;40")=4),  "SUPP, 4 Units",IF((COUNTIF(E14:P14,"&lt;40")=5),"SUPP, 5 Units","X SUPPS")))))))</f>
        <v>PASS</v>
      </c>
      <c r="U14" s="66"/>
      <c r="V14" s="67"/>
      <c r="W14" s="5" t="n">
        <v>13</v>
      </c>
      <c r="X14" s="38" t="s">
        <v>57</v>
      </c>
      <c r="Y14" s="39" t="s">
        <v>58</v>
      </c>
    </row>
    <row r="15" customFormat="false" ht="15" hidden="false" customHeight="true" outlineLevel="0" collapsed="false">
      <c r="A15" s="62" t="n">
        <v>8</v>
      </c>
      <c r="B15" s="69" t="s">
        <v>43</v>
      </c>
      <c r="C15" s="70" t="s">
        <v>44</v>
      </c>
      <c r="D15" s="65"/>
      <c r="E15" s="54" t="n">
        <f aca="false">VLOOKUP(B15,[1]SOE!$B$15:$V$91,21,)</f>
        <v>56</v>
      </c>
      <c r="F15" s="55" t="n">
        <f aca="false">VLOOKUP(B15,[2]SOE!$B$15:$V$93,21,)</f>
        <v>49</v>
      </c>
      <c r="G15" s="54" t="n">
        <f aca="false">VLOOKUP(B15,'EMT 4103'!B22:V99,21,)</f>
        <v>62</v>
      </c>
      <c r="H15" s="54" t="n">
        <f aca="false">VLOOKUP(B15,[3]SOE!$B$15:$V$91,21,)</f>
        <v>71</v>
      </c>
      <c r="I15" s="54" t="n">
        <f aca="false">VLOOKUP(B15,[4]SOE!$B$15:$V$94,21,)</f>
        <v>61</v>
      </c>
      <c r="J15" s="56" t="n">
        <f aca="false">VLOOKUP(B15,'[5]MECHATRONICS 2022'!$B$8:$Q$84,16,)</f>
        <v>60</v>
      </c>
      <c r="K15" s="54" t="n">
        <f aca="false">VLOOKUP(B15,'EMT 4201'!B22:V91,21,)</f>
        <v>50</v>
      </c>
      <c r="L15" s="54" t="n">
        <f aca="false">VLOOKUP(B15,'EMT 4202'!B22:S92,18,)</f>
        <v>69</v>
      </c>
      <c r="M15" s="54" t="n">
        <f aca="false">VLOOKUP(B15,'EMT 4203'!B22:V92,21,)</f>
        <v>70</v>
      </c>
      <c r="N15" s="54" t="n">
        <f aca="false">VLOOKUP(B15,'EMT 4204'!B22:V91,21,)</f>
        <v>69</v>
      </c>
      <c r="O15" s="55" t="n">
        <f aca="false">VLOOKUP(B15,'EMT 4205'!B22:V91,21,)</f>
        <v>60</v>
      </c>
      <c r="P15" s="54" t="n">
        <f aca="false">VLOOKUP(B15,'SMA 3261'!B15:R84,17,)</f>
        <v>50</v>
      </c>
      <c r="Q15" s="57" t="n">
        <f aca="false">COUNTA(E15:P15)</f>
        <v>12</v>
      </c>
      <c r="R15" s="58" t="n">
        <f aca="false">SUM(E15:P15)</f>
        <v>727</v>
      </c>
      <c r="S15" s="59" t="n">
        <f aca="false">ROUNDUP(AVERAGE(E15:P15),2)</f>
        <v>60.59</v>
      </c>
      <c r="T15" s="55" t="str">
        <f aca="false">IF(Q15&lt;12,"INCOMPLETE",IF(MIN(E15:P15)&gt;=40,"PASS",IF((COUNTIF(E15:P15,"&lt;40")=1),"SUPP, 1 Unit",IF((COUNTIF(E15:P15,"&lt;40")=2),"SUPP, 2 Units",IF((COUNTIF(E15:P15,"&lt;40")=3),"SUPP, 3 Units",IF((COUNTIF(E15:P15,"&lt;40")=4),  "SUPP, 4 Units",IF((COUNTIF(E15:P15,"&lt;40")=5),"SUPP, 5 Units","X SUPPS")))))))</f>
        <v>PASS</v>
      </c>
      <c r="U15" s="66"/>
      <c r="V15" s="67"/>
      <c r="W15" s="19" t="n">
        <v>14</v>
      </c>
      <c r="X15" s="38" t="s">
        <v>59</v>
      </c>
      <c r="Y15" s="39" t="s">
        <v>60</v>
      </c>
    </row>
    <row r="16" customFormat="false" ht="15" hidden="false" customHeight="true" outlineLevel="0" collapsed="false">
      <c r="A16" s="50" t="n">
        <v>9</v>
      </c>
      <c r="B16" s="69" t="s">
        <v>45</v>
      </c>
      <c r="C16" s="70" t="s">
        <v>46</v>
      </c>
      <c r="D16" s="65"/>
      <c r="E16" s="54" t="n">
        <f aca="false">VLOOKUP(B16,[1]SOE!$B$15:$V$91,21,)</f>
        <v>66</v>
      </c>
      <c r="F16" s="55" t="n">
        <f aca="false">VLOOKUP(B16,[2]SOE!$B$15:$V$93,21,)</f>
        <v>53</v>
      </c>
      <c r="G16" s="54" t="n">
        <f aca="false">VLOOKUP(B16,'EMT 4103'!B23:V100,21,)</f>
        <v>70</v>
      </c>
      <c r="H16" s="54" t="n">
        <f aca="false">VLOOKUP(B16,[3]SOE!$B$15:$V$91,21,)</f>
        <v>65</v>
      </c>
      <c r="I16" s="54" t="n">
        <f aca="false">VLOOKUP(B16,[4]SOE!$B$15:$V$94,21,)</f>
        <v>53</v>
      </c>
      <c r="J16" s="56" t="n">
        <f aca="false">VLOOKUP(B16,'[5]MECHATRONICS 2022'!$B$8:$Q$84,16,)</f>
        <v>52</v>
      </c>
      <c r="K16" s="54" t="n">
        <f aca="false">VLOOKUP(B16,'EMT 4201'!B23:V92,21,)</f>
        <v>71</v>
      </c>
      <c r="L16" s="54" t="n">
        <f aca="false">VLOOKUP(B16,'EMT 4202'!B23:S93,18,)</f>
        <v>60</v>
      </c>
      <c r="M16" s="54" t="n">
        <f aca="false">VLOOKUP(B16,'EMT 4203'!B23:V93,21,)</f>
        <v>68</v>
      </c>
      <c r="N16" s="54" t="n">
        <f aca="false">VLOOKUP(B16,'EMT 4204'!B23:V92,21,)</f>
        <v>60</v>
      </c>
      <c r="O16" s="55" t="n">
        <f aca="false">VLOOKUP(B16,'EMT 4205'!B23:V92,21,)</f>
        <v>64</v>
      </c>
      <c r="P16" s="54" t="n">
        <f aca="false">VLOOKUP(B16,'SMA 3261'!B16:R85,17,)</f>
        <v>53</v>
      </c>
      <c r="Q16" s="57" t="n">
        <f aca="false">COUNTA(E16:P16)</f>
        <v>12</v>
      </c>
      <c r="R16" s="58" t="n">
        <f aca="false">SUM(E16:P16)</f>
        <v>735</v>
      </c>
      <c r="S16" s="59" t="n">
        <f aca="false">ROUNDUP(AVERAGE(E16:P16),2)</f>
        <v>61.25</v>
      </c>
      <c r="T16" s="55" t="str">
        <f aca="false">IF(Q16&lt;12,"INCOMPLETE",IF(MIN(E16:P16)&gt;=40,"PASS",IF((COUNTIF(E16:P16,"&lt;40")=1),"SUPP, 1 Unit",IF((COUNTIF(E16:P16,"&lt;40")=2),"SUPP, 2 Units",IF((COUNTIF(E16:P16,"&lt;40")=3),"SUPP, 3 Units",IF((COUNTIF(E16:P16,"&lt;40")=4),  "SUPP, 4 Units",IF((COUNTIF(E16:P16,"&lt;40")=5),"SUPP, 5 Units","X SUPPS")))))))</f>
        <v>PASS</v>
      </c>
      <c r="U16" s="66"/>
      <c r="V16" s="67"/>
      <c r="W16" s="19" t="n">
        <v>15</v>
      </c>
      <c r="X16" s="38" t="s">
        <v>61</v>
      </c>
      <c r="Y16" s="39" t="s">
        <v>62</v>
      </c>
    </row>
    <row r="17" customFormat="false" ht="15" hidden="false" customHeight="true" outlineLevel="0" collapsed="false">
      <c r="A17" s="62" t="n">
        <v>10</v>
      </c>
      <c r="B17" s="69" t="s">
        <v>47</v>
      </c>
      <c r="C17" s="70" t="s">
        <v>48</v>
      </c>
      <c r="D17" s="65"/>
      <c r="E17" s="54" t="n">
        <f aca="false">VLOOKUP(B17,[1]SOE!$B$15:$V$91,21,)</f>
        <v>55</v>
      </c>
      <c r="F17" s="55" t="n">
        <f aca="false">VLOOKUP(B17,[2]SOE!$B$15:$V$93,21,)</f>
        <v>61</v>
      </c>
      <c r="G17" s="54" t="n">
        <f aca="false">VLOOKUP(B17,'EMT 4103'!B24:V101,21,)</f>
        <v>65</v>
      </c>
      <c r="H17" s="54" t="n">
        <f aca="false">VLOOKUP(B17,[3]SOE!$B$15:$V$91,21,)</f>
        <v>72</v>
      </c>
      <c r="I17" s="54" t="n">
        <f aca="false">VLOOKUP(B17,[4]SOE!$B$15:$V$94,21,)</f>
        <v>67</v>
      </c>
      <c r="J17" s="56" t="n">
        <f aca="false">VLOOKUP(B17,'[5]MECHATRONICS 2022'!$B$8:$Q$84,16,)</f>
        <v>67</v>
      </c>
      <c r="K17" s="54" t="n">
        <f aca="false">VLOOKUP(B17,'EMT 4201'!B24:V93,21,)</f>
        <v>62</v>
      </c>
      <c r="L17" s="54" t="n">
        <f aca="false">VLOOKUP(B17,'EMT 4202'!B24:S94,18,)</f>
        <v>48</v>
      </c>
      <c r="M17" s="54" t="n">
        <f aca="false">VLOOKUP(B17,'EMT 4203'!B24:V94,21,)</f>
        <v>54</v>
      </c>
      <c r="N17" s="54" t="n">
        <f aca="false">VLOOKUP(B17,'EMT 4204'!B24:V93,21,)</f>
        <v>76</v>
      </c>
      <c r="O17" s="55" t="n">
        <f aca="false">VLOOKUP(B17,'EMT 4205'!B24:V93,21,)</f>
        <v>60</v>
      </c>
      <c r="P17" s="54" t="n">
        <f aca="false">VLOOKUP(B17,'SMA 3261'!B17:R86,17,)</f>
        <v>40</v>
      </c>
      <c r="Q17" s="57" t="n">
        <f aca="false">COUNTA(E17:P17)</f>
        <v>12</v>
      </c>
      <c r="R17" s="58" t="n">
        <f aca="false">SUM(E17:P17)</f>
        <v>727</v>
      </c>
      <c r="S17" s="59" t="n">
        <f aca="false">ROUNDUP(AVERAGE(E17:P17),2)</f>
        <v>60.59</v>
      </c>
      <c r="T17" s="55" t="str">
        <f aca="false">IF(Q17&lt;12,"INCOMPLETE",IF(MIN(E17:P17)&gt;=40,"PASS",IF((COUNTIF(E17:P17,"&lt;40")=1),"SUPP, 1 Unit",IF((COUNTIF(E17:P17,"&lt;40")=2),"SUPP, 2 Units",IF((COUNTIF(E17:P17,"&lt;40")=3),"SUPP, 3 Units",IF((COUNTIF(E17:P17,"&lt;40")=4),  "SUPP, 4 Units",IF((COUNTIF(E17:P17,"&lt;40")=5),"SUPP, 5 Units","X SUPPS")))))))</f>
        <v>PASS</v>
      </c>
      <c r="U17" s="66"/>
      <c r="V17" s="67"/>
      <c r="W17" s="5" t="n">
        <v>16</v>
      </c>
      <c r="X17" s="38" t="s">
        <v>63</v>
      </c>
      <c r="Y17" s="39" t="s">
        <v>64</v>
      </c>
    </row>
    <row r="18" customFormat="false" ht="15" hidden="false" customHeight="true" outlineLevel="0" collapsed="false">
      <c r="A18" s="50" t="n">
        <v>11</v>
      </c>
      <c r="B18" s="69" t="s">
        <v>51</v>
      </c>
      <c r="C18" s="70" t="s">
        <v>52</v>
      </c>
      <c r="D18" s="65"/>
      <c r="E18" s="54" t="n">
        <f aca="false">VLOOKUP(B18,[1]SOE!$B$15:$V$91,21,)</f>
        <v>55</v>
      </c>
      <c r="F18" s="55" t="n">
        <f aca="false">VLOOKUP(B18,[2]SOE!$B$15:$V$93,21,)</f>
        <v>42</v>
      </c>
      <c r="G18" s="54" t="n">
        <f aca="false">VLOOKUP(B18,'EMT 4103'!B25:V102,21,)</f>
        <v>58</v>
      </c>
      <c r="H18" s="54" t="n">
        <f aca="false">VLOOKUP(B18,[3]SOE!$B$15:$V$91,21,)</f>
        <v>73</v>
      </c>
      <c r="I18" s="54" t="n">
        <f aca="false">VLOOKUP(B18,[4]SOE!$B$15:$V$94,21,)</f>
        <v>61</v>
      </c>
      <c r="J18" s="56" t="n">
        <f aca="false">VLOOKUP(B18,'[5]MECHATRONICS 2022'!$B$8:$Q$84,16,)</f>
        <v>78</v>
      </c>
      <c r="K18" s="54" t="n">
        <f aca="false">VLOOKUP(B18,'EMT 4201'!B25:V94,21,)</f>
        <v>50</v>
      </c>
      <c r="L18" s="54" t="n">
        <f aca="false">VLOOKUP(B18,'EMT 4202'!B25:S95,18,)</f>
        <v>47</v>
      </c>
      <c r="M18" s="54" t="n">
        <f aca="false">VLOOKUP(B18,'EMT 4203'!B25:V95,21,)</f>
        <v>65</v>
      </c>
      <c r="N18" s="54" t="n">
        <f aca="false">VLOOKUP(B18,'EMT 4204'!B25:V94,21,)</f>
        <v>58</v>
      </c>
      <c r="O18" s="55" t="n">
        <f aca="false">VLOOKUP(B18,'EMT 4205'!B25:V94,21,)</f>
        <v>60</v>
      </c>
      <c r="P18" s="54" t="n">
        <f aca="false">VLOOKUP(B18,'SMA 3261'!B18:R87,17,)</f>
        <v>58</v>
      </c>
      <c r="Q18" s="57" t="n">
        <f aca="false">COUNTA(E18:P18)</f>
        <v>12</v>
      </c>
      <c r="R18" s="58" t="n">
        <f aca="false">SUM(E18:P18)</f>
        <v>705</v>
      </c>
      <c r="S18" s="59" t="n">
        <f aca="false">ROUNDUP(AVERAGE(E18:P18),2)</f>
        <v>58.75</v>
      </c>
      <c r="T18" s="55" t="str">
        <f aca="false">IF(Q18&lt;12,"INCOMPLETE",IF(MIN(E18:P18)&gt;=40,"PASS",IF((COUNTIF(E18:P18,"&lt;40")=1),"SUPP, 1 Unit",IF((COUNTIF(E18:P18,"&lt;40")=2),"SUPP, 2 Units",IF((COUNTIF(E18:P18,"&lt;40")=3),"SUPP, 3 Units",IF((COUNTIF(E18:P18,"&lt;40")=4),  "SUPP, 4 Units",IF((COUNTIF(E18:P18,"&lt;40")=5),"SUPP, 5 Units","X SUPPS")))))))</f>
        <v>PASS</v>
      </c>
      <c r="U18" s="66"/>
      <c r="V18" s="67"/>
      <c r="W18" s="19" t="n">
        <v>17</v>
      </c>
      <c r="X18" s="38" t="s">
        <v>65</v>
      </c>
      <c r="Y18" s="39" t="s">
        <v>66</v>
      </c>
    </row>
    <row r="19" s="68" customFormat="true" ht="15" hidden="false" customHeight="true" outlineLevel="0" collapsed="false">
      <c r="A19" s="62" t="n">
        <v>12</v>
      </c>
      <c r="B19" s="69" t="s">
        <v>53</v>
      </c>
      <c r="C19" s="70" t="s">
        <v>54</v>
      </c>
      <c r="D19" s="65"/>
      <c r="E19" s="54" t="n">
        <f aca="false">VLOOKUP(B19,[1]SOE!$B$15:$V$91,21,)</f>
        <v>66</v>
      </c>
      <c r="F19" s="55" t="n">
        <f aca="false">VLOOKUP(B19,[2]SOE!$B$15:$V$93,21,)</f>
        <v>49</v>
      </c>
      <c r="G19" s="54" t="n">
        <f aca="false">VLOOKUP(B19,'EMT 4103'!B26:V103,21,)</f>
        <v>71</v>
      </c>
      <c r="H19" s="54" t="n">
        <f aca="false">VLOOKUP(B19,[3]SOE!$B$15:$V$91,21,)</f>
        <v>69</v>
      </c>
      <c r="I19" s="54" t="n">
        <f aca="false">VLOOKUP(B19,[4]SOE!$B$15:$V$94,21,)</f>
        <v>48</v>
      </c>
      <c r="J19" s="56" t="n">
        <f aca="false">VLOOKUP(B19,'[5]MECHATRONICS 2022'!$B$8:$Q$84,16,)</f>
        <v>72</v>
      </c>
      <c r="K19" s="54" t="n">
        <f aca="false">VLOOKUP(B19,'EMT 4201'!B26:V95,21,)</f>
        <v>63</v>
      </c>
      <c r="L19" s="54" t="n">
        <f aca="false">VLOOKUP(B19,'EMT 4202'!B26:S96,18,)</f>
        <v>80</v>
      </c>
      <c r="M19" s="54" t="n">
        <f aca="false">VLOOKUP(B19,'EMT 4203'!B26:V96,21,)</f>
        <v>69</v>
      </c>
      <c r="N19" s="54" t="n">
        <f aca="false">VLOOKUP(B19,'EMT 4204'!B26:V95,21,)</f>
        <v>68</v>
      </c>
      <c r="O19" s="55" t="n">
        <f aca="false">VLOOKUP(B19,'EMT 4205'!B26:V95,21,)</f>
        <v>49</v>
      </c>
      <c r="P19" s="54" t="n">
        <f aca="false">VLOOKUP(B19,'SMA 3261'!B19:R88,17,)</f>
        <v>53</v>
      </c>
      <c r="Q19" s="57" t="n">
        <f aca="false">COUNTA(E19:P19)</f>
        <v>12</v>
      </c>
      <c r="R19" s="58" t="n">
        <f aca="false">SUM(E19:P19)</f>
        <v>757</v>
      </c>
      <c r="S19" s="59" t="n">
        <f aca="false">ROUNDUP(AVERAGE(E19:P19),2)</f>
        <v>63.09</v>
      </c>
      <c r="T19" s="55" t="str">
        <f aca="false">IF(Q19&lt;12,"INCOMPLETE",IF(MIN(E19:P19)&gt;=40,"PASS",IF((COUNTIF(E19:P19,"&lt;40")=1),"SUPP, 1 Unit",IF((COUNTIF(E19:P19,"&lt;40")=2),"SUPP, 2 Units",IF((COUNTIF(E19:P19,"&lt;40")=3),"SUPP, 3 Units",IF((COUNTIF(E19:P19,"&lt;40")=4),  "SUPP, 4 Units",IF((COUNTIF(E19:P19,"&lt;40")=5),"SUPP, 5 Units","X SUPPS")))))))</f>
        <v>PASS</v>
      </c>
      <c r="U19" s="66"/>
      <c r="V19" s="67"/>
      <c r="W19" s="19" t="n">
        <v>18</v>
      </c>
      <c r="X19" s="38" t="s">
        <v>67</v>
      </c>
      <c r="Y19" s="39" t="s">
        <v>68</v>
      </c>
      <c r="Z19" s="6"/>
      <c r="AA19" s="6"/>
      <c r="AB19" s="6"/>
    </row>
    <row r="20" customFormat="false" ht="15" hidden="false" customHeight="true" outlineLevel="0" collapsed="false">
      <c r="A20" s="50" t="n">
        <v>13</v>
      </c>
      <c r="B20" s="69" t="s">
        <v>55</v>
      </c>
      <c r="C20" s="70" t="s">
        <v>56</v>
      </c>
      <c r="D20" s="65"/>
      <c r="E20" s="54" t="n">
        <f aca="false">VLOOKUP(B20,[1]SOE!$B$15:$V$91,21,)</f>
        <v>79</v>
      </c>
      <c r="F20" s="55" t="n">
        <f aca="false">VLOOKUP(B20,[2]SOE!$B$15:$V$93,21,)</f>
        <v>83</v>
      </c>
      <c r="G20" s="54" t="n">
        <f aca="false">VLOOKUP(B20,'EMT 4103'!B27:V104,21,)</f>
        <v>78</v>
      </c>
      <c r="H20" s="54" t="n">
        <f aca="false">VLOOKUP(B20,[3]SOE!$B$15:$V$91,21,)</f>
        <v>76</v>
      </c>
      <c r="I20" s="54" t="n">
        <f aca="false">VLOOKUP(B20,[4]SOE!$B$15:$V$94,21,)</f>
        <v>65</v>
      </c>
      <c r="J20" s="56" t="n">
        <f aca="false">VLOOKUP(B20,'[5]MECHATRONICS 2022'!$B$8:$Q$84,16,)</f>
        <v>88</v>
      </c>
      <c r="K20" s="54" t="n">
        <f aca="false">VLOOKUP(B20,'EMT 4201'!B27:V96,21,)</f>
        <v>78</v>
      </c>
      <c r="L20" s="54" t="n">
        <f aca="false">VLOOKUP(B20,'EMT 4202'!B27:S97,18,)</f>
        <v>71</v>
      </c>
      <c r="M20" s="54" t="n">
        <f aca="false">VLOOKUP(B20,'EMT 4203'!B27:V97,21,)</f>
        <v>82</v>
      </c>
      <c r="N20" s="54" t="n">
        <f aca="false">VLOOKUP(B20,'EMT 4204'!B27:V96,21,)</f>
        <v>75</v>
      </c>
      <c r="O20" s="55" t="n">
        <f aca="false">VLOOKUP(B20,'EMT 4205'!B27:V96,21,)</f>
        <v>65</v>
      </c>
      <c r="P20" s="54" t="n">
        <f aca="false">VLOOKUP(B20,'SMA 3261'!B20:R89,17,)</f>
        <v>65</v>
      </c>
      <c r="Q20" s="57" t="n">
        <f aca="false">COUNTA(E20:P20)</f>
        <v>12</v>
      </c>
      <c r="R20" s="58" t="n">
        <f aca="false">SUM(E20:P20)</f>
        <v>905</v>
      </c>
      <c r="S20" s="59" t="n">
        <f aca="false">ROUNDUP(AVERAGE(E20:P20),2)</f>
        <v>75.42</v>
      </c>
      <c r="T20" s="55" t="str">
        <f aca="false">IF(Q20&lt;12,"INCOMPLETE",IF(MIN(E20:P20)&gt;=40,"PASS",IF((COUNTIF(E20:P20,"&lt;40")=1),"SUPP, 1 Unit",IF((COUNTIF(E20:P20,"&lt;40")=2),"SUPP, 2 Units",IF((COUNTIF(E20:P20,"&lt;40")=3),"SUPP, 3 Units",IF((COUNTIF(E20:P20,"&lt;40")=4),  "SUPP, 4 Units",IF((COUNTIF(E20:P20,"&lt;40")=5),"SUPP, 5 Units","X SUPPS")))))))</f>
        <v>PASS</v>
      </c>
      <c r="U20" s="66"/>
      <c r="V20" s="67"/>
      <c r="W20" s="5" t="n">
        <v>19</v>
      </c>
      <c r="X20" s="38" t="s">
        <v>69</v>
      </c>
      <c r="Y20" s="39" t="s">
        <v>70</v>
      </c>
    </row>
    <row r="21" s="68" customFormat="true" ht="15" hidden="false" customHeight="true" outlineLevel="0" collapsed="false">
      <c r="A21" s="62" t="n">
        <v>14</v>
      </c>
      <c r="B21" s="69" t="s">
        <v>57</v>
      </c>
      <c r="C21" s="70" t="s">
        <v>58</v>
      </c>
      <c r="D21" s="65"/>
      <c r="E21" s="54" t="n">
        <f aca="false">VLOOKUP(B21,[1]SOE!$B$15:$V$91,21,)</f>
        <v>67</v>
      </c>
      <c r="F21" s="55" t="n">
        <f aca="false">VLOOKUP(B21,[2]SOE!$B$15:$V$93,21,)</f>
        <v>67</v>
      </c>
      <c r="G21" s="54" t="n">
        <f aca="false">VLOOKUP(B21,'EMT 4103'!B28:V105,21,)</f>
        <v>73</v>
      </c>
      <c r="H21" s="54" t="n">
        <f aca="false">VLOOKUP(B21,[3]SOE!$B$15:$V$91,21,)</f>
        <v>72</v>
      </c>
      <c r="I21" s="54" t="n">
        <f aca="false">VLOOKUP(B21,[4]SOE!$B$15:$V$94,21,)</f>
        <v>62</v>
      </c>
      <c r="J21" s="56" t="n">
        <f aca="false">VLOOKUP(B21,'[5]MECHATRONICS 2022'!$B$8:$Q$84,16,)</f>
        <v>85</v>
      </c>
      <c r="K21" s="54" t="n">
        <f aca="false">VLOOKUP(B21,'EMT 4201'!B28:V97,21,)</f>
        <v>67</v>
      </c>
      <c r="L21" s="54" t="n">
        <f aca="false">VLOOKUP(B21,'EMT 4202'!B28:S98,18,)</f>
        <v>58</v>
      </c>
      <c r="M21" s="54" t="n">
        <f aca="false">VLOOKUP(B21,'EMT 4203'!B28:V98,21,)</f>
        <v>74</v>
      </c>
      <c r="N21" s="54" t="n">
        <f aca="false">VLOOKUP(B21,'EMT 4204'!B28:V97,21,)</f>
        <v>72</v>
      </c>
      <c r="O21" s="55" t="n">
        <f aca="false">VLOOKUP(B21,'EMT 4205'!B28:V97,21,)</f>
        <v>67</v>
      </c>
      <c r="P21" s="54" t="n">
        <f aca="false">VLOOKUP(B21,'SMA 3261'!B21:R90,17,)</f>
        <v>61</v>
      </c>
      <c r="Q21" s="57" t="n">
        <f aca="false">COUNTA(E21:P21)</f>
        <v>12</v>
      </c>
      <c r="R21" s="58" t="n">
        <f aca="false">SUM(E21:P21)</f>
        <v>825</v>
      </c>
      <c r="S21" s="59" t="n">
        <f aca="false">ROUNDUP(AVERAGE(E21:P21),2)</f>
        <v>68.75</v>
      </c>
      <c r="T21" s="55" t="str">
        <f aca="false">IF(Q21&lt;12,"INCOMPLETE",IF(MIN(E21:P21)&gt;=40,"PASS",IF((COUNTIF(E21:P21,"&lt;40")=1),"SUPP, 1 Unit",IF((COUNTIF(E21:P21,"&lt;40")=2),"SUPP, 2 Units",IF((COUNTIF(E21:P21,"&lt;40")=3),"SUPP, 3 Units",IF((COUNTIF(E21:P21,"&lt;40")=4),  "SUPP, 4 Units",IF((COUNTIF(E21:P21,"&lt;40")=5),"SUPP, 5 Units","X SUPPS")))))))</f>
        <v>PASS</v>
      </c>
      <c r="U21" s="66"/>
      <c r="V21" s="67"/>
      <c r="W21" s="19" t="n">
        <v>20</v>
      </c>
      <c r="X21" s="38" t="s">
        <v>71</v>
      </c>
      <c r="Y21" s="39" t="s">
        <v>72</v>
      </c>
      <c r="Z21" s="6"/>
      <c r="AA21" s="6"/>
      <c r="AB21" s="6"/>
    </row>
    <row r="22" customFormat="false" ht="15" hidden="false" customHeight="true" outlineLevel="0" collapsed="false">
      <c r="A22" s="50" t="n">
        <v>15</v>
      </c>
      <c r="B22" s="69" t="s">
        <v>59</v>
      </c>
      <c r="C22" s="70" t="s">
        <v>60</v>
      </c>
      <c r="D22" s="65"/>
      <c r="E22" s="54" t="n">
        <f aca="false">VLOOKUP(B22,[1]SOE!$B$15:$V$91,21,)</f>
        <v>57</v>
      </c>
      <c r="F22" s="55" t="n">
        <f aca="false">VLOOKUP(B22,[2]SOE!$B$15:$V$93,21,)</f>
        <v>69</v>
      </c>
      <c r="G22" s="54" t="n">
        <f aca="false">VLOOKUP(B22,'EMT 4103'!B29:V106,21,)</f>
        <v>71</v>
      </c>
      <c r="H22" s="54" t="n">
        <f aca="false">VLOOKUP(B22,[3]SOE!$B$15:$V$91,21,)</f>
        <v>73</v>
      </c>
      <c r="I22" s="54" t="n">
        <f aca="false">VLOOKUP(B22,[4]SOE!$B$15:$V$94,21,)</f>
        <v>66</v>
      </c>
      <c r="J22" s="56" t="n">
        <f aca="false">VLOOKUP(B22,'[5]MECHATRONICS 2022'!$B$8:$Q$84,16,)</f>
        <v>59</v>
      </c>
      <c r="K22" s="54" t="n">
        <f aca="false">VLOOKUP(B22,'EMT 4201'!B29:V98,21,)</f>
        <v>75</v>
      </c>
      <c r="L22" s="54" t="n">
        <f aca="false">VLOOKUP(B22,'EMT 4202'!B29:S99,18,)</f>
        <v>60</v>
      </c>
      <c r="M22" s="54" t="n">
        <f aca="false">VLOOKUP(B22,'EMT 4203'!B29:V99,21,)</f>
        <v>81</v>
      </c>
      <c r="N22" s="54" t="n">
        <f aca="false">VLOOKUP(B22,'EMT 4204'!B29:V98,21,)</f>
        <v>83</v>
      </c>
      <c r="O22" s="55" t="n">
        <f aca="false">VLOOKUP(B22,'EMT 4205'!B29:V98,21,)</f>
        <v>63</v>
      </c>
      <c r="P22" s="54" t="n">
        <f aca="false">VLOOKUP(B22,'SMA 3261'!B22:R91,17,)</f>
        <v>47</v>
      </c>
      <c r="Q22" s="57" t="n">
        <f aca="false">COUNTA(E22:P22)</f>
        <v>12</v>
      </c>
      <c r="R22" s="58" t="n">
        <f aca="false">SUM(E22:P22)</f>
        <v>804</v>
      </c>
      <c r="S22" s="59" t="n">
        <f aca="false">ROUNDUP(AVERAGE(E22:P22),2)</f>
        <v>67</v>
      </c>
      <c r="T22" s="55" t="str">
        <f aca="false">IF(Q22&lt;12,"INCOMPLETE",IF(MIN(E22:P22)&gt;=40,"PASS",IF((COUNTIF(E22:P22,"&lt;40")=1),"SUPP, 1 Unit",IF((COUNTIF(E22:P22,"&lt;40")=2),"SUPP, 2 Units",IF((COUNTIF(E22:P22,"&lt;40")=3),"SUPP, 3 Units",IF((COUNTIF(E22:P22,"&lt;40")=4),  "SUPP, 4 Units",IF((COUNTIF(E22:P22,"&lt;40")=5),"SUPP, 5 Units","X SUPPS")))))))</f>
        <v>PASS</v>
      </c>
      <c r="U22" s="66"/>
      <c r="V22" s="67"/>
      <c r="W22" s="19" t="n">
        <v>21</v>
      </c>
      <c r="X22" s="38" t="s">
        <v>73</v>
      </c>
      <c r="Y22" s="39" t="s">
        <v>74</v>
      </c>
    </row>
    <row r="23" s="75" customFormat="true" ht="15" hidden="false" customHeight="true" outlineLevel="0" collapsed="false">
      <c r="A23" s="62" t="n">
        <v>16</v>
      </c>
      <c r="B23" s="69" t="s">
        <v>61</v>
      </c>
      <c r="C23" s="70" t="s">
        <v>62</v>
      </c>
      <c r="D23" s="71"/>
      <c r="E23" s="54" t="n">
        <f aca="false">VLOOKUP(B23,[1]SOE!$B$15:$V$91,21,)</f>
        <v>64</v>
      </c>
      <c r="F23" s="55" t="n">
        <f aca="false">VLOOKUP(B23,[2]SOE!$B$15:$V$93,21,)</f>
        <v>58</v>
      </c>
      <c r="G23" s="54" t="n">
        <f aca="false">VLOOKUP(B23,'EMT 4103'!B30:V107,21,)</f>
        <v>72</v>
      </c>
      <c r="H23" s="54" t="n">
        <f aca="false">VLOOKUP(B23,[3]SOE!$B$15:$V$91,21,)</f>
        <v>68</v>
      </c>
      <c r="I23" s="54" t="n">
        <f aca="false">VLOOKUP(B23,[4]SOE!$B$15:$V$94,21,)</f>
        <v>70</v>
      </c>
      <c r="J23" s="56" t="n">
        <f aca="false">VLOOKUP(B23,'[5]MECHATRONICS 2022'!$B$8:$Q$84,16,)</f>
        <v>60</v>
      </c>
      <c r="K23" s="54" t="n">
        <f aca="false">VLOOKUP(B23,'EMT 4201'!B30:V99,21,)</f>
        <v>73</v>
      </c>
      <c r="L23" s="54" t="n">
        <f aca="false">VLOOKUP(B23,'EMT 4202'!B30:S100,18,)</f>
        <v>58</v>
      </c>
      <c r="M23" s="54" t="n">
        <f aca="false">VLOOKUP(B23,'EMT 4203'!B30:V100,21,)</f>
        <v>85</v>
      </c>
      <c r="N23" s="54" t="n">
        <f aca="false">VLOOKUP(B23,'EMT 4204'!B30:V99,21,)</f>
        <v>72</v>
      </c>
      <c r="O23" s="55" t="n">
        <f aca="false">VLOOKUP(B23,'EMT 4205'!B30:V99,21,)</f>
        <v>65</v>
      </c>
      <c r="P23" s="54" t="n">
        <f aca="false">VLOOKUP(B23,'SMA 3261'!B23:R92,17,)</f>
        <v>74</v>
      </c>
      <c r="Q23" s="57" t="n">
        <f aca="false">COUNTA(E23:P23)</f>
        <v>12</v>
      </c>
      <c r="R23" s="58" t="n">
        <f aca="false">SUM(E23:P23)</f>
        <v>819</v>
      </c>
      <c r="S23" s="59" t="n">
        <f aca="false">ROUNDUP(AVERAGE(E23:P23),2)</f>
        <v>68.25</v>
      </c>
      <c r="T23" s="55" t="str">
        <f aca="false">IF(Q23&lt;12,"INCOMPLETE",IF(MIN(E23:P23)&gt;=40,"PASS",IF((COUNTIF(E23:P23,"&lt;40")=1),"SUPP, 1 Unit",IF((COUNTIF(E23:P23,"&lt;40")=2),"SUPP, 2 Units",IF((COUNTIF(E23:P23,"&lt;40")=3),"SUPP, 3 Units",IF((COUNTIF(E23:P23,"&lt;40")=4),  "SUPP, 4 Units",IF((COUNTIF(E23:P23,"&lt;40")=5),"SUPP, 5 Units","X SUPPS")))))))</f>
        <v>PASS</v>
      </c>
      <c r="U23" s="72"/>
      <c r="V23" s="73"/>
      <c r="W23" s="5" t="n">
        <v>22</v>
      </c>
      <c r="X23" s="38" t="s">
        <v>75</v>
      </c>
      <c r="Y23" s="39" t="s">
        <v>76</v>
      </c>
      <c r="Z23" s="74"/>
      <c r="AA23" s="74"/>
      <c r="AB23" s="74"/>
    </row>
    <row r="24" customFormat="false" ht="15" hidden="false" customHeight="true" outlineLevel="0" collapsed="false">
      <c r="A24" s="50" t="n">
        <v>17</v>
      </c>
      <c r="B24" s="69" t="s">
        <v>77</v>
      </c>
      <c r="C24" s="70" t="s">
        <v>78</v>
      </c>
      <c r="D24" s="65"/>
      <c r="E24" s="54" t="n">
        <f aca="false">VLOOKUP(B24,[1]SOE!$B$15:$V$91,21,)</f>
        <v>36</v>
      </c>
      <c r="F24" s="55" t="n">
        <f aca="false">VLOOKUP(B24,[2]SOE!$B$15:$V$93,21,)</f>
        <v>33</v>
      </c>
      <c r="G24" s="54" t="n">
        <f aca="false">VLOOKUP(B24,'EMT 4103'!B31:V108,21,)</f>
        <v>50</v>
      </c>
      <c r="H24" s="54" t="n">
        <f aca="false">VLOOKUP(B24,[3]SOE!$B$15:$V$91,21,)</f>
        <v>62</v>
      </c>
      <c r="I24" s="54" t="n">
        <f aca="false">VLOOKUP(B24,[4]SOE!$B$15:$V$94,21,)</f>
        <v>51</v>
      </c>
      <c r="J24" s="56" t="n">
        <f aca="false">VLOOKUP(B24,'[5]MECHATRONICS 2022'!$B$8:$Q$84,16,)</f>
        <v>40</v>
      </c>
      <c r="K24" s="54" t="n">
        <f aca="false">VLOOKUP(B24,'EMT 4201'!B31:V100,21,)</f>
        <v>62</v>
      </c>
      <c r="L24" s="54" t="n">
        <f aca="false">VLOOKUP(B24,'EMT 4202'!B31:S101,18,)</f>
        <v>45</v>
      </c>
      <c r="M24" s="54" t="n">
        <f aca="false">VLOOKUP(B24,'EMT 4203'!B31:V101,21,)</f>
        <v>38</v>
      </c>
      <c r="N24" s="54" t="n">
        <f aca="false">VLOOKUP(B24,'EMT 4204'!B31:V100,21,)</f>
        <v>53</v>
      </c>
      <c r="O24" s="55" t="n">
        <f aca="false">VLOOKUP(B24,'EMT 4205'!B31:V100,21,)</f>
        <v>49</v>
      </c>
      <c r="P24" s="54" t="n">
        <f aca="false">VLOOKUP(B24,'SMA 3261'!B24:R93,17,)</f>
        <v>21</v>
      </c>
      <c r="Q24" s="57" t="n">
        <f aca="false">COUNTA(E24:P24)</f>
        <v>12</v>
      </c>
      <c r="R24" s="58" t="n">
        <f aca="false">SUM(E24:P24)</f>
        <v>540</v>
      </c>
      <c r="S24" s="59" t="n">
        <f aca="false">ROUNDUP(AVERAGE(E24:P24),2)</f>
        <v>45</v>
      </c>
      <c r="T24" s="55" t="str">
        <f aca="false">IF(Q24&lt;12,"INCOMPLETE",IF(MIN(E24:P24)&gt;=40,"PASS",IF((COUNTIF(E24:P24,"&lt;40")=1),"SUPP, 1 Unit",IF((COUNTIF(E24:P24,"&lt;40")=2),"SUPP, 2 Units",IF((COUNTIF(E24:P24,"&lt;40")=3),"SUPP, 3 Units",IF((COUNTIF(E24:P24,"&lt;40")=4),  "SUPP, 4 Units",IF((COUNTIF(E24:P24,"&lt;40")=5),"SUPP, 5 Units","X SUPPS")))))))</f>
        <v>SUPP, 4 Units</v>
      </c>
      <c r="U24" s="66"/>
      <c r="V24" s="67"/>
      <c r="W24" s="19" t="n">
        <v>23</v>
      </c>
      <c r="X24" s="38" t="s">
        <v>79</v>
      </c>
      <c r="Y24" s="39" t="s">
        <v>80</v>
      </c>
    </row>
    <row r="25" customFormat="false" ht="15" hidden="false" customHeight="true" outlineLevel="0" collapsed="false">
      <c r="A25" s="62" t="n">
        <v>18</v>
      </c>
      <c r="B25" s="69" t="s">
        <v>63</v>
      </c>
      <c r="C25" s="70" t="s">
        <v>64</v>
      </c>
      <c r="D25" s="65"/>
      <c r="E25" s="54" t="n">
        <f aca="false">VLOOKUP(B25,[1]SOE!$B$15:$V$91,21,)</f>
        <v>72</v>
      </c>
      <c r="F25" s="55" t="n">
        <f aca="false">VLOOKUP(B25,[2]SOE!$B$15:$V$93,21,)</f>
        <v>79</v>
      </c>
      <c r="G25" s="54" t="n">
        <f aca="false">VLOOKUP(B25,'EMT 4103'!B32:V109,21,)</f>
        <v>74</v>
      </c>
      <c r="H25" s="54" t="n">
        <f aca="false">VLOOKUP(B25,[3]SOE!$B$15:$V$91,21,)</f>
        <v>64</v>
      </c>
      <c r="I25" s="54" t="n">
        <f aca="false">VLOOKUP(B25,[4]SOE!$B$15:$V$94,21,)</f>
        <v>68</v>
      </c>
      <c r="J25" s="56" t="n">
        <f aca="false">VLOOKUP(B25,'[5]MECHATRONICS 2022'!$B$8:$Q$84,16,)</f>
        <v>74</v>
      </c>
      <c r="K25" s="54" t="n">
        <f aca="false">VLOOKUP(B25,'EMT 4201'!B32:V101,21,)</f>
        <v>62</v>
      </c>
      <c r="L25" s="54" t="n">
        <f aca="false">VLOOKUP(B25,'EMT 4202'!B32:S102,18,)</f>
        <v>67</v>
      </c>
      <c r="M25" s="54" t="n">
        <f aca="false">VLOOKUP(B25,'EMT 4203'!B32:V102,21,)</f>
        <v>83</v>
      </c>
      <c r="N25" s="54" t="n">
        <f aca="false">VLOOKUP(B25,'EMT 4204'!B32:V101,21,)</f>
        <v>79</v>
      </c>
      <c r="O25" s="55" t="n">
        <f aca="false">VLOOKUP(B25,'EMT 4205'!B32:V101,21,)</f>
        <v>69</v>
      </c>
      <c r="P25" s="54" t="n">
        <f aca="false">VLOOKUP(B25,'SMA 3261'!B25:R94,17,)</f>
        <v>76</v>
      </c>
      <c r="Q25" s="57" t="n">
        <f aca="false">COUNTA(E25:P25)</f>
        <v>12</v>
      </c>
      <c r="R25" s="58" t="n">
        <f aca="false">SUM(E25:P25)</f>
        <v>867</v>
      </c>
      <c r="S25" s="59" t="n">
        <f aca="false">ROUNDUP(AVERAGE(E25:P25),2)</f>
        <v>72.25</v>
      </c>
      <c r="T25" s="55" t="str">
        <f aca="false">IF(Q25&lt;12,"INCOMPLETE",IF(MIN(E25:P25)&gt;=40,"PASS",IF((COUNTIF(E25:P25,"&lt;40")=1),"SUPP, 1 Unit",IF((COUNTIF(E25:P25,"&lt;40")=2),"SUPP, 2 Units",IF((COUNTIF(E25:P25,"&lt;40")=3),"SUPP, 3 Units",IF((COUNTIF(E25:P25,"&lt;40")=4),  "SUPP, 4 Units",IF((COUNTIF(E25:P25,"&lt;40")=5),"SUPP, 5 Units","X SUPPS")))))))</f>
        <v>PASS</v>
      </c>
      <c r="U25" s="66"/>
      <c r="V25" s="67"/>
      <c r="W25" s="19" t="n">
        <v>24</v>
      </c>
      <c r="X25" s="38" t="s">
        <v>81</v>
      </c>
      <c r="Y25" s="39" t="s">
        <v>82</v>
      </c>
    </row>
    <row r="26" s="68" customFormat="true" ht="15" hidden="false" customHeight="true" outlineLevel="0" collapsed="false">
      <c r="A26" s="50" t="n">
        <v>19</v>
      </c>
      <c r="B26" s="69" t="s">
        <v>65</v>
      </c>
      <c r="C26" s="70" t="s">
        <v>66</v>
      </c>
      <c r="D26" s="65"/>
      <c r="E26" s="54" t="n">
        <f aca="false">VLOOKUP(B26,[1]SOE!$B$15:$V$91,21,)</f>
        <v>45</v>
      </c>
      <c r="F26" s="55" t="n">
        <f aca="false">VLOOKUP(B26,[2]SOE!$B$15:$V$93,21,)</f>
        <v>58</v>
      </c>
      <c r="G26" s="54" t="n">
        <f aca="false">VLOOKUP(B26,'EMT 4103'!B33:V110,21,)</f>
        <v>67</v>
      </c>
      <c r="H26" s="54" t="n">
        <f aca="false">VLOOKUP(B26,[3]SOE!$B$15:$V$91,21,)</f>
        <v>69</v>
      </c>
      <c r="I26" s="54" t="n">
        <f aca="false">VLOOKUP(B26,[4]SOE!$B$15:$V$94,21,)</f>
        <v>57</v>
      </c>
      <c r="J26" s="56" t="n">
        <f aca="false">VLOOKUP(B26,'[5]MECHATRONICS 2022'!$B$8:$Q$84,16,)</f>
        <v>48</v>
      </c>
      <c r="K26" s="54" t="n">
        <f aca="false">VLOOKUP(B26,'EMT 4201'!B33:V102,21,)</f>
        <v>60</v>
      </c>
      <c r="L26" s="54" t="n">
        <f aca="false">VLOOKUP(B26,'EMT 4202'!B33:S103,18,)</f>
        <v>63</v>
      </c>
      <c r="M26" s="54" t="n">
        <f aca="false">VLOOKUP(B26,'EMT 4203'!B33:V103,21,)</f>
        <v>54</v>
      </c>
      <c r="N26" s="54" t="n">
        <f aca="false">VLOOKUP(B26,'EMT 4204'!B33:V102,21,)</f>
        <v>58</v>
      </c>
      <c r="O26" s="55" t="n">
        <f aca="false">VLOOKUP(B26,'EMT 4205'!B33:V102,21,)</f>
        <v>61</v>
      </c>
      <c r="P26" s="54" t="n">
        <f aca="false">VLOOKUP(B26,'SMA 3261'!B26:R95,17,)</f>
        <v>43</v>
      </c>
      <c r="Q26" s="57" t="n">
        <f aca="false">COUNTA(E26:P26)</f>
        <v>12</v>
      </c>
      <c r="R26" s="58" t="n">
        <f aca="false">SUM(E26:P26)</f>
        <v>683</v>
      </c>
      <c r="S26" s="59" t="n">
        <f aca="false">ROUNDUP(AVERAGE(E26:P26),2)</f>
        <v>56.92</v>
      </c>
      <c r="T26" s="55" t="str">
        <f aca="false">IF(Q26&lt;12,"INCOMPLETE",IF(MIN(E26:P26)&gt;=40,"PASS",IF((COUNTIF(E26:P26,"&lt;40")=1),"SUPP, 1 Unit",IF((COUNTIF(E26:P26,"&lt;40")=2),"SUPP, 2 Units",IF((COUNTIF(E26:P26,"&lt;40")=3),"SUPP, 3 Units",IF((COUNTIF(E26:P26,"&lt;40")=4),  "SUPP, 4 Units",IF((COUNTIF(E26:P26,"&lt;40")=5),"SUPP, 5 Units","X SUPPS")))))))</f>
        <v>PASS</v>
      </c>
      <c r="U26" s="66"/>
      <c r="V26" s="67"/>
      <c r="W26" s="5" t="n">
        <v>25</v>
      </c>
      <c r="X26" s="38" t="s">
        <v>83</v>
      </c>
      <c r="Y26" s="39" t="s">
        <v>84</v>
      </c>
      <c r="Z26" s="6"/>
      <c r="AA26" s="6"/>
      <c r="AB26" s="6"/>
      <c r="AC26" s="22"/>
    </row>
    <row r="27" s="68" customFormat="true" ht="15" hidden="false" customHeight="true" outlineLevel="0" collapsed="false">
      <c r="A27" s="62" t="n">
        <v>20</v>
      </c>
      <c r="B27" s="69" t="s">
        <v>67</v>
      </c>
      <c r="C27" s="70" t="s">
        <v>68</v>
      </c>
      <c r="D27" s="76"/>
      <c r="E27" s="54" t="n">
        <f aca="false">VLOOKUP(B27,[1]SOE!$B$15:$V$91,21,)</f>
        <v>68</v>
      </c>
      <c r="F27" s="55" t="n">
        <f aca="false">VLOOKUP(B27,[2]SOE!$B$15:$V$93,21,)</f>
        <v>71</v>
      </c>
      <c r="G27" s="54" t="n">
        <f aca="false">VLOOKUP(B27,'EMT 4103'!B34:V111,21,)</f>
        <v>67</v>
      </c>
      <c r="H27" s="54" t="n">
        <f aca="false">VLOOKUP(B27,[3]SOE!$B$15:$V$91,21,)</f>
        <v>64</v>
      </c>
      <c r="I27" s="54" t="n">
        <f aca="false">VLOOKUP(B27,[4]SOE!$B$15:$V$94,21,)</f>
        <v>65</v>
      </c>
      <c r="J27" s="56" t="n">
        <f aca="false">VLOOKUP(B27,'[5]MECHATRONICS 2022'!$B$8:$Q$84,16,)</f>
        <v>63</v>
      </c>
      <c r="K27" s="54" t="n">
        <f aca="false">VLOOKUP(B27,'EMT 4201'!B34:V103,21,)</f>
        <v>68</v>
      </c>
      <c r="L27" s="54" t="n">
        <f aca="false">VLOOKUP(B27,'EMT 4202'!B34:S104,18,)</f>
        <v>62</v>
      </c>
      <c r="M27" s="54" t="n">
        <f aca="false">VLOOKUP(B27,'EMT 4203'!B34:V104,21,)</f>
        <v>58</v>
      </c>
      <c r="N27" s="54" t="n">
        <f aca="false">VLOOKUP(B27,'EMT 4204'!B34:V103,21,)</f>
        <v>66</v>
      </c>
      <c r="O27" s="55" t="n">
        <f aca="false">VLOOKUP(B27,'EMT 4205'!B34:V103,21,)</f>
        <v>64</v>
      </c>
      <c r="P27" s="54" t="n">
        <f aca="false">VLOOKUP(B27,'SMA 3261'!B27:R96,17,)</f>
        <v>57</v>
      </c>
      <c r="Q27" s="57" t="n">
        <f aca="false">COUNTA(E27:P27)</f>
        <v>12</v>
      </c>
      <c r="R27" s="58" t="n">
        <f aca="false">SUM(E27:P27)</f>
        <v>773</v>
      </c>
      <c r="S27" s="59" t="n">
        <f aca="false">ROUNDUP(AVERAGE(E27:P27),2)</f>
        <v>64.42</v>
      </c>
      <c r="T27" s="55" t="str">
        <f aca="false">IF(Q27&lt;12,"INCOMPLETE",IF(MIN(E27:P27)&gt;=40,"PASS",IF((COUNTIF(E27:P27,"&lt;40")=1),"SUPP, 1 Unit",IF((COUNTIF(E27:P27,"&lt;40")=2),"SUPP, 2 Units",IF((COUNTIF(E27:P27,"&lt;40")=3),"SUPP, 3 Units",IF((COUNTIF(E27:P27,"&lt;40")=4),  "SUPP, 4 Units",IF((COUNTIF(E27:P27,"&lt;40")=5),"SUPP, 5 Units","X SUPPS")))))))</f>
        <v>PASS</v>
      </c>
      <c r="U27" s="66"/>
      <c r="V27" s="67"/>
      <c r="W27" s="19" t="n">
        <v>26</v>
      </c>
      <c r="X27" s="38" t="s">
        <v>85</v>
      </c>
      <c r="Y27" s="39" t="s">
        <v>86</v>
      </c>
      <c r="Z27" s="6"/>
      <c r="AA27" s="6"/>
      <c r="AB27" s="6"/>
      <c r="AC27" s="22"/>
    </row>
    <row r="28" customFormat="false" ht="15" hidden="false" customHeight="true" outlineLevel="0" collapsed="false">
      <c r="A28" s="50" t="n">
        <v>21</v>
      </c>
      <c r="B28" s="38" t="s">
        <v>87</v>
      </c>
      <c r="C28" s="77" t="s">
        <v>88</v>
      </c>
      <c r="D28" s="65"/>
      <c r="E28" s="78" t="s">
        <v>89</v>
      </c>
      <c r="F28" s="79" t="s">
        <v>90</v>
      </c>
      <c r="G28" s="54" t="n">
        <f aca="false">VLOOKUP(B28,'EMT 4103'!B35:V112,21,)</f>
        <v>79</v>
      </c>
      <c r="H28" s="54" t="n">
        <f aca="false">VLOOKUP(B28,[3]SOE!$B$15:$V$91,21,)</f>
        <v>68</v>
      </c>
      <c r="I28" s="54" t="n">
        <f aca="false">VLOOKUP(B28,[4]SOE!$B$15:$V$94,21,)</f>
        <v>63</v>
      </c>
      <c r="J28" s="80" t="s">
        <v>91</v>
      </c>
      <c r="K28" s="54" t="n">
        <f aca="false">VLOOKUP(B28,'EMT 4201'!B35:V104,21,)</f>
        <v>61</v>
      </c>
      <c r="L28" s="54" t="n">
        <f aca="false">VLOOKUP(B28,'EMT 4202'!B35:S105,18,)</f>
        <v>69</v>
      </c>
      <c r="M28" s="54" t="n">
        <f aca="false">VLOOKUP(B28,'EMT 4203'!B35:V105,21,)</f>
        <v>82</v>
      </c>
      <c r="N28" s="54" t="n">
        <f aca="false">VLOOKUP(B28,'EMT 4204'!B35:V104,21,)</f>
        <v>78</v>
      </c>
      <c r="O28" s="55" t="n">
        <f aca="false">VLOOKUP(B28,'EMT 4205'!B35:V104,21,)</f>
        <v>71</v>
      </c>
      <c r="P28" s="54" t="n">
        <f aca="false">VLOOKUP(B28,'SMA 3261'!B28:R97,17,)</f>
        <v>43</v>
      </c>
      <c r="Q28" s="57" t="n">
        <f aca="false">COUNTA(E28:P28)</f>
        <v>12</v>
      </c>
      <c r="R28" s="58" t="n">
        <f aca="false">SUM(E28:P28)</f>
        <v>614</v>
      </c>
      <c r="S28" s="59" t="n">
        <f aca="false">ROUNDUP(AVERAGE(E28:P28),2)</f>
        <v>68.23</v>
      </c>
      <c r="T28" s="55" t="s">
        <v>92</v>
      </c>
      <c r="U28" s="66" t="s">
        <v>93</v>
      </c>
      <c r="V28" s="67"/>
      <c r="W28" s="19" t="n">
        <v>27</v>
      </c>
      <c r="X28" s="38" t="s">
        <v>94</v>
      </c>
      <c r="Y28" s="39" t="s">
        <v>95</v>
      </c>
    </row>
    <row r="29" customFormat="false" ht="15" hidden="false" customHeight="true" outlineLevel="0" collapsed="false">
      <c r="A29" s="62" t="n">
        <v>22</v>
      </c>
      <c r="B29" s="81" t="s">
        <v>96</v>
      </c>
      <c r="C29" s="82" t="s">
        <v>97</v>
      </c>
      <c r="D29" s="83"/>
      <c r="E29" s="78" t="s">
        <v>89</v>
      </c>
      <c r="F29" s="55" t="n">
        <f aca="false">VLOOKUP(B29,[2]SOE!$B$15:$V$93,21,)</f>
        <v>40</v>
      </c>
      <c r="G29" s="54" t="n">
        <f aca="false">VLOOKUP(B29,'EMT 4103'!B36:V113,21,)</f>
        <v>71</v>
      </c>
      <c r="H29" s="54" t="n">
        <f aca="false">VLOOKUP(B29,[3]SOE!$B$15:$V$91,21,)</f>
        <v>66</v>
      </c>
      <c r="I29" s="54" t="n">
        <f aca="false">VLOOKUP(B29,[4]SOE!$B$15:$V$94,21,)</f>
        <v>50</v>
      </c>
      <c r="J29" s="80" t="s">
        <v>91</v>
      </c>
      <c r="K29" s="54" t="n">
        <f aca="false">VLOOKUP(B29,'EMT 4201'!B36:V105,21,)</f>
        <v>48</v>
      </c>
      <c r="L29" s="54" t="n">
        <f aca="false">VLOOKUP(B29,'EMT 4202'!B36:S106,18,)</f>
        <v>49</v>
      </c>
      <c r="M29" s="54" t="n">
        <f aca="false">VLOOKUP(B29,'EMT 4203'!B36:V106,21,)</f>
        <v>54</v>
      </c>
      <c r="N29" s="54" t="n">
        <f aca="false">VLOOKUP(B29,'EMT 4204'!B36:V105,21,)</f>
        <v>57</v>
      </c>
      <c r="O29" s="55" t="n">
        <f aca="false">VLOOKUP(B29,'EMT 4205'!B36:V105,21,)</f>
        <v>56</v>
      </c>
      <c r="P29" s="54" t="n">
        <f aca="false">VLOOKUP(B29,'SMA 3261'!B29:R98,17,)</f>
        <v>41</v>
      </c>
      <c r="Q29" s="57" t="n">
        <f aca="false">COUNTA(E29:P29)</f>
        <v>12</v>
      </c>
      <c r="R29" s="58" t="n">
        <f aca="false">SUM(E29:P29)</f>
        <v>532</v>
      </c>
      <c r="S29" s="59" t="n">
        <f aca="false">ROUNDUP(AVERAGE(E29:P29),2)</f>
        <v>53.2</v>
      </c>
      <c r="T29" s="55" t="s">
        <v>98</v>
      </c>
      <c r="U29" s="66" t="s">
        <v>99</v>
      </c>
      <c r="V29" s="67" t="s">
        <v>100</v>
      </c>
      <c r="W29" s="5" t="n">
        <v>28</v>
      </c>
      <c r="X29" s="38" t="s">
        <v>101</v>
      </c>
      <c r="Y29" s="39" t="s">
        <v>102</v>
      </c>
    </row>
    <row r="30" customFormat="false" ht="15" hidden="false" customHeight="true" outlineLevel="0" collapsed="false">
      <c r="A30" s="50" t="n">
        <v>23</v>
      </c>
      <c r="B30" s="69" t="s">
        <v>69</v>
      </c>
      <c r="C30" s="70" t="s">
        <v>70</v>
      </c>
      <c r="D30" s="5"/>
      <c r="E30" s="54" t="n">
        <f aca="false">VLOOKUP(B30,[1]SOE!$B$15:$V$91,21,)</f>
        <v>70</v>
      </c>
      <c r="F30" s="55" t="n">
        <f aca="false">VLOOKUP(B30,[2]SOE!$B$15:$V$93,21,)</f>
        <v>66</v>
      </c>
      <c r="G30" s="54" t="n">
        <f aca="false">VLOOKUP(B30,'EMT 4103'!B37:V114,21,)</f>
        <v>68</v>
      </c>
      <c r="H30" s="54" t="n">
        <f aca="false">VLOOKUP(B30,[3]SOE!$B$15:$V$91,21,)</f>
        <v>65</v>
      </c>
      <c r="I30" s="54" t="n">
        <f aca="false">VLOOKUP(B30,[4]SOE!$B$15:$V$94,21,)</f>
        <v>60</v>
      </c>
      <c r="J30" s="56" t="n">
        <f aca="false">VLOOKUP(B30,'[5]MECHATRONICS 2022'!$B$8:$Q$84,16,)</f>
        <v>75</v>
      </c>
      <c r="K30" s="54" t="n">
        <f aca="false">VLOOKUP(B30,'EMT 4201'!B37:V106,21,)</f>
        <v>58</v>
      </c>
      <c r="L30" s="54" t="n">
        <f aca="false">VLOOKUP(B30,'EMT 4202'!B37:S107,18,)</f>
        <v>64</v>
      </c>
      <c r="M30" s="54" t="n">
        <f aca="false">VLOOKUP(B30,'EMT 4203'!B37:V107,21,)</f>
        <v>77</v>
      </c>
      <c r="N30" s="54" t="n">
        <f aca="false">VLOOKUP(B30,'EMT 4204'!B37:V106,21,)</f>
        <v>68</v>
      </c>
      <c r="O30" s="55" t="n">
        <f aca="false">VLOOKUP(B30,'EMT 4205'!B37:V106,21,)</f>
        <v>51</v>
      </c>
      <c r="P30" s="54" t="n">
        <f aca="false">VLOOKUP(B30,'SMA 3261'!B30:R99,17,)</f>
        <v>77</v>
      </c>
      <c r="Q30" s="57" t="n">
        <f aca="false">COUNTA(E30:P30)</f>
        <v>12</v>
      </c>
      <c r="R30" s="58" t="n">
        <f aca="false">SUM(E30:P30)</f>
        <v>799</v>
      </c>
      <c r="S30" s="59" t="n">
        <f aca="false">ROUNDUP(AVERAGE(E30:P30),2)</f>
        <v>66.59</v>
      </c>
      <c r="T30" s="55" t="str">
        <f aca="false">IF(Q30&lt;12,"INCOMPLETE",IF(MIN(E30:P30)&gt;=40,"PASS",IF((COUNTIF(E30:P30,"&lt;40")=1),"SUPP, 1 Unit",IF((COUNTIF(E30:P30,"&lt;40")=2),"SUPP, 2 Units",IF((COUNTIF(E30:P30,"&lt;40")=3),"SUPP, 3 Units",IF((COUNTIF(E30:P30,"&lt;40")=4),  "SUPP, 4 Units",IF((COUNTIF(E30:P30,"&lt;40")=5),"SUPP, 5 Units","X SUPPS")))))))</f>
        <v>PASS</v>
      </c>
      <c r="U30" s="66"/>
      <c r="V30" s="67"/>
      <c r="W30" s="19" t="n">
        <v>29</v>
      </c>
      <c r="X30" s="38" t="s">
        <v>103</v>
      </c>
      <c r="Y30" s="39" t="s">
        <v>104</v>
      </c>
    </row>
    <row r="31" customFormat="false" ht="15" hidden="false" customHeight="true" outlineLevel="0" collapsed="false">
      <c r="A31" s="62" t="n">
        <v>24</v>
      </c>
      <c r="B31" s="69" t="s">
        <v>71</v>
      </c>
      <c r="C31" s="70" t="s">
        <v>72</v>
      </c>
      <c r="D31" s="5"/>
      <c r="E31" s="54" t="n">
        <f aca="false">VLOOKUP(B31,[1]SOE!$B$15:$V$91,21,)</f>
        <v>49</v>
      </c>
      <c r="F31" s="55" t="n">
        <f aca="false">VLOOKUP(B31,[2]SOE!$B$15:$V$93,21,)</f>
        <v>46</v>
      </c>
      <c r="G31" s="54" t="n">
        <f aca="false">VLOOKUP(B31,'EMT 4103'!B38:V115,21,)</f>
        <v>59</v>
      </c>
      <c r="H31" s="54" t="n">
        <f aca="false">VLOOKUP(B31,[3]SOE!$B$15:$V$91,21,)</f>
        <v>66</v>
      </c>
      <c r="I31" s="54" t="n">
        <f aca="false">VLOOKUP(B31,[4]SOE!$B$15:$V$94,21,)</f>
        <v>48</v>
      </c>
      <c r="J31" s="56" t="n">
        <f aca="false">VLOOKUP(B31,'[5]MECHATRONICS 2022'!$B$8:$Q$84,16,)</f>
        <v>47</v>
      </c>
      <c r="K31" s="54" t="n">
        <f aca="false">VLOOKUP(B31,'EMT 4201'!B38:V107,21,)</f>
        <v>67</v>
      </c>
      <c r="L31" s="54" t="n">
        <f aca="false">VLOOKUP(B31,'EMT 4202'!B38:S108,18,)</f>
        <v>48</v>
      </c>
      <c r="M31" s="54" t="n">
        <f aca="false">VLOOKUP(B31,'EMT 4203'!B38:V108,21,)</f>
        <v>59</v>
      </c>
      <c r="N31" s="54" t="n">
        <f aca="false">VLOOKUP(B31,'EMT 4204'!B38:V107,21,)</f>
        <v>57</v>
      </c>
      <c r="O31" s="55" t="n">
        <f aca="false">VLOOKUP(B31,'EMT 4205'!B38:V107,21,)</f>
        <v>58</v>
      </c>
      <c r="P31" s="54" t="n">
        <f aca="false">VLOOKUP(B31,'SMA 3261'!B31:R100,17,)</f>
        <v>29</v>
      </c>
      <c r="Q31" s="57" t="n">
        <f aca="false">COUNTA(E31:P31)</f>
        <v>12</v>
      </c>
      <c r="R31" s="58" t="n">
        <f aca="false">SUM(E31:P31)</f>
        <v>633</v>
      </c>
      <c r="S31" s="59" t="n">
        <f aca="false">ROUNDUP(AVERAGE(E31:P31),2)</f>
        <v>52.75</v>
      </c>
      <c r="T31" s="55" t="str">
        <f aca="false">IF(Q31&lt;12,"INCOMPLETE",IF(MIN(E31:P31)&gt;=40,"PASS",IF((COUNTIF(E31:P31,"&lt;40")=1),"SUPP, 1 Unit",IF((COUNTIF(E31:P31,"&lt;40")=2),"SUPP, 2 Units",IF((COUNTIF(E31:P31,"&lt;40")=3),"SUPP, 3 Units",IF((COUNTIF(E31:P31,"&lt;40")=4),  "SUPP, 4 Units",IF((COUNTIF(E31:P31,"&lt;40")=5),"SUPP, 5 Units","X SUPPS")))))))</f>
        <v>SUPP, 1 Unit</v>
      </c>
      <c r="U31" s="66"/>
      <c r="V31" s="67"/>
      <c r="W31" s="19" t="n">
        <v>30</v>
      </c>
      <c r="X31" s="38" t="s">
        <v>105</v>
      </c>
      <c r="Y31" s="39" t="s">
        <v>106</v>
      </c>
    </row>
    <row r="32" customFormat="false" ht="15" hidden="false" customHeight="true" outlineLevel="0" collapsed="false">
      <c r="A32" s="50" t="n">
        <v>25</v>
      </c>
      <c r="B32" s="69" t="s">
        <v>73</v>
      </c>
      <c r="C32" s="70" t="s">
        <v>74</v>
      </c>
      <c r="D32" s="5"/>
      <c r="E32" s="54" t="n">
        <f aca="false">VLOOKUP(B32,[1]SOE!$B$15:$V$91,21,)</f>
        <v>49</v>
      </c>
      <c r="F32" s="55" t="n">
        <f aca="false">VLOOKUP(B32,[2]SOE!$B$15:$V$93,21,)</f>
        <v>48</v>
      </c>
      <c r="G32" s="54" t="n">
        <f aca="false">VLOOKUP(B32,'EMT 4103'!B39:V116,21,)</f>
        <v>71</v>
      </c>
      <c r="H32" s="54" t="n">
        <f aca="false">VLOOKUP(B32,[3]SOE!$B$15:$V$91,21,)</f>
        <v>60</v>
      </c>
      <c r="I32" s="54" t="n">
        <f aca="false">VLOOKUP(B32,[4]SOE!$B$15:$V$94,21,)</f>
        <v>58</v>
      </c>
      <c r="J32" s="56" t="n">
        <f aca="false">VLOOKUP(B32,'[5]MECHATRONICS 2022'!$B$8:$Q$84,16,)</f>
        <v>43</v>
      </c>
      <c r="K32" s="54" t="n">
        <f aca="false">VLOOKUP(B32,'EMT 4201'!B39:V108,21,)</f>
        <v>50</v>
      </c>
      <c r="L32" s="54" t="n">
        <f aca="false">VLOOKUP(B32,'EMT 4202'!B39:S109,18,)</f>
        <v>54</v>
      </c>
      <c r="M32" s="54" t="n">
        <f aca="false">VLOOKUP(B32,'EMT 4203'!B39:V109,21,)</f>
        <v>55</v>
      </c>
      <c r="N32" s="54" t="n">
        <f aca="false">VLOOKUP(B32,'EMT 4204'!B39:V108,21,)</f>
        <v>59</v>
      </c>
      <c r="O32" s="55" t="n">
        <f aca="false">VLOOKUP(B32,'EMT 4205'!B39:V108,21,)</f>
        <v>58</v>
      </c>
      <c r="P32" s="54" t="n">
        <f aca="false">VLOOKUP(B32,'SMA 3261'!B32:R101,17,)</f>
        <v>44</v>
      </c>
      <c r="Q32" s="57" t="n">
        <f aca="false">COUNTA(E32:P32)</f>
        <v>12</v>
      </c>
      <c r="R32" s="58" t="n">
        <f aca="false">SUM(E32:P32)</f>
        <v>649</v>
      </c>
      <c r="S32" s="59" t="n">
        <f aca="false">ROUNDUP(AVERAGE(E32:P32),2)</f>
        <v>54.09</v>
      </c>
      <c r="T32" s="55" t="str">
        <f aca="false">IF(Q32&lt;12,"INCOMPLETE",IF(MIN(E32:P32)&gt;=40,"PASS",IF((COUNTIF(E32:P32,"&lt;40")=1),"SUPP, 1 Unit",IF((COUNTIF(E32:P32,"&lt;40")=2),"SUPP, 2 Units",IF((COUNTIF(E32:P32,"&lt;40")=3),"SUPP, 3 Units",IF((COUNTIF(E32:P32,"&lt;40")=4),  "SUPP, 4 Units",IF((COUNTIF(E32:P32,"&lt;40")=5),"SUPP, 5 Units","X SUPPS")))))))</f>
        <v>PASS</v>
      </c>
      <c r="U32" s="66"/>
      <c r="V32" s="67"/>
      <c r="W32" s="5" t="n">
        <v>31</v>
      </c>
      <c r="X32" s="38" t="s">
        <v>107</v>
      </c>
      <c r="Y32" s="84" t="s">
        <v>108</v>
      </c>
    </row>
    <row r="33" customFormat="false" ht="15" hidden="false" customHeight="true" outlineLevel="0" collapsed="false">
      <c r="A33" s="62" t="n">
        <v>26</v>
      </c>
      <c r="B33" s="69" t="s">
        <v>109</v>
      </c>
      <c r="C33" s="70" t="s">
        <v>110</v>
      </c>
      <c r="D33" s="5"/>
      <c r="E33" s="54" t="n">
        <f aca="false">VLOOKUP(B33,[1]SOE!$B$15:$V$91,21,)</f>
        <v>34</v>
      </c>
      <c r="F33" s="55" t="n">
        <f aca="false">VLOOKUP(B33,[2]SOE!$B$15:$V$93,21,)</f>
        <v>45</v>
      </c>
      <c r="G33" s="54" t="n">
        <f aca="false">VLOOKUP(B33,'EMT 4103'!B40:V117,21,)</f>
        <v>61</v>
      </c>
      <c r="H33" s="54" t="n">
        <f aca="false">VLOOKUP(B33,[3]SOE!$B$15:$V$91,21,)</f>
        <v>68</v>
      </c>
      <c r="I33" s="54" t="n">
        <f aca="false">VLOOKUP(B33,[4]SOE!$B$15:$V$94,21,)</f>
        <v>55</v>
      </c>
      <c r="J33" s="56" t="n">
        <f aca="false">VLOOKUP(B33,'[5]MECHATRONICS 2022'!$B$8:$Q$84,16,)</f>
        <v>40</v>
      </c>
      <c r="K33" s="54" t="n">
        <f aca="false">VLOOKUP(B33,'EMT 4201'!B40:V109,21,)</f>
        <v>50</v>
      </c>
      <c r="L33" s="54" t="n">
        <f aca="false">VLOOKUP(B33,'EMT 4202'!B40:S110,18,)</f>
        <v>65</v>
      </c>
      <c r="M33" s="54" t="n">
        <f aca="false">VLOOKUP(B33,'EMT 4203'!B40:V110,21,)</f>
        <v>58</v>
      </c>
      <c r="N33" s="54" t="n">
        <f aca="false">VLOOKUP(B33,'EMT 4204'!B40:V109,21,)</f>
        <v>56</v>
      </c>
      <c r="O33" s="55" t="n">
        <f aca="false">VLOOKUP(B33,'EMT 4205'!B40:V109,21,)</f>
        <v>62</v>
      </c>
      <c r="P33" s="54" t="n">
        <f aca="false">VLOOKUP(B33,'SMA 3261'!B33:R102,17,)</f>
        <v>60</v>
      </c>
      <c r="Q33" s="57" t="n">
        <f aca="false">COUNTA(E33:P33)</f>
        <v>12</v>
      </c>
      <c r="R33" s="58" t="n">
        <f aca="false">SUM(E33:P33)</f>
        <v>654</v>
      </c>
      <c r="S33" s="59" t="n">
        <f aca="false">ROUNDUP(AVERAGE(E33:P33),2)</f>
        <v>54.5</v>
      </c>
      <c r="T33" s="55" t="str">
        <f aca="false">IF(Q33&lt;12,"INCOMPLETE",IF(MIN(E33:P33)&gt;=40,"PASS",IF((COUNTIF(E33:P33,"&lt;40")=1),"SUPP, 1 Unit",IF((COUNTIF(E33:P33,"&lt;40")=2),"SUPP, 2 Units",IF((COUNTIF(E33:P33,"&lt;40")=3),"SUPP, 3 Units",IF((COUNTIF(E33:P33,"&lt;40")=4),  "SUPP, 4 Units",IF((COUNTIF(E33:P33,"&lt;40")=5),"SUPP, 5 Units","X SUPPS")))))))</f>
        <v>SUPP, 1 Unit</v>
      </c>
      <c r="U33" s="66"/>
      <c r="V33" s="67"/>
      <c r="W33" s="19" t="n">
        <v>32</v>
      </c>
      <c r="X33" s="38" t="s">
        <v>111</v>
      </c>
      <c r="Y33" s="84" t="s">
        <v>112</v>
      </c>
    </row>
    <row r="34" s="68" customFormat="true" ht="15" hidden="false" customHeight="true" outlineLevel="0" collapsed="false">
      <c r="A34" s="50" t="n">
        <v>27</v>
      </c>
      <c r="B34" s="69" t="s">
        <v>75</v>
      </c>
      <c r="C34" s="70" t="s">
        <v>76</v>
      </c>
      <c r="D34" s="85"/>
      <c r="E34" s="54" t="n">
        <f aca="false">VLOOKUP(B34,[1]SOE!$B$15:$V$91,21,)</f>
        <v>68</v>
      </c>
      <c r="F34" s="55" t="n">
        <f aca="false">VLOOKUP(B34,[2]SOE!$B$15:$V$93,21,)</f>
        <v>74</v>
      </c>
      <c r="G34" s="54" t="n">
        <f aca="false">VLOOKUP(B34,'EMT 4103'!B41:V118,21,)</f>
        <v>74</v>
      </c>
      <c r="H34" s="54" t="n">
        <f aca="false">VLOOKUP(B34,[3]SOE!$B$15:$V$91,21,)</f>
        <v>76</v>
      </c>
      <c r="I34" s="54" t="n">
        <f aca="false">VLOOKUP(B34,[4]SOE!$B$15:$V$94,21,)</f>
        <v>63</v>
      </c>
      <c r="J34" s="56" t="n">
        <f aca="false">VLOOKUP(B34,'[5]MECHATRONICS 2022'!$B$8:$Q$84,16,)</f>
        <v>71</v>
      </c>
      <c r="K34" s="54" t="n">
        <f aca="false">VLOOKUP(B34,'EMT 4201'!B41:V110,21,)</f>
        <v>76</v>
      </c>
      <c r="L34" s="54" t="n">
        <f aca="false">VLOOKUP(B34,'EMT 4202'!B41:S111,18,)</f>
        <v>74</v>
      </c>
      <c r="M34" s="54" t="n">
        <f aca="false">VLOOKUP(B34,'EMT 4203'!B41:V111,21,)</f>
        <v>78</v>
      </c>
      <c r="N34" s="54" t="n">
        <f aca="false">VLOOKUP(B34,'EMT 4204'!B41:V110,21,)</f>
        <v>79</v>
      </c>
      <c r="O34" s="55" t="n">
        <f aca="false">VLOOKUP(B34,'EMT 4205'!B41:V110,21,)</f>
        <v>60</v>
      </c>
      <c r="P34" s="54" t="n">
        <f aca="false">VLOOKUP(B34,'SMA 3261'!B34:R103,17,)</f>
        <v>72</v>
      </c>
      <c r="Q34" s="57" t="n">
        <f aca="false">COUNTA(E34:P34)</f>
        <v>12</v>
      </c>
      <c r="R34" s="58" t="n">
        <f aca="false">SUM(E34:P34)</f>
        <v>865</v>
      </c>
      <c r="S34" s="59" t="n">
        <f aca="false">ROUNDUP(AVERAGE(E34:P34),2)</f>
        <v>72.09</v>
      </c>
      <c r="T34" s="55" t="str">
        <f aca="false">IF(Q34&lt;12,"INCOMPLETE",IF(MIN(E34:P34)&gt;=40,"PASS",IF((COUNTIF(E34:P34,"&lt;40")=1),"SUPP, 1 Unit",IF((COUNTIF(E34:P34,"&lt;40")=2),"SUPP, 2 Units",IF((COUNTIF(E34:P34,"&lt;40")=3),"SUPP, 3 Units",IF((COUNTIF(E34:P34,"&lt;40")=4),  "SUPP, 4 Units",IF((COUNTIF(E34:P34,"&lt;40")=5),"SUPP, 5 Units","X SUPPS")))))))</f>
        <v>PASS</v>
      </c>
      <c r="U34" s="66"/>
      <c r="V34" s="67"/>
      <c r="W34" s="19" t="n">
        <v>33</v>
      </c>
      <c r="X34" s="38" t="s">
        <v>113</v>
      </c>
      <c r="Y34" s="84" t="s">
        <v>114</v>
      </c>
      <c r="Z34" s="6"/>
      <c r="AA34" s="6"/>
      <c r="AB34" s="6"/>
      <c r="AC34" s="22"/>
    </row>
    <row r="35" customFormat="false" ht="15" hidden="false" customHeight="true" outlineLevel="0" collapsed="false">
      <c r="A35" s="62" t="n">
        <v>28</v>
      </c>
      <c r="B35" s="69" t="s">
        <v>79</v>
      </c>
      <c r="C35" s="70" t="s">
        <v>80</v>
      </c>
      <c r="D35" s="85"/>
      <c r="E35" s="54" t="n">
        <f aca="false">VLOOKUP(B35,[1]SOE!$B$15:$V$91,21,)</f>
        <v>63</v>
      </c>
      <c r="F35" s="55" t="n">
        <f aca="false">VLOOKUP(B35,[2]SOE!$B$15:$V$93,21,)</f>
        <v>69</v>
      </c>
      <c r="G35" s="54" t="n">
        <f aca="false">VLOOKUP(B35,'EMT 4103'!B42:V119,21,)</f>
        <v>70</v>
      </c>
      <c r="H35" s="54" t="n">
        <f aca="false">VLOOKUP(B35,[3]SOE!$B$15:$V$91,21,)</f>
        <v>75</v>
      </c>
      <c r="I35" s="54" t="n">
        <f aca="false">VLOOKUP(B35,[4]SOE!$B$15:$V$94,21,)</f>
        <v>61</v>
      </c>
      <c r="J35" s="56" t="n">
        <f aca="false">VLOOKUP(B35,'[5]MECHATRONICS 2022'!$B$8:$Q$84,16,)</f>
        <v>60</v>
      </c>
      <c r="K35" s="54" t="n">
        <f aca="false">VLOOKUP(B35,'EMT 4201'!B42:V111,21,)</f>
        <v>72</v>
      </c>
      <c r="L35" s="54" t="n">
        <f aca="false">VLOOKUP(B35,'EMT 4202'!B42:S112,18,)</f>
        <v>59</v>
      </c>
      <c r="M35" s="54" t="n">
        <f aca="false">VLOOKUP(B35,'EMT 4203'!B42:V112,21,)</f>
        <v>76</v>
      </c>
      <c r="N35" s="54" t="n">
        <f aca="false">VLOOKUP(B35,'EMT 4204'!B42:V111,21,)</f>
        <v>71</v>
      </c>
      <c r="O35" s="55" t="n">
        <f aca="false">VLOOKUP(B35,'EMT 4205'!B42:V111,21,)</f>
        <v>58</v>
      </c>
      <c r="P35" s="54" t="n">
        <f aca="false">VLOOKUP(B35,'SMA 3261'!B35:R104,17,)</f>
        <v>77</v>
      </c>
      <c r="Q35" s="57" t="n">
        <f aca="false">COUNTA(E35:P35)</f>
        <v>12</v>
      </c>
      <c r="R35" s="58" t="n">
        <f aca="false">SUM(E35:P35)</f>
        <v>811</v>
      </c>
      <c r="S35" s="59" t="n">
        <f aca="false">ROUNDUP(AVERAGE(E35:P35),2)</f>
        <v>67.59</v>
      </c>
      <c r="T35" s="55" t="str">
        <f aca="false">IF(Q35&lt;12,"INCOMPLETE",IF(MIN(E35:P35)&gt;=40,"PASS",IF((COUNTIF(E35:P35,"&lt;40")=1),"SUPP, 1 Unit",IF((COUNTIF(E35:P35,"&lt;40")=2),"SUPP, 2 Units",IF((COUNTIF(E35:P35,"&lt;40")=3),"SUPP, 3 Units",IF((COUNTIF(E35:P35,"&lt;40")=4),  "SUPP, 4 Units",IF((COUNTIF(E35:P35,"&lt;40")=5),"SUPP, 5 Units","X SUPPS")))))))</f>
        <v>PASS</v>
      </c>
      <c r="U35" s="66"/>
      <c r="V35" s="67"/>
      <c r="W35" s="5" t="n">
        <v>34</v>
      </c>
      <c r="X35" s="38" t="s">
        <v>115</v>
      </c>
      <c r="Y35" s="84" t="s">
        <v>116</v>
      </c>
    </row>
    <row r="36" customFormat="false" ht="15" hidden="false" customHeight="true" outlineLevel="0" collapsed="false">
      <c r="A36" s="50" t="n">
        <v>29</v>
      </c>
      <c r="B36" s="69" t="s">
        <v>81</v>
      </c>
      <c r="C36" s="70" t="s">
        <v>82</v>
      </c>
      <c r="D36" s="85"/>
      <c r="E36" s="54" t="n">
        <f aca="false">VLOOKUP(B36,[1]SOE!$B$15:$V$91,21,)</f>
        <v>63</v>
      </c>
      <c r="F36" s="55" t="n">
        <f aca="false">VLOOKUP(B36,[2]SOE!$B$15:$V$93,21,)</f>
        <v>74</v>
      </c>
      <c r="G36" s="54" t="n">
        <f aca="false">VLOOKUP(B36,'EMT 4103'!B43:V120,21,)</f>
        <v>76</v>
      </c>
      <c r="H36" s="54" t="n">
        <f aca="false">VLOOKUP(B36,[3]SOE!$B$15:$V$91,21,)</f>
        <v>75</v>
      </c>
      <c r="I36" s="54" t="n">
        <f aca="false">VLOOKUP(B36,[4]SOE!$B$15:$V$94,21,)</f>
        <v>62</v>
      </c>
      <c r="J36" s="56" t="n">
        <f aca="false">VLOOKUP(B36,'[5]MECHATRONICS 2022'!$B$8:$Q$84,16,)</f>
        <v>71</v>
      </c>
      <c r="K36" s="54" t="n">
        <f aca="false">VLOOKUP(B36,'EMT 4201'!B43:V112,21,)</f>
        <v>60</v>
      </c>
      <c r="L36" s="54" t="n">
        <f aca="false">VLOOKUP(B36,'EMT 4202'!B43:S113,18,)</f>
        <v>70</v>
      </c>
      <c r="M36" s="54" t="n">
        <f aca="false">VLOOKUP(B36,'EMT 4203'!B43:V113,21,)</f>
        <v>71</v>
      </c>
      <c r="N36" s="54" t="n">
        <f aca="false">VLOOKUP(B36,'EMT 4204'!B43:V112,21,)</f>
        <v>73</v>
      </c>
      <c r="O36" s="55" t="n">
        <f aca="false">VLOOKUP(B36,'EMT 4205'!B43:V112,21,)</f>
        <v>62</v>
      </c>
      <c r="P36" s="54" t="n">
        <f aca="false">VLOOKUP(B36,'SMA 3261'!B36:R105,17,)</f>
        <v>72</v>
      </c>
      <c r="Q36" s="57" t="n">
        <f aca="false">COUNTA(E36:P36)</f>
        <v>12</v>
      </c>
      <c r="R36" s="58" t="n">
        <f aca="false">SUM(E36:P36)</f>
        <v>829</v>
      </c>
      <c r="S36" s="59" t="n">
        <f aca="false">ROUNDUP(AVERAGE(E36:P36),2)</f>
        <v>69.09</v>
      </c>
      <c r="T36" s="55" t="str">
        <f aca="false">IF(Q36&lt;12,"INCOMPLETE",IF(MIN(E36:P36)&gt;=40,"PASS",IF((COUNTIF(E36:P36,"&lt;40")=1),"SUPP, 1 Unit",IF((COUNTIF(E36:P36,"&lt;40")=2),"SUPP, 2 Units",IF((COUNTIF(E36:P36,"&lt;40")=3),"SUPP, 3 Units",IF((COUNTIF(E36:P36,"&lt;40")=4),  "SUPP, 4 Units",IF((COUNTIF(E36:P36,"&lt;40")=5),"SUPP, 5 Units","X SUPPS")))))))</f>
        <v>PASS</v>
      </c>
      <c r="U36" s="66"/>
      <c r="V36" s="67"/>
      <c r="W36" s="19" t="n">
        <v>35</v>
      </c>
      <c r="X36" s="38" t="s">
        <v>117</v>
      </c>
      <c r="Y36" s="84" t="s">
        <v>118</v>
      </c>
    </row>
    <row r="37" customFormat="false" ht="15" hidden="false" customHeight="true" outlineLevel="0" collapsed="false">
      <c r="A37" s="62" t="n">
        <v>30</v>
      </c>
      <c r="B37" s="69" t="s">
        <v>83</v>
      </c>
      <c r="C37" s="70" t="s">
        <v>84</v>
      </c>
      <c r="D37" s="85"/>
      <c r="E37" s="54" t="n">
        <f aca="false">VLOOKUP(B37,[1]SOE!$B$15:$V$91,21,)</f>
        <v>62</v>
      </c>
      <c r="F37" s="55" t="n">
        <f aca="false">VLOOKUP(B37,[2]SOE!$B$15:$V$93,21,)</f>
        <v>57</v>
      </c>
      <c r="G37" s="54" t="n">
        <f aca="false">VLOOKUP(B37,'EMT 4103'!B44:V121,21,)</f>
        <v>69</v>
      </c>
      <c r="H37" s="54" t="n">
        <f aca="false">VLOOKUP(B37,[3]SOE!$B$15:$V$91,21,)</f>
        <v>71</v>
      </c>
      <c r="I37" s="54" t="n">
        <f aca="false">VLOOKUP(B37,[4]SOE!$B$15:$V$94,21,)</f>
        <v>66</v>
      </c>
      <c r="J37" s="56" t="n">
        <f aca="false">VLOOKUP(B37,'[5]MECHATRONICS 2022'!$B$8:$Q$84,16,)</f>
        <v>70</v>
      </c>
      <c r="K37" s="54" t="n">
        <f aca="false">VLOOKUP(B37,'EMT 4201'!B44:V113,21,)</f>
        <v>57</v>
      </c>
      <c r="L37" s="54" t="n">
        <f aca="false">VLOOKUP(B37,'EMT 4202'!B44:S114,18,)</f>
        <v>65</v>
      </c>
      <c r="M37" s="54" t="n">
        <f aca="false">VLOOKUP(B37,'EMT 4203'!B44:V114,21,)</f>
        <v>73</v>
      </c>
      <c r="N37" s="54" t="n">
        <f aca="false">VLOOKUP(B37,'EMT 4204'!B44:V113,21,)</f>
        <v>71</v>
      </c>
      <c r="O37" s="55" t="n">
        <f aca="false">VLOOKUP(B37,'EMT 4205'!B44:V113,21,)</f>
        <v>68</v>
      </c>
      <c r="P37" s="54" t="n">
        <f aca="false">VLOOKUP(B37,'SMA 3261'!B37:R106,17,)</f>
        <v>76</v>
      </c>
      <c r="Q37" s="57" t="n">
        <f aca="false">COUNTA(E37:P37)</f>
        <v>12</v>
      </c>
      <c r="R37" s="58" t="n">
        <f aca="false">SUM(E37:P37)</f>
        <v>805</v>
      </c>
      <c r="S37" s="59" t="n">
        <f aca="false">ROUNDUP(AVERAGE(E37:P37),2)</f>
        <v>67.09</v>
      </c>
      <c r="T37" s="55" t="str">
        <f aca="false">IF(Q37&lt;12,"INCOMPLETE",IF(MIN(E37:P37)&gt;=40,"PASS",IF((COUNTIF(E37:P37,"&lt;40")=1),"SUPP, 1 Unit",IF((COUNTIF(E37:P37,"&lt;40")=2),"SUPP, 2 Units",IF((COUNTIF(E37:P37,"&lt;40")=3),"SUPP, 3 Units",IF((COUNTIF(E37:P37,"&lt;40")=4),  "SUPP, 4 Units",IF((COUNTIF(E37:P37,"&lt;40")=5),"SUPP, 5 Units","X SUPPS")))))))</f>
        <v>PASS</v>
      </c>
      <c r="U37" s="66"/>
      <c r="V37" s="67"/>
      <c r="W37" s="19" t="n">
        <v>36</v>
      </c>
      <c r="X37" s="38" t="s">
        <v>119</v>
      </c>
      <c r="Y37" s="84" t="s">
        <v>120</v>
      </c>
    </row>
    <row r="38" customFormat="false" ht="15" hidden="false" customHeight="true" outlineLevel="0" collapsed="false">
      <c r="A38" s="50" t="n">
        <v>31</v>
      </c>
      <c r="B38" s="69" t="s">
        <v>85</v>
      </c>
      <c r="C38" s="70" t="s">
        <v>86</v>
      </c>
      <c r="D38" s="85"/>
      <c r="E38" s="54" t="n">
        <f aca="false">VLOOKUP(B38,[1]SOE!$B$15:$V$91,21,)</f>
        <v>76</v>
      </c>
      <c r="F38" s="55" t="n">
        <f aca="false">VLOOKUP(B38,[2]SOE!$B$15:$V$93,21,)</f>
        <v>76</v>
      </c>
      <c r="G38" s="54" t="n">
        <f aca="false">VLOOKUP(B38,'EMT 4103'!B45:V122,21,)</f>
        <v>77</v>
      </c>
      <c r="H38" s="54" t="n">
        <f aca="false">VLOOKUP(B38,[3]SOE!$B$15:$V$91,21,)</f>
        <v>77</v>
      </c>
      <c r="I38" s="54" t="n">
        <f aca="false">VLOOKUP(B38,[4]SOE!$B$15:$V$94,21,)</f>
        <v>70</v>
      </c>
      <c r="J38" s="56" t="n">
        <f aca="false">VLOOKUP(B38,'[5]MECHATRONICS 2022'!$B$8:$Q$84,16,)</f>
        <v>78</v>
      </c>
      <c r="K38" s="54" t="n">
        <f aca="false">VLOOKUP(B38,'EMT 4201'!B45:V114,21,)</f>
        <v>85</v>
      </c>
      <c r="L38" s="54" t="n">
        <f aca="false">VLOOKUP(B38,'EMT 4202'!B45:S115,18,)</f>
        <v>73</v>
      </c>
      <c r="M38" s="54" t="n">
        <f aca="false">VLOOKUP(B38,'EMT 4203'!B45:V115,21,)</f>
        <v>84</v>
      </c>
      <c r="N38" s="54" t="n">
        <f aca="false">VLOOKUP(B38,'EMT 4204'!B45:V114,21,)</f>
        <v>79</v>
      </c>
      <c r="O38" s="55" t="n">
        <f aca="false">VLOOKUP(B38,'EMT 4205'!B45:V114,21,)</f>
        <v>69</v>
      </c>
      <c r="P38" s="54" t="n">
        <f aca="false">VLOOKUP(B38,'SMA 3261'!B38:R107,17,)</f>
        <v>75</v>
      </c>
      <c r="Q38" s="57" t="n">
        <f aca="false">COUNTA(E38:P38)</f>
        <v>12</v>
      </c>
      <c r="R38" s="58" t="n">
        <f aca="false">SUM(E38:P38)</f>
        <v>919</v>
      </c>
      <c r="S38" s="59" t="n">
        <f aca="false">ROUNDUP(AVERAGE(E38:P38),2)</f>
        <v>76.59</v>
      </c>
      <c r="T38" s="55" t="str">
        <f aca="false">IF(Q38&lt;12,"INCOMPLETE",IF(MIN(E38:P38)&gt;=40,"PASS",IF((COUNTIF(E38:P38,"&lt;40")=1),"SUPP, 1 Unit",IF((COUNTIF(E38:P38,"&lt;40")=2),"SUPP, 2 Units",IF((COUNTIF(E38:P38,"&lt;40")=3),"SUPP, 3 Units",IF((COUNTIF(E38:P38,"&lt;40")=4),  "SUPP, 4 Units",IF((COUNTIF(E38:P38,"&lt;40")=5),"SUPP, 5 Units","X SUPPS")))))))</f>
        <v>PASS</v>
      </c>
      <c r="U38" s="66"/>
      <c r="V38" s="67"/>
      <c r="W38" s="5" t="n">
        <v>37</v>
      </c>
      <c r="X38" s="38" t="s">
        <v>121</v>
      </c>
      <c r="Y38" s="84" t="s">
        <v>122</v>
      </c>
    </row>
    <row r="39" customFormat="false" ht="15" hidden="false" customHeight="true" outlineLevel="0" collapsed="false">
      <c r="A39" s="62" t="n">
        <v>32</v>
      </c>
      <c r="B39" s="69" t="s">
        <v>94</v>
      </c>
      <c r="C39" s="70" t="s">
        <v>95</v>
      </c>
      <c r="D39" s="85"/>
      <c r="E39" s="54" t="n">
        <f aca="false">VLOOKUP(B39,[1]SOE!$B$15:$V$91,21,)</f>
        <v>61</v>
      </c>
      <c r="F39" s="55" t="n">
        <f aca="false">VLOOKUP(B39,[2]SOE!$B$15:$V$93,21,)</f>
        <v>52</v>
      </c>
      <c r="G39" s="54" t="n">
        <f aca="false">VLOOKUP(B39,'EMT 4103'!B46:V123,21,)</f>
        <v>58</v>
      </c>
      <c r="H39" s="54" t="n">
        <f aca="false">VLOOKUP(B39,[3]SOE!$B$15:$V$91,21,)</f>
        <v>62</v>
      </c>
      <c r="I39" s="54" t="n">
        <f aca="false">VLOOKUP(B39,[4]SOE!$B$15:$V$94,21,)</f>
        <v>61</v>
      </c>
      <c r="J39" s="56" t="n">
        <f aca="false">VLOOKUP(B39,'[5]MECHATRONICS 2022'!$B$8:$Q$84,16,)</f>
        <v>64</v>
      </c>
      <c r="K39" s="54" t="n">
        <f aca="false">VLOOKUP(B39,'EMT 4201'!B46:V115,21,)</f>
        <v>75</v>
      </c>
      <c r="L39" s="54" t="n">
        <f aca="false">VLOOKUP(B39,'EMT 4202'!B46:S116,18,)</f>
        <v>54</v>
      </c>
      <c r="M39" s="54" t="n">
        <f aca="false">VLOOKUP(B39,'EMT 4203'!B46:V116,21,)</f>
        <v>59</v>
      </c>
      <c r="N39" s="54" t="n">
        <f aca="false">VLOOKUP(B39,'EMT 4204'!B46:V115,21,)</f>
        <v>68</v>
      </c>
      <c r="O39" s="55" t="n">
        <f aca="false">VLOOKUP(B39,'EMT 4205'!B46:V115,21,)</f>
        <v>63</v>
      </c>
      <c r="P39" s="54" t="n">
        <f aca="false">VLOOKUP(B39,'SMA 3261'!B39:R108,17,)</f>
        <v>50</v>
      </c>
      <c r="Q39" s="57" t="n">
        <f aca="false">COUNTA(E39:P39)</f>
        <v>12</v>
      </c>
      <c r="R39" s="58" t="n">
        <f aca="false">SUM(E39:P39)</f>
        <v>727</v>
      </c>
      <c r="S39" s="59" t="n">
        <f aca="false">ROUNDUP(AVERAGE(E39:P39),2)</f>
        <v>60.59</v>
      </c>
      <c r="T39" s="55" t="str">
        <f aca="false">IF(Q39&lt;12,"INCOMPLETE",IF(MIN(E39:P39)&gt;=40,"PASS",IF((COUNTIF(E39:P39,"&lt;40")=1),"SUPP, 1 Unit",IF((COUNTIF(E39:P39,"&lt;40")=2),"SUPP, 2 Units",IF((COUNTIF(E39:P39,"&lt;40")=3),"SUPP, 3 Units",IF((COUNTIF(E39:P39,"&lt;40")=4),  "SUPP, 4 Units",IF((COUNTIF(E39:P39,"&lt;40")=5),"SUPP, 5 Units","X SUPPS")))))))</f>
        <v>PASS</v>
      </c>
      <c r="U39" s="66"/>
      <c r="V39" s="67"/>
      <c r="W39" s="19" t="n">
        <v>38</v>
      </c>
      <c r="X39" s="38" t="s">
        <v>123</v>
      </c>
      <c r="Y39" s="84" t="s">
        <v>124</v>
      </c>
    </row>
    <row r="40" customFormat="false" ht="15" hidden="false" customHeight="true" outlineLevel="0" collapsed="false">
      <c r="A40" s="50" t="n">
        <v>33</v>
      </c>
      <c r="B40" s="69" t="s">
        <v>101</v>
      </c>
      <c r="C40" s="70" t="s">
        <v>102</v>
      </c>
      <c r="D40" s="5"/>
      <c r="E40" s="54" t="n">
        <f aca="false">VLOOKUP(B40,[1]SOE!$B$15:$V$91,21,)</f>
        <v>59</v>
      </c>
      <c r="F40" s="55" t="n">
        <f aca="false">VLOOKUP(B40,[2]SOE!$B$15:$V$93,21,)</f>
        <v>62</v>
      </c>
      <c r="G40" s="54" t="n">
        <f aca="false">VLOOKUP(B40,'EMT 4103'!B47:V124,21,)</f>
        <v>49</v>
      </c>
      <c r="H40" s="54" t="n">
        <f aca="false">VLOOKUP(B40,[3]SOE!$B$15:$V$91,21,)</f>
        <v>68</v>
      </c>
      <c r="I40" s="54" t="n">
        <f aca="false">VLOOKUP(B40,[4]SOE!$B$15:$V$94,21,)</f>
        <v>58</v>
      </c>
      <c r="J40" s="56" t="n">
        <f aca="false">VLOOKUP(B40,'[5]MECHATRONICS 2022'!$B$8:$Q$84,16,)</f>
        <v>43</v>
      </c>
      <c r="K40" s="54" t="n">
        <f aca="false">VLOOKUP(B40,'EMT 4201'!B47:V116,21,)</f>
        <v>58</v>
      </c>
      <c r="L40" s="54" t="n">
        <f aca="false">VLOOKUP(B40,'EMT 4202'!B47:S117,18,)</f>
        <v>40</v>
      </c>
      <c r="M40" s="54" t="n">
        <f aca="false">VLOOKUP(B40,'EMT 4203'!B47:V117,21,)</f>
        <v>65</v>
      </c>
      <c r="N40" s="54" t="n">
        <f aca="false">VLOOKUP(B40,'EMT 4204'!B47:V116,21,)</f>
        <v>63</v>
      </c>
      <c r="O40" s="55" t="n">
        <f aca="false">VLOOKUP(B40,'EMT 4205'!B47:V116,21,)</f>
        <v>58</v>
      </c>
      <c r="P40" s="54" t="n">
        <f aca="false">VLOOKUP(B40,'SMA 3261'!B40:R109,17,)</f>
        <v>26</v>
      </c>
      <c r="Q40" s="57" t="n">
        <f aca="false">COUNTA(E40:P40)</f>
        <v>12</v>
      </c>
      <c r="R40" s="58" t="n">
        <f aca="false">SUM(E40:P40)</f>
        <v>649</v>
      </c>
      <c r="S40" s="59" t="n">
        <f aca="false">ROUNDUP(AVERAGE(E40:P40),2)</f>
        <v>54.09</v>
      </c>
      <c r="T40" s="55" t="str">
        <f aca="false">IF(Q40&lt;12,"INCOMPLETE",IF(MIN(E40:P40)&gt;=40,"PASS",IF((COUNTIF(E40:P40,"&lt;40")=1),"SUPP, 1 Unit",IF((COUNTIF(E40:P40,"&lt;40")=2),"SUPP, 2 Units",IF((COUNTIF(E40:P40,"&lt;40")=3),"SUPP, 3 Units",IF((COUNTIF(E40:P40,"&lt;40")=4),  "SUPP, 4 Units",IF((COUNTIF(E40:P40,"&lt;40")=5),"SUPP, 5 Units","X SUPPS")))))))</f>
        <v>SUPP, 1 Unit</v>
      </c>
      <c r="U40" s="66"/>
      <c r="V40" s="67"/>
      <c r="W40" s="19" t="n">
        <v>39</v>
      </c>
      <c r="X40" s="38" t="s">
        <v>125</v>
      </c>
      <c r="Y40" s="84" t="s">
        <v>126</v>
      </c>
    </row>
    <row r="41" customFormat="false" ht="15" hidden="false" customHeight="true" outlineLevel="0" collapsed="false">
      <c r="A41" s="62" t="n">
        <v>34</v>
      </c>
      <c r="B41" s="69" t="s">
        <v>103</v>
      </c>
      <c r="C41" s="70" t="s">
        <v>104</v>
      </c>
      <c r="D41" s="5"/>
      <c r="E41" s="54" t="n">
        <f aca="false">VLOOKUP(B41,[1]SOE!$B$15:$V$91,21,)</f>
        <v>63</v>
      </c>
      <c r="F41" s="55" t="n">
        <f aca="false">VLOOKUP(B41,[2]SOE!$B$15:$V$93,21,)</f>
        <v>63</v>
      </c>
      <c r="G41" s="54" t="n">
        <f aca="false">VLOOKUP(B41,'EMT 4103'!B48:V125,21,)</f>
        <v>66</v>
      </c>
      <c r="H41" s="54" t="n">
        <f aca="false">VLOOKUP(B41,[3]SOE!$B$15:$V$91,21,)</f>
        <v>65</v>
      </c>
      <c r="I41" s="54" t="n">
        <f aca="false">VLOOKUP(B41,[4]SOE!$B$15:$V$94,21,)</f>
        <v>63</v>
      </c>
      <c r="J41" s="56" t="n">
        <f aca="false">VLOOKUP(B41,'[5]MECHATRONICS 2022'!$B$8:$Q$84,16,)</f>
        <v>66</v>
      </c>
      <c r="K41" s="54" t="n">
        <f aca="false">VLOOKUP(B41,'EMT 4201'!B48:V117,21,)</f>
        <v>71</v>
      </c>
      <c r="L41" s="54" t="n">
        <f aca="false">VLOOKUP(B41,'EMT 4202'!B48:S118,18,)</f>
        <v>60</v>
      </c>
      <c r="M41" s="54" t="n">
        <f aca="false">VLOOKUP(B41,'EMT 4203'!B48:V118,21,)</f>
        <v>75</v>
      </c>
      <c r="N41" s="54" t="n">
        <f aca="false">VLOOKUP(B41,'EMT 4204'!B48:V117,21,)</f>
        <v>67</v>
      </c>
      <c r="O41" s="55" t="n">
        <f aca="false">VLOOKUP(B41,'EMT 4205'!B48:V117,21,)</f>
        <v>68</v>
      </c>
      <c r="P41" s="54" t="n">
        <f aca="false">VLOOKUP(B41,'SMA 3261'!B41:R110,17,)</f>
        <v>54</v>
      </c>
      <c r="Q41" s="57" t="n">
        <f aca="false">COUNTA(E41:P41)</f>
        <v>12</v>
      </c>
      <c r="R41" s="58" t="n">
        <f aca="false">SUM(E41:P41)</f>
        <v>781</v>
      </c>
      <c r="S41" s="59" t="n">
        <f aca="false">ROUNDUP(AVERAGE(E41:P41),2)</f>
        <v>65.09</v>
      </c>
      <c r="T41" s="55" t="str">
        <f aca="false">IF(Q41&lt;12,"INCOMPLETE",IF(MIN(E41:P41)&gt;=40,"PASS",IF((COUNTIF(E41:P41,"&lt;40")=1),"SUPP, 1 Unit",IF((COUNTIF(E41:P41,"&lt;40")=2),"SUPP, 2 Units",IF((COUNTIF(E41:P41,"&lt;40")=3),"SUPP, 3 Units",IF((COUNTIF(E41:P41,"&lt;40")=4),  "SUPP, 4 Units",IF((COUNTIF(E41:P41,"&lt;40")=5),"SUPP, 5 Units","X SUPPS")))))))</f>
        <v>PASS</v>
      </c>
      <c r="U41" s="66"/>
      <c r="V41" s="67"/>
      <c r="W41" s="5" t="n">
        <v>40</v>
      </c>
      <c r="X41" s="38" t="s">
        <v>127</v>
      </c>
      <c r="Y41" s="84" t="s">
        <v>128</v>
      </c>
    </row>
    <row r="42" customFormat="false" ht="15" hidden="false" customHeight="true" outlineLevel="0" collapsed="false">
      <c r="A42" s="50" t="n">
        <v>35</v>
      </c>
      <c r="B42" s="69" t="s">
        <v>105</v>
      </c>
      <c r="C42" s="70" t="s">
        <v>106</v>
      </c>
      <c r="D42" s="5"/>
      <c r="E42" s="54" t="n">
        <f aca="false">VLOOKUP(B42,[1]SOE!$B$15:$V$91,21,)</f>
        <v>64</v>
      </c>
      <c r="F42" s="55" t="n">
        <f aca="false">VLOOKUP(B42,[2]SOE!$B$15:$V$93,21,)</f>
        <v>66</v>
      </c>
      <c r="G42" s="54" t="n">
        <f aca="false">VLOOKUP(B42,'EMT 4103'!B49:V126,21,)</f>
        <v>76</v>
      </c>
      <c r="H42" s="54" t="n">
        <f aca="false">VLOOKUP(B42,[3]SOE!$B$15:$V$91,21,)</f>
        <v>73</v>
      </c>
      <c r="I42" s="54" t="n">
        <f aca="false">VLOOKUP(B42,[4]SOE!$B$15:$V$94,21,)</f>
        <v>67</v>
      </c>
      <c r="J42" s="56" t="n">
        <f aca="false">VLOOKUP(B42,'[5]MECHATRONICS 2022'!$B$8:$Q$84,16,)</f>
        <v>67</v>
      </c>
      <c r="K42" s="54" t="n">
        <f aca="false">VLOOKUP(B42,'EMT 4201'!B49:V118,21,)</f>
        <v>60</v>
      </c>
      <c r="L42" s="54" t="n">
        <f aca="false">VLOOKUP(B42,'EMT 4202'!B49:S119,18,)</f>
        <v>59</v>
      </c>
      <c r="M42" s="54" t="n">
        <f aca="false">VLOOKUP(B42,'EMT 4203'!B49:V119,21,)</f>
        <v>74</v>
      </c>
      <c r="N42" s="54" t="n">
        <f aca="false">VLOOKUP(B42,'EMT 4204'!B49:V118,21,)</f>
        <v>62</v>
      </c>
      <c r="O42" s="55" t="n">
        <f aca="false">VLOOKUP(B42,'EMT 4205'!B49:V118,21,)</f>
        <v>69</v>
      </c>
      <c r="P42" s="54" t="n">
        <f aca="false">VLOOKUP(B42,'SMA 3261'!B42:R111,17,)</f>
        <v>67</v>
      </c>
      <c r="Q42" s="57" t="n">
        <f aca="false">COUNTA(E42:P42)</f>
        <v>12</v>
      </c>
      <c r="R42" s="58" t="n">
        <f aca="false">SUM(E42:P42)</f>
        <v>804</v>
      </c>
      <c r="S42" s="59" t="n">
        <f aca="false">ROUNDUP(AVERAGE(E42:P42),2)</f>
        <v>67</v>
      </c>
      <c r="T42" s="55" t="str">
        <f aca="false">IF(Q42&lt;12,"INCOMPLETE",IF(MIN(E42:P42)&gt;=40,"PASS",IF((COUNTIF(E42:P42,"&lt;40")=1),"SUPP, 1 Unit",IF((COUNTIF(E42:P42,"&lt;40")=2),"SUPP, 2 Units",IF((COUNTIF(E42:P42,"&lt;40")=3),"SUPP, 3 Units",IF((COUNTIF(E42:P42,"&lt;40")=4),  "SUPP, 4 Units",IF((COUNTIF(E42:P42,"&lt;40")=5),"SUPP, 5 Units","X SUPPS")))))))</f>
        <v>PASS</v>
      </c>
      <c r="U42" s="66"/>
      <c r="V42" s="67"/>
      <c r="W42" s="19" t="n">
        <v>41</v>
      </c>
      <c r="X42" s="38" t="s">
        <v>129</v>
      </c>
      <c r="Y42" s="39" t="s">
        <v>130</v>
      </c>
    </row>
    <row r="43" customFormat="false" ht="15" hidden="false" customHeight="true" outlineLevel="0" collapsed="false">
      <c r="A43" s="62" t="n">
        <v>36</v>
      </c>
      <c r="B43" s="69" t="s">
        <v>107</v>
      </c>
      <c r="C43" s="86" t="s">
        <v>108</v>
      </c>
      <c r="D43" s="87"/>
      <c r="E43" s="54" t="n">
        <f aca="false">VLOOKUP(B43,[1]SOE!$B$15:$V$91,21,)</f>
        <v>50</v>
      </c>
      <c r="F43" s="55" t="n">
        <f aca="false">VLOOKUP(B43,[2]SOE!$B$15:$V$93,21,)</f>
        <v>60</v>
      </c>
      <c r="G43" s="54" t="n">
        <f aca="false">VLOOKUP(B43,'EMT 4103'!B50:V127,21,)</f>
        <v>66</v>
      </c>
      <c r="H43" s="54" t="n">
        <f aca="false">VLOOKUP(B43,[3]SOE!$B$15:$V$91,21,)</f>
        <v>68</v>
      </c>
      <c r="I43" s="54" t="n">
        <f aca="false">VLOOKUP(B43,[4]SOE!$B$15:$V$94,21,)</f>
        <v>70</v>
      </c>
      <c r="J43" s="56" t="n">
        <f aca="false">VLOOKUP(B43,'[5]MECHATRONICS 2022'!$B$8:$Q$84,16,)</f>
        <v>72</v>
      </c>
      <c r="K43" s="54" t="n">
        <f aca="false">VLOOKUP(B43,'EMT 4201'!B50:V119,21,)</f>
        <v>59</v>
      </c>
      <c r="L43" s="54" t="n">
        <f aca="false">VLOOKUP(B43,'EMT 4202'!B50:S120,18,)</f>
        <v>52</v>
      </c>
      <c r="M43" s="54" t="n">
        <f aca="false">VLOOKUP(B43,'EMT 4203'!B50:V120,21,)</f>
        <v>70</v>
      </c>
      <c r="N43" s="54" t="n">
        <f aca="false">VLOOKUP(B43,'EMT 4204'!B50:V119,21,)</f>
        <v>69</v>
      </c>
      <c r="O43" s="55" t="n">
        <f aca="false">VLOOKUP(B43,'EMT 4205'!B50:V119,21,)</f>
        <v>70</v>
      </c>
      <c r="P43" s="54" t="n">
        <f aca="false">VLOOKUP(B43,'SMA 3261'!B43:R112,17,)</f>
        <v>61</v>
      </c>
      <c r="Q43" s="57" t="n">
        <f aca="false">COUNTA(E43:P43)</f>
        <v>12</v>
      </c>
      <c r="R43" s="58" t="n">
        <f aca="false">SUM(E43:P43)</f>
        <v>767</v>
      </c>
      <c r="S43" s="59" t="n">
        <f aca="false">ROUNDUP(AVERAGE(E43:P43),2)</f>
        <v>63.92</v>
      </c>
      <c r="T43" s="55" t="str">
        <f aca="false">IF(Q43&lt;12,"INCOMPLETE",IF(MIN(E43:P43)&gt;=40,"PASS",IF((COUNTIF(E43:P43,"&lt;40")=1),"SUPP, 1 Unit",IF((COUNTIF(E43:P43,"&lt;40")=2),"SUPP, 2 Units",IF((COUNTIF(E43:P43,"&lt;40")=3),"SUPP, 3 Units",IF((COUNTIF(E43:P43,"&lt;40")=4),  "SUPP, 4 Units",IF((COUNTIF(E43:P43,"&lt;40")=5),"SUPP, 5 Units","X SUPPS")))))))</f>
        <v>PASS</v>
      </c>
      <c r="U43" s="66"/>
      <c r="V43" s="67"/>
      <c r="W43" s="19" t="n">
        <v>42</v>
      </c>
      <c r="X43" s="38" t="s">
        <v>131</v>
      </c>
      <c r="Y43" s="39" t="s">
        <v>132</v>
      </c>
    </row>
    <row r="44" customFormat="false" ht="15" hidden="false" customHeight="true" outlineLevel="0" collapsed="false">
      <c r="A44" s="50" t="n">
        <v>37</v>
      </c>
      <c r="B44" s="69" t="s">
        <v>111</v>
      </c>
      <c r="C44" s="86" t="s">
        <v>112</v>
      </c>
      <c r="D44" s="87"/>
      <c r="E44" s="54" t="n">
        <f aca="false">VLOOKUP(B44,[1]SOE!$B$15:$V$91,21,)</f>
        <v>54</v>
      </c>
      <c r="F44" s="55" t="n">
        <f aca="false">VLOOKUP(B44,[2]SOE!$B$15:$V$93,21,)</f>
        <v>67</v>
      </c>
      <c r="G44" s="54" t="n">
        <f aca="false">VLOOKUP(B44,'EMT 4103'!B51:V128,21,)</f>
        <v>70</v>
      </c>
      <c r="H44" s="54" t="n">
        <f aca="false">VLOOKUP(B44,[3]SOE!$B$15:$V$91,21,)</f>
        <v>69</v>
      </c>
      <c r="I44" s="54" t="n">
        <f aca="false">VLOOKUP(B44,[4]SOE!$B$15:$V$94,21,)</f>
        <v>64</v>
      </c>
      <c r="J44" s="56" t="n">
        <f aca="false">VLOOKUP(B44,'[5]MECHATRONICS 2022'!$B$8:$Q$84,16,)</f>
        <v>64</v>
      </c>
      <c r="K44" s="54" t="n">
        <f aca="false">VLOOKUP(B44,'EMT 4201'!B51:V120,21,)</f>
        <v>44</v>
      </c>
      <c r="L44" s="54" t="n">
        <f aca="false">VLOOKUP(B44,'EMT 4202'!B51:S121,18,)</f>
        <v>63</v>
      </c>
      <c r="M44" s="54" t="n">
        <f aca="false">VLOOKUP(B44,'EMT 4203'!B51:V121,21,)</f>
        <v>79</v>
      </c>
      <c r="N44" s="54" t="n">
        <f aca="false">VLOOKUP(B44,'EMT 4204'!B51:V120,21,)</f>
        <v>69</v>
      </c>
      <c r="O44" s="55" t="n">
        <f aca="false">VLOOKUP(B44,'EMT 4205'!B51:V120,21,)</f>
        <v>72</v>
      </c>
      <c r="P44" s="54" t="n">
        <f aca="false">VLOOKUP(B44,'SMA 3261'!B44:R113,17,)</f>
        <v>53</v>
      </c>
      <c r="Q44" s="57" t="n">
        <f aca="false">COUNTA(E44:P44)</f>
        <v>12</v>
      </c>
      <c r="R44" s="58" t="n">
        <f aca="false">SUM(E44:P44)</f>
        <v>768</v>
      </c>
      <c r="S44" s="59" t="n">
        <f aca="false">ROUNDUP(AVERAGE(E44:P44),2)</f>
        <v>64</v>
      </c>
      <c r="T44" s="55" t="str">
        <f aca="false">IF(Q44&lt;12,"INCOMPLETE",IF(MIN(E44:P44)&gt;=40,"PASS",IF((COUNTIF(E44:P44,"&lt;40")=1),"SUPP, 1 Unit",IF((COUNTIF(E44:P44,"&lt;40")=2),"SUPP, 2 Units",IF((COUNTIF(E44:P44,"&lt;40")=3),"SUPP, 3 Units",IF((COUNTIF(E44:P44,"&lt;40")=4),  "SUPP, 4 Units",IF((COUNTIF(E44:P44,"&lt;40")=5),"SUPP, 5 Units","X SUPPS")))))))</f>
        <v>PASS</v>
      </c>
      <c r="U44" s="66"/>
      <c r="V44" s="67"/>
      <c r="W44" s="5" t="n">
        <v>43</v>
      </c>
      <c r="X44" s="38" t="s">
        <v>133</v>
      </c>
      <c r="Y44" s="39" t="s">
        <v>134</v>
      </c>
    </row>
    <row r="45" customFormat="false" ht="15" hidden="false" customHeight="true" outlineLevel="0" collapsed="false">
      <c r="A45" s="62" t="n">
        <v>38</v>
      </c>
      <c r="B45" s="69" t="s">
        <v>113</v>
      </c>
      <c r="C45" s="86" t="s">
        <v>114</v>
      </c>
      <c r="D45" s="87"/>
      <c r="E45" s="54" t="n">
        <f aca="false">VLOOKUP(B45,[1]SOE!$B$15:$V$91,21,)</f>
        <v>68</v>
      </c>
      <c r="F45" s="55" t="n">
        <f aca="false">VLOOKUP(B45,[2]SOE!$B$15:$V$93,21,)</f>
        <v>60</v>
      </c>
      <c r="G45" s="54" t="n">
        <f aca="false">VLOOKUP(B45,'EMT 4103'!B52:V129,21,)</f>
        <v>67</v>
      </c>
      <c r="H45" s="54" t="n">
        <f aca="false">VLOOKUP(B45,[3]SOE!$B$15:$V$91,21,)</f>
        <v>59</v>
      </c>
      <c r="I45" s="54" t="n">
        <f aca="false">VLOOKUP(B45,[4]SOE!$B$15:$V$94,21,)</f>
        <v>53</v>
      </c>
      <c r="J45" s="56" t="n">
        <f aca="false">VLOOKUP(B45,'[5]MECHATRONICS 2022'!$B$8:$Q$84,16,)</f>
        <v>47</v>
      </c>
      <c r="K45" s="54" t="n">
        <f aca="false">VLOOKUP(B45,'EMT 4201'!B52:V121,21,)</f>
        <v>40</v>
      </c>
      <c r="L45" s="54" t="n">
        <f aca="false">VLOOKUP(B45,'EMT 4202'!B52:S122,18,)</f>
        <v>47</v>
      </c>
      <c r="M45" s="54" t="n">
        <f aca="false">VLOOKUP(B45,'EMT 4203'!B52:V122,21,)</f>
        <v>79</v>
      </c>
      <c r="N45" s="54" t="n">
        <f aca="false">VLOOKUP(B45,'EMT 4204'!B52:V121,21,)</f>
        <v>65</v>
      </c>
      <c r="O45" s="55" t="n">
        <f aca="false">VLOOKUP(B45,'EMT 4205'!B52:V121,21,)</f>
        <v>58</v>
      </c>
      <c r="P45" s="54" t="n">
        <f aca="false">VLOOKUP(B45,'SMA 3261'!B45:R114,17,)</f>
        <v>41</v>
      </c>
      <c r="Q45" s="57" t="n">
        <f aca="false">COUNTA(E45:P45)</f>
        <v>12</v>
      </c>
      <c r="R45" s="58" t="n">
        <f aca="false">SUM(E45:P45)</f>
        <v>684</v>
      </c>
      <c r="S45" s="59" t="n">
        <f aca="false">ROUNDUP(AVERAGE(E45:P45),2)</f>
        <v>57</v>
      </c>
      <c r="T45" s="55" t="str">
        <f aca="false">IF(Q45&lt;12,"INCOMPLETE",IF(MIN(E45:P45)&gt;=40,"PASS",IF((COUNTIF(E45:P45,"&lt;40")=1),"SUPP, 1 Unit",IF((COUNTIF(E45:P45,"&lt;40")=2),"SUPP, 2 Units",IF((COUNTIF(E45:P45,"&lt;40")=3),"SUPP, 3 Units",IF((COUNTIF(E45:P45,"&lt;40")=4),  "SUPP, 4 Units",IF((COUNTIF(E45:P45,"&lt;40")=5),"SUPP, 5 Units","X SUPPS")))))))</f>
        <v>PASS</v>
      </c>
      <c r="U45" s="66"/>
      <c r="V45" s="67"/>
      <c r="W45" s="19" t="n">
        <v>44</v>
      </c>
      <c r="X45" s="38" t="s">
        <v>135</v>
      </c>
      <c r="Y45" s="39" t="s">
        <v>136</v>
      </c>
    </row>
    <row r="46" customFormat="false" ht="15" hidden="false" customHeight="true" outlineLevel="0" collapsed="false">
      <c r="A46" s="50" t="n">
        <v>39</v>
      </c>
      <c r="B46" s="69" t="s">
        <v>137</v>
      </c>
      <c r="C46" s="86" t="s">
        <v>138</v>
      </c>
      <c r="D46" s="87"/>
      <c r="E46" s="78" t="s">
        <v>139</v>
      </c>
      <c r="F46" s="79" t="s">
        <v>140</v>
      </c>
      <c r="G46" s="78" t="s">
        <v>141</v>
      </c>
      <c r="H46" s="78" t="s">
        <v>142</v>
      </c>
      <c r="I46" s="78" t="s">
        <v>140</v>
      </c>
      <c r="J46" s="80" t="s">
        <v>143</v>
      </c>
      <c r="K46" s="54" t="n">
        <f aca="false">VLOOKUP(B46,'EMT 4201'!B53:V122,21,)</f>
        <v>41</v>
      </c>
      <c r="L46" s="54" t="n">
        <f aca="false">VLOOKUP(B46,'EMT 4202'!B53:S123,18,)</f>
        <v>51</v>
      </c>
      <c r="M46" s="78" t="s">
        <v>144</v>
      </c>
      <c r="N46" s="88" t="n">
        <f aca="false">VLOOKUP(B46,'EMT 4204'!B53:V122,21,)</f>
        <v>52</v>
      </c>
      <c r="O46" s="79" t="s">
        <v>145</v>
      </c>
      <c r="P46" s="54" t="n">
        <f aca="false">VLOOKUP(B46,'SMA 3261'!B46:R115,17,)</f>
        <v>8</v>
      </c>
      <c r="Q46" s="57" t="n">
        <f aca="false">COUNTA(E46:P46)</f>
        <v>12</v>
      </c>
      <c r="R46" s="58" t="n">
        <f aca="false">SUM(E46:P46)</f>
        <v>152</v>
      </c>
      <c r="S46" s="59" t="n">
        <f aca="false">ROUNDUP(AVERAGE(E46:P46),2)</f>
        <v>38</v>
      </c>
      <c r="T46" s="55" t="s">
        <v>146</v>
      </c>
      <c r="U46" s="66" t="s">
        <v>147</v>
      </c>
      <c r="V46" s="67"/>
      <c r="W46" s="19" t="n">
        <v>45</v>
      </c>
      <c r="X46" s="38" t="s">
        <v>148</v>
      </c>
      <c r="Y46" s="39" t="s">
        <v>149</v>
      </c>
      <c r="AC46" s="1" t="s">
        <v>150</v>
      </c>
    </row>
    <row r="47" customFormat="false" ht="15" hidden="false" customHeight="true" outlineLevel="0" collapsed="false">
      <c r="A47" s="62" t="n">
        <v>40</v>
      </c>
      <c r="B47" s="69" t="s">
        <v>115</v>
      </c>
      <c r="C47" s="86" t="s">
        <v>151</v>
      </c>
      <c r="D47" s="87"/>
      <c r="E47" s="54" t="n">
        <f aca="false">VLOOKUP(B47,[1]SOE!$B$15:$V$91,21,)</f>
        <v>57</v>
      </c>
      <c r="F47" s="55" t="n">
        <f aca="false">VLOOKUP(B47,[2]SOE!$B$15:$V$93,21,)</f>
        <v>51</v>
      </c>
      <c r="G47" s="54" t="n">
        <f aca="false">VLOOKUP(B47,'EMT 4103'!B54:V131,21,)</f>
        <v>63</v>
      </c>
      <c r="H47" s="54" t="n">
        <f aca="false">VLOOKUP(B47,[3]SOE!$B$15:$V$91,21,)</f>
        <v>70</v>
      </c>
      <c r="I47" s="54" t="n">
        <f aca="false">VLOOKUP(B47,[4]SOE!$B$15:$V$94,21,)</f>
        <v>62</v>
      </c>
      <c r="J47" s="56" t="n">
        <f aca="false">VLOOKUP(B47,'[5]MECHATRONICS 2022'!$B$8:$Q$84,16,)</f>
        <v>65</v>
      </c>
      <c r="K47" s="54" t="n">
        <f aca="false">VLOOKUP(B47,'EMT 4201'!B54:V123,21,)</f>
        <v>44</v>
      </c>
      <c r="L47" s="54" t="n">
        <f aca="false">VLOOKUP(B47,'EMT 4202'!B53:S124,18,)</f>
        <v>61</v>
      </c>
      <c r="M47" s="54" t="n">
        <f aca="false">VLOOKUP(B47,'EMT 4203'!B54:V124,21,)</f>
        <v>56</v>
      </c>
      <c r="N47" s="54" t="n">
        <f aca="false">VLOOKUP(B47,'EMT 4204'!B54:V123,21,)</f>
        <v>54</v>
      </c>
      <c r="O47" s="55" t="n">
        <f aca="false">VLOOKUP(B47,'EMT 4205'!B54:V123,21,)</f>
        <v>72</v>
      </c>
      <c r="P47" s="54" t="n">
        <f aca="false">VLOOKUP(B47,'SMA 3261'!B47:R116,17,)</f>
        <v>41</v>
      </c>
      <c r="Q47" s="57" t="n">
        <f aca="false">COUNTA(E47:P47)</f>
        <v>12</v>
      </c>
      <c r="R47" s="58" t="n">
        <f aca="false">SUM(E47:P47)</f>
        <v>696</v>
      </c>
      <c r="S47" s="59" t="n">
        <f aca="false">ROUNDUP(AVERAGE(E47:P47),2)</f>
        <v>58</v>
      </c>
      <c r="T47" s="55" t="str">
        <f aca="false">IF(Q47&lt;12,"INCOMPLETE",IF(MIN(E47:P47)&gt;=40,"PASS",IF((COUNTIF(E47:P47,"&lt;40")=1),"SUPP, 1 Unit",IF((COUNTIF(E47:P47,"&lt;40")=2),"SUPP, 2 Units",IF((COUNTIF(E47:P47,"&lt;40")=3),"SUPP, 3 Units",IF((COUNTIF(E47:P47,"&lt;40")=4),  "SUPP, 4 Units",IF((COUNTIF(E47:P47,"&lt;40")=5),"SUPP, 5 Units","X SUPPS")))))))</f>
        <v>PASS</v>
      </c>
      <c r="U47" s="66"/>
      <c r="V47" s="67"/>
      <c r="W47" s="5" t="n">
        <v>46</v>
      </c>
      <c r="X47" s="38" t="s">
        <v>152</v>
      </c>
      <c r="Y47" s="39" t="s">
        <v>153</v>
      </c>
    </row>
    <row r="48" customFormat="false" ht="15" hidden="false" customHeight="true" outlineLevel="0" collapsed="false">
      <c r="A48" s="50" t="n">
        <v>41</v>
      </c>
      <c r="B48" s="69" t="s">
        <v>117</v>
      </c>
      <c r="C48" s="86" t="s">
        <v>118</v>
      </c>
      <c r="D48" s="87"/>
      <c r="E48" s="54" t="n">
        <f aca="false">VLOOKUP(B48,[1]SOE!$B$15:$V$91,21,)</f>
        <v>61</v>
      </c>
      <c r="F48" s="55" t="n">
        <f aca="false">VLOOKUP(B48,[2]SOE!$B$15:$V$93,21,)</f>
        <v>75</v>
      </c>
      <c r="G48" s="54" t="n">
        <f aca="false">VLOOKUP(B48,'EMT 4103'!B55:V132,21,)</f>
        <v>69</v>
      </c>
      <c r="H48" s="54" t="n">
        <f aca="false">VLOOKUP(B48,[3]SOE!$B$15:$V$91,21,)</f>
        <v>79</v>
      </c>
      <c r="I48" s="54" t="n">
        <f aca="false">VLOOKUP(B48,[4]SOE!$B$15:$V$94,21,)</f>
        <v>71</v>
      </c>
      <c r="J48" s="56" t="n">
        <f aca="false">VLOOKUP(B48,'[5]MECHATRONICS 2022'!$B$8:$Q$84,16,)</f>
        <v>70</v>
      </c>
      <c r="K48" s="54" t="n">
        <f aca="false">VLOOKUP(B48,'EMT 4201'!B55:V124,21,)</f>
        <v>66</v>
      </c>
      <c r="L48" s="54" t="n">
        <f aca="false">VLOOKUP(B48,'EMT 4202'!B54:S125,18,)</f>
        <v>69</v>
      </c>
      <c r="M48" s="54" t="n">
        <f aca="false">VLOOKUP(B48,'EMT 4203'!B55:V125,21,)</f>
        <v>81</v>
      </c>
      <c r="N48" s="54" t="n">
        <f aca="false">VLOOKUP(B48,'EMT 4204'!B55:V124,21,)</f>
        <v>75</v>
      </c>
      <c r="O48" s="55" t="n">
        <f aca="false">VLOOKUP(B48,'EMT 4205'!B55:V124,21,)</f>
        <v>62</v>
      </c>
      <c r="P48" s="54" t="n">
        <f aca="false">VLOOKUP(B48,'SMA 3261'!B48:R117,17,)</f>
        <v>67</v>
      </c>
      <c r="Q48" s="57" t="n">
        <f aca="false">COUNTA(E48:P48)</f>
        <v>12</v>
      </c>
      <c r="R48" s="58" t="n">
        <f aca="false">SUM(E48:P48)</f>
        <v>845</v>
      </c>
      <c r="S48" s="59" t="n">
        <f aca="false">ROUNDUP(AVERAGE(E48:P48),2)</f>
        <v>70.42</v>
      </c>
      <c r="T48" s="55" t="str">
        <f aca="false">IF(Q48&lt;12,"INCOMPLETE",IF(MIN(E48:P48)&gt;=40,"PASS",IF((COUNTIF(E48:P48,"&lt;40")=1),"SUPP, 1 Unit",IF((COUNTIF(E48:P48,"&lt;40")=2),"SUPP, 2 Units",IF((COUNTIF(E48:P48,"&lt;40")=3),"SUPP, 3 Units",IF((COUNTIF(E48:P48,"&lt;40")=4),  "SUPP, 4 Units",IF((COUNTIF(E48:P48,"&lt;40")=5),"SUPP, 5 Units","X SUPPS")))))))</f>
        <v>PASS</v>
      </c>
      <c r="U48" s="66"/>
      <c r="V48" s="67"/>
      <c r="W48" s="19" t="n">
        <v>47</v>
      </c>
      <c r="X48" s="38" t="s">
        <v>154</v>
      </c>
      <c r="Y48" s="39" t="s">
        <v>155</v>
      </c>
    </row>
    <row r="49" customFormat="false" ht="15" hidden="false" customHeight="true" outlineLevel="0" collapsed="false">
      <c r="A49" s="62" t="n">
        <v>42</v>
      </c>
      <c r="B49" s="69" t="s">
        <v>119</v>
      </c>
      <c r="C49" s="86" t="s">
        <v>120</v>
      </c>
      <c r="D49" s="87"/>
      <c r="E49" s="54" t="n">
        <f aca="false">VLOOKUP(B49,[1]SOE!$B$15:$V$91,21,)</f>
        <v>45</v>
      </c>
      <c r="F49" s="55" t="n">
        <f aca="false">VLOOKUP(B49,[2]SOE!$B$15:$V$93,21,)</f>
        <v>55</v>
      </c>
      <c r="G49" s="54" t="n">
        <f aca="false">VLOOKUP(B49,'EMT 4103'!B56:V133,21,)</f>
        <v>54</v>
      </c>
      <c r="H49" s="54" t="n">
        <f aca="false">VLOOKUP(B49,[3]SOE!$B$15:$V$91,21,)</f>
        <v>62</v>
      </c>
      <c r="I49" s="54" t="n">
        <f aca="false">VLOOKUP(B49,[4]SOE!$B$15:$V$94,21,)</f>
        <v>61</v>
      </c>
      <c r="J49" s="56" t="n">
        <f aca="false">VLOOKUP(B49,'[5]MECHATRONICS 2022'!$B$8:$Q$84,16,)</f>
        <v>50</v>
      </c>
      <c r="K49" s="54" t="n">
        <f aca="false">VLOOKUP(B49,'EMT 4201'!B56:V125,21,)</f>
        <v>53</v>
      </c>
      <c r="L49" s="54" t="n">
        <f aca="false">VLOOKUP(B49,'EMT 4202'!B55:S126,18,)</f>
        <v>64</v>
      </c>
      <c r="M49" s="54" t="n">
        <f aca="false">VLOOKUP(B49,'EMT 4203'!B56:V126,21,)</f>
        <v>64</v>
      </c>
      <c r="N49" s="54" t="n">
        <f aca="false">VLOOKUP(B49,'EMT 4204'!B56:V125,21,)</f>
        <v>62</v>
      </c>
      <c r="O49" s="55" t="n">
        <f aca="false">VLOOKUP(B49,'EMT 4205'!B56:V125,21,)</f>
        <v>59</v>
      </c>
      <c r="P49" s="54" t="n">
        <f aca="false">VLOOKUP(B49,'SMA 3261'!B49:R118,17,)</f>
        <v>43</v>
      </c>
      <c r="Q49" s="57" t="n">
        <f aca="false">COUNTA(E49:P49)</f>
        <v>12</v>
      </c>
      <c r="R49" s="58" t="n">
        <f aca="false">SUM(E49:P49)</f>
        <v>672</v>
      </c>
      <c r="S49" s="59" t="n">
        <f aca="false">ROUNDUP(AVERAGE(E49:P49),2)</f>
        <v>56</v>
      </c>
      <c r="T49" s="55" t="str">
        <f aca="false">IF(Q49&lt;12,"INCOMPLETE",IF(MIN(E49:P49)&gt;=40,"PASS",IF((COUNTIF(E49:P49,"&lt;40")=1),"SUPP, 1 Unit",IF((COUNTIF(E49:P49,"&lt;40")=2),"SUPP, 2 Units",IF((COUNTIF(E49:P49,"&lt;40")=3),"SUPP, 3 Units",IF((COUNTIF(E49:P49,"&lt;40")=4),  "SUPP, 4 Units",IF((COUNTIF(E49:P49,"&lt;40")=5),"SUPP, 5 Units","X SUPPS")))))))</f>
        <v>PASS</v>
      </c>
      <c r="U49" s="66"/>
      <c r="V49" s="67"/>
      <c r="W49" s="19" t="n">
        <v>48</v>
      </c>
      <c r="X49" s="38" t="s">
        <v>156</v>
      </c>
      <c r="Y49" s="39" t="s">
        <v>157</v>
      </c>
    </row>
    <row r="50" customFormat="false" ht="15" hidden="false" customHeight="true" outlineLevel="0" collapsed="false">
      <c r="A50" s="50" t="n">
        <v>43</v>
      </c>
      <c r="B50" s="69" t="s">
        <v>121</v>
      </c>
      <c r="C50" s="86" t="s">
        <v>122</v>
      </c>
      <c r="D50" s="87"/>
      <c r="E50" s="54" t="n">
        <f aca="false">VLOOKUP(B50,[1]SOE!$B$15:$V$91,21,)</f>
        <v>62</v>
      </c>
      <c r="F50" s="55" t="n">
        <f aca="false">VLOOKUP(B50,[2]SOE!$B$15:$V$93,21,)</f>
        <v>51</v>
      </c>
      <c r="G50" s="54" t="n">
        <f aca="false">VLOOKUP(B50,'EMT 4103'!B57:V134,21,)</f>
        <v>73</v>
      </c>
      <c r="H50" s="54" t="n">
        <f aca="false">VLOOKUP(B50,[3]SOE!$B$15:$V$91,21,)</f>
        <v>76</v>
      </c>
      <c r="I50" s="54" t="n">
        <f aca="false">VLOOKUP(B50,[4]SOE!$B$15:$V$94,21,)</f>
        <v>67</v>
      </c>
      <c r="J50" s="56" t="n">
        <f aca="false">VLOOKUP(B50,'[5]MECHATRONICS 2022'!$B$8:$Q$84,16,)</f>
        <v>62</v>
      </c>
      <c r="K50" s="54" t="n">
        <f aca="false">VLOOKUP(B50,'EMT 4201'!B57:V126,21,)</f>
        <v>78</v>
      </c>
      <c r="L50" s="54" t="n">
        <f aca="false">VLOOKUP(B50,'EMT 4202'!B56:S127,18,)</f>
        <v>65</v>
      </c>
      <c r="M50" s="54" t="n">
        <f aca="false">VLOOKUP(B50,'EMT 4203'!B57:V127,21,)</f>
        <v>74</v>
      </c>
      <c r="N50" s="54" t="n">
        <f aca="false">VLOOKUP(B50,'EMT 4204'!B57:V126,21,)</f>
        <v>64</v>
      </c>
      <c r="O50" s="55" t="n">
        <f aca="false">VLOOKUP(B50,'EMT 4205'!B57:V126,21,)</f>
        <v>59</v>
      </c>
      <c r="P50" s="54" t="n">
        <f aca="false">VLOOKUP(B50,'SMA 3261'!B50:R119,17,)</f>
        <v>61</v>
      </c>
      <c r="Q50" s="57" t="n">
        <f aca="false">COUNTA(E50:P50)</f>
        <v>12</v>
      </c>
      <c r="R50" s="58" t="n">
        <f aca="false">SUM(E50:P50)</f>
        <v>792</v>
      </c>
      <c r="S50" s="59" t="n">
        <f aca="false">ROUNDUP(AVERAGE(E50:P50),2)</f>
        <v>66</v>
      </c>
      <c r="T50" s="55" t="str">
        <f aca="false">IF(Q50&lt;12,"INCOMPLETE",IF(MIN(E50:P50)&gt;=40,"PASS",IF((COUNTIF(E50:P50,"&lt;40")=1),"SUPP, 1 Unit",IF((COUNTIF(E50:P50,"&lt;40")=2),"SUPP, 2 Units",IF((COUNTIF(E50:P50,"&lt;40")=3),"SUPP, 3 Units",IF((COUNTIF(E50:P50,"&lt;40")=4),  "SUPP, 4 Units",IF((COUNTIF(E50:P50,"&lt;40")=5),"SUPP, 5 Units","X SUPPS")))))))</f>
        <v>PASS</v>
      </c>
      <c r="U50" s="66"/>
      <c r="V50" s="67"/>
      <c r="W50" s="5" t="n">
        <v>49</v>
      </c>
      <c r="X50" s="38" t="s">
        <v>158</v>
      </c>
      <c r="Y50" s="39" t="s">
        <v>159</v>
      </c>
    </row>
    <row r="51" customFormat="false" ht="15" hidden="false" customHeight="true" outlineLevel="0" collapsed="false">
      <c r="A51" s="62" t="n">
        <v>44</v>
      </c>
      <c r="B51" s="69" t="s">
        <v>123</v>
      </c>
      <c r="C51" s="86" t="s">
        <v>124</v>
      </c>
      <c r="D51" s="87"/>
      <c r="E51" s="54" t="n">
        <f aca="false">VLOOKUP(B51,[1]SOE!$B$15:$V$91,21,)</f>
        <v>47</v>
      </c>
      <c r="F51" s="55" t="n">
        <f aca="false">VLOOKUP(B51,[2]SOE!$B$15:$V$93,21,)</f>
        <v>63</v>
      </c>
      <c r="G51" s="54" t="n">
        <f aca="false">VLOOKUP(B51,'EMT 4103'!B58:V135,21,)</f>
        <v>73</v>
      </c>
      <c r="H51" s="54" t="n">
        <f aca="false">VLOOKUP(B51,[3]SOE!$B$15:$V$91,21,)</f>
        <v>72</v>
      </c>
      <c r="I51" s="54" t="n">
        <f aca="false">VLOOKUP(B51,[4]SOE!$B$15:$V$94,21,)</f>
        <v>55</v>
      </c>
      <c r="J51" s="56" t="n">
        <f aca="false">VLOOKUP(B51,'[5]MECHATRONICS 2022'!$B$8:$Q$84,16,)</f>
        <v>64</v>
      </c>
      <c r="K51" s="54" t="n">
        <f aca="false">VLOOKUP(B51,'EMT 4201'!B58:V127,21,)</f>
        <v>70</v>
      </c>
      <c r="L51" s="54" t="n">
        <f aca="false">VLOOKUP(B51,'EMT 4202'!B57:S128,18,)</f>
        <v>74</v>
      </c>
      <c r="M51" s="54" t="n">
        <f aca="false">VLOOKUP(B51,'EMT 4203'!B58:V128,21,)</f>
        <v>70</v>
      </c>
      <c r="N51" s="54" t="n">
        <f aca="false">VLOOKUP(B51,'EMT 4204'!B58:V127,21,)</f>
        <v>57</v>
      </c>
      <c r="O51" s="55" t="n">
        <f aca="false">VLOOKUP(B51,'EMT 4205'!B58:V127,21,)</f>
        <v>66</v>
      </c>
      <c r="P51" s="54" t="n">
        <f aca="false">VLOOKUP(B51,'SMA 3261'!B51:R120,17,)</f>
        <v>54</v>
      </c>
      <c r="Q51" s="57" t="n">
        <f aca="false">COUNTA(E51:P51)</f>
        <v>12</v>
      </c>
      <c r="R51" s="58" t="n">
        <f aca="false">SUM(E51:P51)</f>
        <v>765</v>
      </c>
      <c r="S51" s="59" t="n">
        <f aca="false">ROUNDUP(AVERAGE(E51:P51),2)</f>
        <v>63.75</v>
      </c>
      <c r="T51" s="55" t="str">
        <f aca="false">IF(Q51&lt;12,"INCOMPLETE",IF(MIN(E51:P51)&gt;=40,"PASS",IF((COUNTIF(E51:P51,"&lt;40")=1),"SUPP, 1 Unit",IF((COUNTIF(E51:P51,"&lt;40")=2),"SUPP, 2 Units",IF((COUNTIF(E51:P51,"&lt;40")=3),"SUPP, 3 Units",IF((COUNTIF(E51:P51,"&lt;40")=4),  "SUPP, 4 Units",IF((COUNTIF(E51:P51,"&lt;40")=5),"SUPP, 5 Units","X SUPPS")))))))</f>
        <v>PASS</v>
      </c>
      <c r="U51" s="66"/>
      <c r="V51" s="67"/>
      <c r="W51" s="19" t="n">
        <v>50</v>
      </c>
      <c r="X51" s="38" t="s">
        <v>160</v>
      </c>
      <c r="Y51" s="39" t="s">
        <v>161</v>
      </c>
    </row>
    <row r="52" customFormat="false" ht="15" hidden="false" customHeight="true" outlineLevel="0" collapsed="false">
      <c r="A52" s="50" t="n">
        <v>45</v>
      </c>
      <c r="B52" s="69" t="s">
        <v>125</v>
      </c>
      <c r="C52" s="86" t="s">
        <v>126</v>
      </c>
      <c r="D52" s="87"/>
      <c r="E52" s="54" t="n">
        <f aca="false">VLOOKUP(B52,[1]SOE!$B$15:$V$91,21,)</f>
        <v>69</v>
      </c>
      <c r="F52" s="55" t="n">
        <f aca="false">VLOOKUP(B52,[2]SOE!$B$15:$V$93,21,)</f>
        <v>66</v>
      </c>
      <c r="G52" s="54" t="n">
        <f aca="false">VLOOKUP(B52,'EMT 4103'!B59:V136,21,)</f>
        <v>76</v>
      </c>
      <c r="H52" s="54" t="n">
        <f aca="false">VLOOKUP(B52,[3]SOE!$B$15:$V$91,21,)</f>
        <v>78</v>
      </c>
      <c r="I52" s="54" t="n">
        <f aca="false">VLOOKUP(B52,[4]SOE!$B$15:$V$94,21,)</f>
        <v>70</v>
      </c>
      <c r="J52" s="56" t="n">
        <f aca="false">VLOOKUP(B52,'[5]MECHATRONICS 2022'!$B$8:$Q$84,16,)</f>
        <v>73</v>
      </c>
      <c r="K52" s="54" t="n">
        <f aca="false">VLOOKUP(B52,'EMT 4201'!B59:V128,21,)</f>
        <v>71</v>
      </c>
      <c r="L52" s="54" t="n">
        <f aca="false">VLOOKUP(B52,'EMT 4202'!B58:S129,18,)</f>
        <v>81</v>
      </c>
      <c r="M52" s="54" t="n">
        <f aca="false">VLOOKUP(B52,'EMT 4203'!B59:V129,21,)</f>
        <v>74</v>
      </c>
      <c r="N52" s="54" t="n">
        <f aca="false">VLOOKUP(B52,'EMT 4204'!B59:V128,21,)</f>
        <v>75</v>
      </c>
      <c r="O52" s="55" t="n">
        <f aca="false">VLOOKUP(B52,'EMT 4205'!B59:V128,21,)</f>
        <v>67</v>
      </c>
      <c r="P52" s="54" t="n">
        <f aca="false">VLOOKUP(B52,'SMA 3261'!B52:R121,17,)</f>
        <v>80</v>
      </c>
      <c r="Q52" s="57" t="n">
        <f aca="false">COUNTA(E52:P52)</f>
        <v>12</v>
      </c>
      <c r="R52" s="58" t="n">
        <f aca="false">SUM(E52:P52)</f>
        <v>880</v>
      </c>
      <c r="S52" s="59" t="n">
        <f aca="false">ROUNDUP(AVERAGE(E52:P52),2)</f>
        <v>73.34</v>
      </c>
      <c r="T52" s="55" t="str">
        <f aca="false">IF(Q52&lt;12,"INCOMPLETE",IF(MIN(E52:P52)&gt;=40,"PASS",IF((COUNTIF(E52:P52,"&lt;40")=1),"SUPP, 1 Unit",IF((COUNTIF(E52:P52,"&lt;40")=2),"SUPP, 2 Units",IF((COUNTIF(E52:P52,"&lt;40")=3),"SUPP, 3 Units",IF((COUNTIF(E52:P52,"&lt;40")=4),  "SUPP, 4 Units",IF((COUNTIF(E52:P52,"&lt;40")=5),"SUPP, 5 Units","X SUPPS")))))))</f>
        <v>PASS</v>
      </c>
      <c r="U52" s="66"/>
      <c r="V52" s="67"/>
      <c r="W52" s="19" t="n">
        <v>51</v>
      </c>
      <c r="X52" s="38" t="s">
        <v>162</v>
      </c>
      <c r="Y52" s="39" t="s">
        <v>163</v>
      </c>
    </row>
    <row r="53" customFormat="false" ht="15" hidden="false" customHeight="true" outlineLevel="0" collapsed="false">
      <c r="A53" s="62" t="n">
        <v>46</v>
      </c>
      <c r="B53" s="69" t="s">
        <v>127</v>
      </c>
      <c r="C53" s="86" t="s">
        <v>128</v>
      </c>
      <c r="D53" s="87"/>
      <c r="E53" s="54" t="n">
        <f aca="false">VLOOKUP(B53,[1]SOE!$B$15:$V$91,21,)</f>
        <v>62</v>
      </c>
      <c r="F53" s="55" t="n">
        <f aca="false">VLOOKUP(B53,[2]SOE!$B$15:$V$93,21,)</f>
        <v>50</v>
      </c>
      <c r="G53" s="54" t="n">
        <f aca="false">VLOOKUP(B53,'EMT 4103'!B60:V137,21,)</f>
        <v>75</v>
      </c>
      <c r="H53" s="54" t="n">
        <f aca="false">VLOOKUP(B53,[3]SOE!$B$15:$V$91,21,)</f>
        <v>73</v>
      </c>
      <c r="I53" s="54" t="n">
        <f aca="false">VLOOKUP(B53,[4]SOE!$B$15:$V$94,21,)</f>
        <v>58</v>
      </c>
      <c r="J53" s="56" t="n">
        <f aca="false">VLOOKUP(B53,'[5]MECHATRONICS 2022'!$B$8:$Q$84,16,)</f>
        <v>64</v>
      </c>
      <c r="K53" s="54" t="n">
        <f aca="false">VLOOKUP(B53,'EMT 4201'!B60:V129,21,)</f>
        <v>74</v>
      </c>
      <c r="L53" s="54" t="n">
        <f aca="false">VLOOKUP(B53,'EMT 4202'!B59:S130,18,)</f>
        <v>66</v>
      </c>
      <c r="M53" s="54" t="n">
        <f aca="false">VLOOKUP(B53,'EMT 4203'!B60:V130,21,)</f>
        <v>66</v>
      </c>
      <c r="N53" s="54" t="n">
        <f aca="false">VLOOKUP(B53,'EMT 4204'!B60:V129,21,)</f>
        <v>75</v>
      </c>
      <c r="O53" s="55" t="n">
        <f aca="false">VLOOKUP(B53,'EMT 4205'!B60:V129,21,)</f>
        <v>65</v>
      </c>
      <c r="P53" s="54" t="n">
        <f aca="false">VLOOKUP(B53,'SMA 3261'!B53:R122,17,)</f>
        <v>61</v>
      </c>
      <c r="Q53" s="57" t="n">
        <f aca="false">COUNTA(E53:P53)</f>
        <v>12</v>
      </c>
      <c r="R53" s="58" t="n">
        <f aca="false">SUM(E53:P53)</f>
        <v>789</v>
      </c>
      <c r="S53" s="59" t="n">
        <f aca="false">ROUNDUP(AVERAGE(E53:P53),2)</f>
        <v>65.75</v>
      </c>
      <c r="T53" s="55" t="str">
        <f aca="false">IF(Q53&lt;12,"INCOMPLETE",IF(MIN(E53:P53)&gt;=40,"PASS",IF((COUNTIF(E53:P53,"&lt;40")=1),"SUPP, 1 Unit",IF((COUNTIF(E53:P53,"&lt;40")=2),"SUPP, 2 Units",IF((COUNTIF(E53:P53,"&lt;40")=3),"SUPP, 3 Units",IF((COUNTIF(E53:P53,"&lt;40")=4),  "SUPP, 4 Units",IF((COUNTIF(E53:P53,"&lt;40")=5),"SUPP, 5 Units","X SUPPS")))))))</f>
        <v>PASS</v>
      </c>
      <c r="U53" s="66"/>
      <c r="V53" s="67"/>
      <c r="W53" s="5" t="n">
        <v>52</v>
      </c>
      <c r="X53" s="38" t="s">
        <v>164</v>
      </c>
      <c r="Y53" s="39" t="s">
        <v>165</v>
      </c>
    </row>
    <row r="54" customFormat="false" ht="15" hidden="false" customHeight="true" outlineLevel="0" collapsed="false">
      <c r="A54" s="50" t="n">
        <v>47</v>
      </c>
      <c r="B54" s="69" t="s">
        <v>129</v>
      </c>
      <c r="C54" s="70" t="s">
        <v>130</v>
      </c>
      <c r="D54" s="5"/>
      <c r="E54" s="54" t="n">
        <f aca="false">VLOOKUP(B54,[1]SOE!$B$15:$V$91,21,)</f>
        <v>59</v>
      </c>
      <c r="F54" s="55" t="n">
        <f aca="false">VLOOKUP(B54,[2]SOE!$B$15:$V$93,21,)</f>
        <v>48</v>
      </c>
      <c r="G54" s="54" t="n">
        <f aca="false">VLOOKUP(B54,'EMT 4103'!B61:V138,21,)</f>
        <v>67</v>
      </c>
      <c r="H54" s="54" t="n">
        <f aca="false">VLOOKUP(B54,[3]SOE!$B$15:$V$91,21,)</f>
        <v>75</v>
      </c>
      <c r="I54" s="54" t="n">
        <f aca="false">VLOOKUP(B54,[4]SOE!$B$15:$V$94,21,)</f>
        <v>65</v>
      </c>
      <c r="J54" s="56" t="n">
        <f aca="false">VLOOKUP(B54,'[5]MECHATRONICS 2022'!$B$8:$Q$84,16,)</f>
        <v>71</v>
      </c>
      <c r="K54" s="54" t="n">
        <f aca="false">VLOOKUP(B54,'EMT 4201'!B61:V130,21,)</f>
        <v>45</v>
      </c>
      <c r="L54" s="54" t="n">
        <f aca="false">VLOOKUP(B54,'EMT 4202'!B60:S131,18,)</f>
        <v>62</v>
      </c>
      <c r="M54" s="54" t="n">
        <f aca="false">VLOOKUP(B54,'EMT 4203'!B61:V131,21,)</f>
        <v>62</v>
      </c>
      <c r="N54" s="54" t="n">
        <f aca="false">VLOOKUP(B54,'EMT 4204'!B61:V130,21,)</f>
        <v>59</v>
      </c>
      <c r="O54" s="55" t="n">
        <f aca="false">VLOOKUP(B54,'EMT 4205'!B61:V130,21,)</f>
        <v>61</v>
      </c>
      <c r="P54" s="54" t="n">
        <f aca="false">VLOOKUP(B54,'SMA 3261'!B54:R123,17,)</f>
        <v>40</v>
      </c>
      <c r="Q54" s="57" t="n">
        <f aca="false">COUNTA(E54:P54)</f>
        <v>12</v>
      </c>
      <c r="R54" s="58" t="n">
        <f aca="false">SUM(E54:P54)</f>
        <v>714</v>
      </c>
      <c r="S54" s="59" t="n">
        <f aca="false">ROUNDUP(AVERAGE(E54:P54),2)</f>
        <v>59.5</v>
      </c>
      <c r="T54" s="55" t="str">
        <f aca="false">IF(Q54&lt;12,"INCOMPLETE",IF(MIN(E54:P54)&gt;=40,"PASS",IF((COUNTIF(E54:P54,"&lt;40")=1),"SUPP, 1 Unit",IF((COUNTIF(E54:P54,"&lt;40")=2),"SUPP, 2 Units",IF((COUNTIF(E54:P54,"&lt;40")=3),"SUPP, 3 Units",IF((COUNTIF(E54:P54,"&lt;40")=4),  "SUPP, 4 Units",IF((COUNTIF(E54:P54,"&lt;40")=5),"SUPP, 5 Units","X SUPPS")))))))</f>
        <v>PASS</v>
      </c>
      <c r="U54" s="66"/>
      <c r="V54" s="67"/>
      <c r="W54" s="19" t="n">
        <v>53</v>
      </c>
      <c r="X54" s="38" t="s">
        <v>166</v>
      </c>
      <c r="Y54" s="39" t="s">
        <v>167</v>
      </c>
    </row>
    <row r="55" s="68" customFormat="true" ht="15" hidden="false" customHeight="true" outlineLevel="0" collapsed="false">
      <c r="A55" s="62" t="n">
        <v>48</v>
      </c>
      <c r="B55" s="69" t="s">
        <v>168</v>
      </c>
      <c r="C55" s="70" t="s">
        <v>169</v>
      </c>
      <c r="D55" s="5"/>
      <c r="E55" s="54" t="n">
        <f aca="false">VLOOKUP(B55,[1]SOE!$B$15:$V$91,21,)</f>
        <v>34</v>
      </c>
      <c r="F55" s="55" t="n">
        <f aca="false">VLOOKUP(B55,[2]SOE!$B$15:$V$93,21,)</f>
        <v>43</v>
      </c>
      <c r="G55" s="54" t="n">
        <f aca="false">VLOOKUP(B55,'EMT 4103'!B62:V139,21,)</f>
        <v>59</v>
      </c>
      <c r="H55" s="54" t="n">
        <f aca="false">VLOOKUP(B55,[3]SOE!$B$15:$V$91,21,)</f>
        <v>59</v>
      </c>
      <c r="I55" s="54" t="n">
        <f aca="false">VLOOKUP(B55,[4]SOE!$B$15:$V$94,21,)</f>
        <v>55</v>
      </c>
      <c r="J55" s="56" t="n">
        <f aca="false">VLOOKUP(B55,'[5]MECHATRONICS 2022'!$B$8:$Q$84,16,)</f>
        <v>43</v>
      </c>
      <c r="K55" s="54" t="n">
        <f aca="false">VLOOKUP(B55,'EMT 4201'!B62:V131,21,)</f>
        <v>45</v>
      </c>
      <c r="L55" s="54" t="n">
        <f aca="false">VLOOKUP(B55,'EMT 4202'!B61:S132,18,)</f>
        <v>61</v>
      </c>
      <c r="M55" s="54" t="n">
        <f aca="false">VLOOKUP(B55,'EMT 4203'!B62:V132,21,)</f>
        <v>48</v>
      </c>
      <c r="N55" s="54" t="n">
        <f aca="false">VLOOKUP(B55,'EMT 4204'!B62:V131,21,)</f>
        <v>51</v>
      </c>
      <c r="O55" s="55" t="n">
        <f aca="false">VLOOKUP(B55,'EMT 4205'!B62:V131,21,)</f>
        <v>58</v>
      </c>
      <c r="P55" s="54" t="n">
        <f aca="false">VLOOKUP(B55,'SMA 3261'!B55:R124,17,)</f>
        <v>50</v>
      </c>
      <c r="Q55" s="57" t="n">
        <f aca="false">COUNTA(E55:P55)</f>
        <v>12</v>
      </c>
      <c r="R55" s="58" t="n">
        <f aca="false">SUM(E55:P55)</f>
        <v>606</v>
      </c>
      <c r="S55" s="59" t="n">
        <f aca="false">ROUNDUP(AVERAGE(E55:P55),2)</f>
        <v>50.5</v>
      </c>
      <c r="T55" s="55" t="str">
        <f aca="false">IF(Q55&lt;12,"INCOMPLETE",IF(MIN(E55:P55)&gt;=40,"PASS",IF((COUNTIF(E55:P55,"&lt;40")=1),"SUPP, 1 Unit",IF((COUNTIF(E55:P55,"&lt;40")=2),"SUPP, 2 Units",IF((COUNTIF(E55:P55,"&lt;40")=3),"SUPP, 3 Units",IF((COUNTIF(E55:P55,"&lt;40")=4),  "SUPP, 4 Units",IF((COUNTIF(E55:P55,"&lt;40")=5),"SUPP, 5 Units","X SUPPS")))))))</f>
        <v>SUPP, 1 Unit</v>
      </c>
      <c r="U55" s="66"/>
      <c r="V55" s="67"/>
      <c r="W55" s="19" t="n">
        <v>54</v>
      </c>
      <c r="X55" s="38" t="s">
        <v>170</v>
      </c>
      <c r="Y55" s="39" t="s">
        <v>171</v>
      </c>
      <c r="Z55" s="6"/>
      <c r="AA55" s="6"/>
      <c r="AB55" s="6"/>
      <c r="AC55" s="1"/>
    </row>
    <row r="56" customFormat="false" ht="15" hidden="false" customHeight="true" outlineLevel="0" collapsed="false">
      <c r="A56" s="50" t="n">
        <v>49</v>
      </c>
      <c r="B56" s="69" t="s">
        <v>131</v>
      </c>
      <c r="C56" s="70" t="s">
        <v>132</v>
      </c>
      <c r="D56" s="5"/>
      <c r="E56" s="54" t="n">
        <f aca="false">VLOOKUP(B56,[1]SOE!$B$15:$V$91,21,)</f>
        <v>57</v>
      </c>
      <c r="F56" s="55" t="n">
        <f aca="false">VLOOKUP(B56,[2]SOE!$B$15:$V$93,21,)</f>
        <v>61</v>
      </c>
      <c r="G56" s="54" t="n">
        <f aca="false">VLOOKUP(B56,'EMT 4103'!B63:V140,21,)</f>
        <v>71</v>
      </c>
      <c r="H56" s="54" t="n">
        <f aca="false">VLOOKUP(B56,[3]SOE!$B$15:$V$91,21,)</f>
        <v>72</v>
      </c>
      <c r="I56" s="54" t="n">
        <f aca="false">VLOOKUP(B56,[4]SOE!$B$15:$V$94,21,)</f>
        <v>66</v>
      </c>
      <c r="J56" s="56" t="n">
        <f aca="false">VLOOKUP(B56,'[5]MECHATRONICS 2022'!$B$8:$Q$84,16,)</f>
        <v>61</v>
      </c>
      <c r="K56" s="54" t="n">
        <f aca="false">VLOOKUP(B56,'EMT 4201'!B63:V132,21,)</f>
        <v>63</v>
      </c>
      <c r="L56" s="54" t="n">
        <f aca="false">VLOOKUP(B56,'EMT 4202'!B62:S133,18,)</f>
        <v>71</v>
      </c>
      <c r="M56" s="54" t="n">
        <f aca="false">VLOOKUP(B56,'EMT 4203'!B63:V133,21,)</f>
        <v>68</v>
      </c>
      <c r="N56" s="54" t="n">
        <f aca="false">VLOOKUP(B56,'EMT 4204'!B63:V132,21,)</f>
        <v>68</v>
      </c>
      <c r="O56" s="55" t="n">
        <f aca="false">VLOOKUP(B56,'EMT 4205'!B63:V132,21,)</f>
        <v>58</v>
      </c>
      <c r="P56" s="54" t="n">
        <f aca="false">VLOOKUP(B56,'SMA 3261'!B56:R125,17,)</f>
        <v>57</v>
      </c>
      <c r="Q56" s="57" t="n">
        <f aca="false">COUNTA(E56:P56)</f>
        <v>12</v>
      </c>
      <c r="R56" s="58" t="n">
        <f aca="false">SUM(E56:P56)</f>
        <v>773</v>
      </c>
      <c r="S56" s="59" t="n">
        <f aca="false">ROUNDUP(AVERAGE(E56:P56),2)</f>
        <v>64.42</v>
      </c>
      <c r="T56" s="55" t="str">
        <f aca="false">IF(Q56&lt;12,"INCOMPLETE",IF(MIN(E56:P56)&gt;=40,"PASS",IF((COUNTIF(E56:P56,"&lt;40")=1),"SUPP, 1 Unit",IF((COUNTIF(E56:P56,"&lt;40")=2),"SUPP, 2 Units",IF((COUNTIF(E56:P56,"&lt;40")=3),"SUPP, 3 Units",IF((COUNTIF(E56:P56,"&lt;40")=4),  "SUPP, 4 Units",IF((COUNTIF(E56:P56,"&lt;40")=5),"SUPP, 5 Units","X SUPPS")))))))</f>
        <v>PASS</v>
      </c>
      <c r="U56" s="66"/>
      <c r="V56" s="67"/>
      <c r="W56" s="89" t="s">
        <v>172</v>
      </c>
      <c r="X56" s="89"/>
      <c r="Y56" s="89"/>
      <c r="Z56" s="89"/>
      <c r="AA56" s="89"/>
    </row>
    <row r="57" customFormat="false" ht="15" hidden="false" customHeight="true" outlineLevel="0" collapsed="false">
      <c r="A57" s="62" t="n">
        <v>50</v>
      </c>
      <c r="B57" s="69" t="s">
        <v>133</v>
      </c>
      <c r="C57" s="70" t="s">
        <v>134</v>
      </c>
      <c r="D57" s="5"/>
      <c r="E57" s="54" t="n">
        <f aca="false">VLOOKUP(B57,[1]SOE!$B$15:$V$91,21,)</f>
        <v>79</v>
      </c>
      <c r="F57" s="55" t="n">
        <f aca="false">VLOOKUP(B57,[2]SOE!$B$15:$V$93,21,)</f>
        <v>67</v>
      </c>
      <c r="G57" s="54" t="n">
        <f aca="false">VLOOKUP(B57,'EMT 4103'!B64:V141,21,)</f>
        <v>69</v>
      </c>
      <c r="H57" s="54" t="n">
        <f aca="false">VLOOKUP(B57,[3]SOE!$B$15:$V$91,21,)</f>
        <v>69</v>
      </c>
      <c r="I57" s="54" t="n">
        <f aca="false">VLOOKUP(B57,[4]SOE!$B$15:$V$94,21,)</f>
        <v>67</v>
      </c>
      <c r="J57" s="56" t="n">
        <f aca="false">VLOOKUP(B57,'[5]MECHATRONICS 2022'!$B$8:$Q$84,16,)</f>
        <v>79</v>
      </c>
      <c r="K57" s="54" t="n">
        <f aca="false">VLOOKUP(B57,'EMT 4201'!B64:V133,21,)</f>
        <v>83</v>
      </c>
      <c r="L57" s="54" t="n">
        <f aca="false">VLOOKUP(B57,'EMT 4202'!B63:S134,18,)</f>
        <v>78</v>
      </c>
      <c r="M57" s="54" t="n">
        <f aca="false">VLOOKUP(B57,'EMT 4203'!B64:V134,21,)</f>
        <v>84</v>
      </c>
      <c r="N57" s="54" t="n">
        <f aca="false">VLOOKUP(B57,'EMT 4204'!B64:V133,21,)</f>
        <v>81</v>
      </c>
      <c r="O57" s="55" t="n">
        <f aca="false">VLOOKUP(B57,'EMT 4205'!B64:V133,21,)</f>
        <v>71</v>
      </c>
      <c r="P57" s="54" t="n">
        <f aca="false">VLOOKUP(B57,'SMA 3261'!B57:R126,17,)</f>
        <v>95</v>
      </c>
      <c r="Q57" s="57" t="n">
        <f aca="false">COUNTA(E57:P57)</f>
        <v>12</v>
      </c>
      <c r="R57" s="58" t="n">
        <f aca="false">SUM(E57:P57)</f>
        <v>922</v>
      </c>
      <c r="S57" s="59" t="n">
        <f aca="false">ROUNDUP(AVERAGE(E57:P57),2)</f>
        <v>76.84</v>
      </c>
      <c r="T57" s="55" t="str">
        <f aca="false">IF(Q57&lt;12,"INCOMPLETE",IF(MIN(E57:P57)&gt;=40,"PASS",IF((COUNTIF(E57:P57,"&lt;40")=1),"SUPP, 1 Unit",IF((COUNTIF(E57:P57,"&lt;40")=2),"SUPP, 2 Units",IF((COUNTIF(E57:P57,"&lt;40")=3),"SUPP, 3 Units",IF((COUNTIF(E57:P57,"&lt;40")=4),  "SUPP, 4 Units",IF((COUNTIF(E57:P57,"&lt;40")=5),"SUPP, 5 Units","X SUPPS")))))))</f>
        <v>PASS</v>
      </c>
      <c r="U57" s="90"/>
      <c r="V57" s="91"/>
      <c r="W57" s="10" t="s">
        <v>2</v>
      </c>
      <c r="X57" s="10" t="s">
        <v>3</v>
      </c>
      <c r="Y57" s="10" t="s">
        <v>4</v>
      </c>
      <c r="Z57" s="10" t="s">
        <v>5</v>
      </c>
      <c r="AA57" s="10" t="s">
        <v>6</v>
      </c>
    </row>
    <row r="58" customFormat="false" ht="15" hidden="false" customHeight="true" outlineLevel="0" collapsed="false">
      <c r="A58" s="50" t="n">
        <v>51</v>
      </c>
      <c r="B58" s="69" t="s">
        <v>135</v>
      </c>
      <c r="C58" s="70" t="s">
        <v>136</v>
      </c>
      <c r="D58" s="5"/>
      <c r="E58" s="54" t="n">
        <f aca="false">VLOOKUP(B58,[1]SOE!$B$15:$V$91,21,)</f>
        <v>40</v>
      </c>
      <c r="F58" s="55" t="n">
        <f aca="false">VLOOKUP(B58,[2]SOE!$B$15:$V$93,21,)</f>
        <v>49</v>
      </c>
      <c r="G58" s="54" t="n">
        <f aca="false">VLOOKUP(B58,'EMT 4103'!B65:V142,21,)</f>
        <v>53</v>
      </c>
      <c r="H58" s="54" t="n">
        <f aca="false">VLOOKUP(B58,[3]SOE!$B$15:$V$91,21,)</f>
        <v>69</v>
      </c>
      <c r="I58" s="54" t="n">
        <f aca="false">VLOOKUP(B58,[4]SOE!$B$15:$V$94,21,)</f>
        <v>63</v>
      </c>
      <c r="J58" s="56" t="n">
        <f aca="false">VLOOKUP(B58,'[5]MECHATRONICS 2022'!$B$8:$Q$84,16,)</f>
        <v>50</v>
      </c>
      <c r="K58" s="54" t="n">
        <f aca="false">VLOOKUP(B58,'EMT 4201'!B65:V134,21,)</f>
        <v>50</v>
      </c>
      <c r="L58" s="54" t="n">
        <f aca="false">VLOOKUP(B58,'EMT 4202'!B64:S135,18,)</f>
        <v>57</v>
      </c>
      <c r="M58" s="54" t="n">
        <f aca="false">VLOOKUP(B58,'EMT 4203'!B65:V135,21,)</f>
        <v>48</v>
      </c>
      <c r="N58" s="54" t="n">
        <f aca="false">VLOOKUP(B58,'EMT 4204'!B65:V134,21,)</f>
        <v>63</v>
      </c>
      <c r="O58" s="55" t="n">
        <f aca="false">VLOOKUP(B58,'EMT 4205'!B65:V134,21,)</f>
        <v>65</v>
      </c>
      <c r="P58" s="54" t="n">
        <f aca="false">VLOOKUP(B58,'SMA 3261'!B58:R127,17,)</f>
        <v>54</v>
      </c>
      <c r="Q58" s="57" t="n">
        <f aca="false">COUNTA(E58:P58)</f>
        <v>12</v>
      </c>
      <c r="R58" s="58" t="n">
        <f aca="false">SUM(E58:P58)</f>
        <v>661</v>
      </c>
      <c r="S58" s="59" t="n">
        <f aca="false">ROUNDUP(AVERAGE(E58:P58),2)</f>
        <v>55.09</v>
      </c>
      <c r="T58" s="55" t="str">
        <f aca="false">IF(Q58&lt;12,"INCOMPLETE",IF(MIN(E58:P58)&gt;=40,"PASS",IF((COUNTIF(E58:P58,"&lt;40")=1),"SUPP, 1 Unit",IF((COUNTIF(E58:P58,"&lt;40")=2),"SUPP, 2 Units",IF((COUNTIF(E58:P58,"&lt;40")=3),"SUPP, 3 Units",IF((COUNTIF(E58:P58,"&lt;40")=4),  "SUPP, 4 Units",IF((COUNTIF(E58:P58,"&lt;40")=5),"SUPP, 5 Units","X SUPPS")))))))</f>
        <v>PASS</v>
      </c>
      <c r="U58" s="66"/>
      <c r="V58" s="67"/>
      <c r="W58" s="19" t="n">
        <v>1</v>
      </c>
      <c r="X58" s="6" t="s">
        <v>49</v>
      </c>
      <c r="Y58" s="6" t="s">
        <v>173</v>
      </c>
      <c r="Z58" s="6" t="s">
        <v>27</v>
      </c>
      <c r="AA58" s="6" t="s">
        <v>174</v>
      </c>
    </row>
    <row r="59" customFormat="false" ht="15" hidden="false" customHeight="true" outlineLevel="0" collapsed="false">
      <c r="A59" s="62" t="n">
        <v>52</v>
      </c>
      <c r="B59" s="69" t="s">
        <v>148</v>
      </c>
      <c r="C59" s="70" t="s">
        <v>149</v>
      </c>
      <c r="D59" s="5"/>
      <c r="E59" s="54" t="n">
        <f aca="false">VLOOKUP(B59,[1]SOE!$B$15:$V$91,21,)</f>
        <v>72</v>
      </c>
      <c r="F59" s="55" t="n">
        <f aca="false">VLOOKUP(B59,[2]SOE!$B$15:$V$93,21,)</f>
        <v>57</v>
      </c>
      <c r="G59" s="54" t="n">
        <f aca="false">VLOOKUP(B59,'EMT 4103'!B66:V143,21,)</f>
        <v>69</v>
      </c>
      <c r="H59" s="54" t="n">
        <f aca="false">VLOOKUP(B59,[3]SOE!$B$15:$V$91,21,)</f>
        <v>72</v>
      </c>
      <c r="I59" s="54" t="n">
        <f aca="false">VLOOKUP(B59,[4]SOE!$B$15:$V$94,21,)</f>
        <v>60</v>
      </c>
      <c r="J59" s="56" t="n">
        <f aca="false">VLOOKUP(B59,'[5]MECHATRONICS 2022'!$B$8:$Q$84,16,)</f>
        <v>54</v>
      </c>
      <c r="K59" s="54" t="n">
        <f aca="false">VLOOKUP(B59,'EMT 4201'!B66:V135,21,)</f>
        <v>51</v>
      </c>
      <c r="L59" s="54" t="n">
        <f aca="false">VLOOKUP(B59,'EMT 4202'!B65:S136,18,)</f>
        <v>58</v>
      </c>
      <c r="M59" s="54" t="n">
        <f aca="false">VLOOKUP(B59,'EMT 4203'!B66:V136,21,)</f>
        <v>78</v>
      </c>
      <c r="N59" s="54" t="n">
        <f aca="false">VLOOKUP(B59,'EMT 4204'!B66:V135,21,)</f>
        <v>67</v>
      </c>
      <c r="O59" s="55" t="n">
        <f aca="false">VLOOKUP(B59,'EMT 4205'!B66:V135,21,)</f>
        <v>60</v>
      </c>
      <c r="P59" s="54" t="n">
        <f aca="false">VLOOKUP(B59,'SMA 3261'!B59:R128,17,)</f>
        <v>55</v>
      </c>
      <c r="Q59" s="57" t="n">
        <f aca="false">COUNTA(E59:P59)</f>
        <v>12</v>
      </c>
      <c r="R59" s="58" t="n">
        <f aca="false">SUM(E59:P59)</f>
        <v>753</v>
      </c>
      <c r="S59" s="59" t="n">
        <f aca="false">ROUNDUP(AVERAGE(E59:P59),2)</f>
        <v>62.75</v>
      </c>
      <c r="T59" s="55" t="str">
        <f aca="false">IF(Q59&lt;12,"INCOMPLETE",IF(MIN(E59:P59)&gt;=40,"PASS",IF((COUNTIF(E59:P59,"&lt;40")=1),"SUPP, 1 Unit",IF((COUNTIF(E59:P59,"&lt;40")=2),"SUPP, 2 Units",IF((COUNTIF(E59:P59,"&lt;40")=3),"SUPP, 3 Units",IF((COUNTIF(E59:P59,"&lt;40")=4),  "SUPP, 4 Units",IF((COUNTIF(E59:P59,"&lt;40")=5),"SUPP, 5 Units","X SUPPS")))))))</f>
        <v>PASS</v>
      </c>
      <c r="U59" s="66"/>
      <c r="V59" s="67"/>
      <c r="W59" s="5" t="n">
        <v>2</v>
      </c>
      <c r="X59" s="6" t="s">
        <v>77</v>
      </c>
      <c r="Y59" s="6" t="s">
        <v>78</v>
      </c>
      <c r="Z59" s="6" t="s">
        <v>27</v>
      </c>
      <c r="AA59" s="6" t="s">
        <v>174</v>
      </c>
    </row>
    <row r="60" customFormat="false" ht="15" hidden="false" customHeight="true" outlineLevel="0" collapsed="false">
      <c r="A60" s="50" t="n">
        <v>53</v>
      </c>
      <c r="B60" s="69" t="s">
        <v>152</v>
      </c>
      <c r="C60" s="70" t="s">
        <v>153</v>
      </c>
      <c r="D60" s="5"/>
      <c r="E60" s="54" t="n">
        <f aca="false">VLOOKUP(B60,[1]SOE!$B$15:$V$91,21,)</f>
        <v>50</v>
      </c>
      <c r="F60" s="55" t="n">
        <f aca="false">VLOOKUP(B60,[2]SOE!$B$15:$V$93,21,)</f>
        <v>65</v>
      </c>
      <c r="G60" s="54" t="n">
        <f aca="false">VLOOKUP(B60,'EMT 4103'!B67:V144,21,)</f>
        <v>65</v>
      </c>
      <c r="H60" s="54" t="n">
        <f aca="false">VLOOKUP(B60,[3]SOE!$B$15:$V$91,21,)</f>
        <v>65</v>
      </c>
      <c r="I60" s="54" t="n">
        <f aca="false">VLOOKUP(B60,[4]SOE!$B$15:$V$94,21,)</f>
        <v>62</v>
      </c>
      <c r="J60" s="56" t="n">
        <f aca="false">VLOOKUP(B60,'[5]MECHATRONICS 2022'!$B$8:$Q$84,16,)</f>
        <v>47</v>
      </c>
      <c r="K60" s="54" t="n">
        <f aca="false">VLOOKUP(B60,'EMT 4201'!B67:V136,21,)</f>
        <v>61</v>
      </c>
      <c r="L60" s="54" t="n">
        <f aca="false">VLOOKUP(B60,'EMT 4202'!B66:S137,18,)</f>
        <v>61</v>
      </c>
      <c r="M60" s="54" t="n">
        <f aca="false">VLOOKUP(B60,'EMT 4203'!B67:V137,21,)</f>
        <v>61</v>
      </c>
      <c r="N60" s="54" t="n">
        <f aca="false">VLOOKUP(B60,'EMT 4204'!B67:V136,21,)</f>
        <v>69</v>
      </c>
      <c r="O60" s="55" t="n">
        <f aca="false">VLOOKUP(B60,'EMT 4205'!B67:V136,21,)</f>
        <v>68</v>
      </c>
      <c r="P60" s="54" t="n">
        <f aca="false">VLOOKUP(B60,'SMA 3261'!B60:R129,17,)</f>
        <v>40</v>
      </c>
      <c r="Q60" s="57" t="n">
        <f aca="false">COUNTA(E60:P60)</f>
        <v>12</v>
      </c>
      <c r="R60" s="58" t="n">
        <f aca="false">SUM(E60:P60)</f>
        <v>714</v>
      </c>
      <c r="S60" s="59" t="n">
        <f aca="false">ROUNDUP(AVERAGE(E60:P60),2)</f>
        <v>59.5</v>
      </c>
      <c r="T60" s="55" t="str">
        <f aca="false">IF(Q60&lt;12,"INCOMPLETE",IF(MIN(E60:P60)&gt;=40,"PASS",IF((COUNTIF(E60:P60,"&lt;40")=1),"SUPP, 1 Unit",IF((COUNTIF(E60:P60,"&lt;40")=2),"SUPP, 2 Units",IF((COUNTIF(E60:P60,"&lt;40")=3),"SUPP, 3 Units",IF((COUNTIF(E60:P60,"&lt;40")=4),  "SUPP, 4 Units",IF((COUNTIF(E60:P60,"&lt;40")=5),"SUPP, 5 Units","X SUPPS")))))))</f>
        <v>PASS</v>
      </c>
      <c r="U60" s="66"/>
      <c r="V60" s="67"/>
      <c r="W60" s="19"/>
      <c r="Z60" s="6" t="s">
        <v>28</v>
      </c>
      <c r="AA60" s="6" t="s">
        <v>175</v>
      </c>
    </row>
    <row r="61" customFormat="false" ht="15" hidden="false" customHeight="true" outlineLevel="0" collapsed="false">
      <c r="A61" s="62" t="n">
        <v>54</v>
      </c>
      <c r="B61" s="69" t="s">
        <v>154</v>
      </c>
      <c r="C61" s="70" t="s">
        <v>155</v>
      </c>
      <c r="D61" s="5"/>
      <c r="E61" s="54" t="n">
        <f aca="false">VLOOKUP(B61,[1]SOE!$B$15:$V$91,21,)</f>
        <v>82</v>
      </c>
      <c r="F61" s="55" t="n">
        <f aca="false">VLOOKUP(B61,[2]SOE!$B$15:$V$93,21,)</f>
        <v>64</v>
      </c>
      <c r="G61" s="54" t="n">
        <f aca="false">VLOOKUP(B61,'EMT 4103'!B68:V145,21,)</f>
        <v>75</v>
      </c>
      <c r="H61" s="54" t="n">
        <f aca="false">VLOOKUP(B61,[3]SOE!$B$15:$V$91,21,)</f>
        <v>78</v>
      </c>
      <c r="I61" s="54" t="n">
        <f aca="false">VLOOKUP(B61,[4]SOE!$B$15:$V$94,21,)</f>
        <v>69</v>
      </c>
      <c r="J61" s="56" t="n">
        <f aca="false">VLOOKUP(B61,'[5]MECHATRONICS 2022'!$B$8:$Q$84,16,)</f>
        <v>74</v>
      </c>
      <c r="K61" s="54" t="n">
        <f aca="false">VLOOKUP(B61,'EMT 4201'!B68:V137,21,)</f>
        <v>62</v>
      </c>
      <c r="L61" s="54" t="n">
        <f aca="false">VLOOKUP(B61,'EMT 4202'!B67:S138,18,)</f>
        <v>65</v>
      </c>
      <c r="M61" s="54" t="n">
        <f aca="false">VLOOKUP(B61,'EMT 4203'!B68:V138,21,)</f>
        <v>89</v>
      </c>
      <c r="N61" s="54" t="n">
        <f aca="false">VLOOKUP(B61,'EMT 4204'!B68:V137,21,)</f>
        <v>82</v>
      </c>
      <c r="O61" s="55" t="n">
        <f aca="false">VLOOKUP(B61,'EMT 4205'!B68:V137,21,)</f>
        <v>71</v>
      </c>
      <c r="P61" s="54" t="n">
        <f aca="false">VLOOKUP(B61,'SMA 3261'!B61:R130,17,)</f>
        <v>62</v>
      </c>
      <c r="Q61" s="57" t="n">
        <f aca="false">COUNTA(E61:P61)</f>
        <v>12</v>
      </c>
      <c r="R61" s="58" t="n">
        <f aca="false">SUM(E61:P61)</f>
        <v>873</v>
      </c>
      <c r="S61" s="59" t="n">
        <f aca="false">ROUNDUP(AVERAGE(E61:P61),2)</f>
        <v>72.75</v>
      </c>
      <c r="T61" s="55" t="str">
        <f aca="false">IF(Q61&lt;12,"INCOMPLETE",IF(MIN(E61:P61)&gt;=40,"PASS",IF((COUNTIF(E61:P61,"&lt;40")=1),"SUPP, 1 Unit",IF((COUNTIF(E61:P61,"&lt;40")=2),"SUPP, 2 Units",IF((COUNTIF(E61:P61,"&lt;40")=3),"SUPP, 3 Units",IF((COUNTIF(E61:P61,"&lt;40")=4),  "SUPP, 4 Units",IF((COUNTIF(E61:P61,"&lt;40")=5),"SUPP, 5 Units","X SUPPS")))))))</f>
        <v>PASS</v>
      </c>
      <c r="U61" s="66"/>
      <c r="V61" s="67"/>
      <c r="W61" s="19" t="n">
        <v>3</v>
      </c>
      <c r="X61" s="6" t="s">
        <v>109</v>
      </c>
      <c r="Y61" s="6" t="s">
        <v>110</v>
      </c>
      <c r="Z61" s="6" t="s">
        <v>27</v>
      </c>
      <c r="AA61" s="6" t="s">
        <v>174</v>
      </c>
    </row>
    <row r="62" customFormat="false" ht="15" hidden="false" customHeight="true" outlineLevel="0" collapsed="false">
      <c r="A62" s="50" t="n">
        <v>55</v>
      </c>
      <c r="B62" s="69" t="s">
        <v>156</v>
      </c>
      <c r="C62" s="70" t="s">
        <v>157</v>
      </c>
      <c r="D62" s="5"/>
      <c r="E62" s="54" t="n">
        <f aca="false">VLOOKUP(B62,[1]SOE!$B$15:$V$91,21,)</f>
        <v>67</v>
      </c>
      <c r="F62" s="55" t="n">
        <f aca="false">VLOOKUP(B62,[2]SOE!$B$15:$V$93,21,)</f>
        <v>58</v>
      </c>
      <c r="G62" s="54" t="n">
        <f aca="false">VLOOKUP(B62,'EMT 4103'!B69:V146,21,)</f>
        <v>68</v>
      </c>
      <c r="H62" s="54" t="n">
        <f aca="false">VLOOKUP(B62,[3]SOE!$B$15:$V$91,21,)</f>
        <v>64</v>
      </c>
      <c r="I62" s="54" t="n">
        <f aca="false">VLOOKUP(B62,[4]SOE!$B$15:$V$94,21,)</f>
        <v>67</v>
      </c>
      <c r="J62" s="56" t="n">
        <f aca="false">VLOOKUP(B62,'[5]MECHATRONICS 2022'!$B$8:$Q$84,16,)</f>
        <v>51</v>
      </c>
      <c r="K62" s="54" t="n">
        <f aca="false">VLOOKUP(B62,'EMT 4201'!B69:V138,21,)</f>
        <v>58</v>
      </c>
      <c r="L62" s="54" t="n">
        <f aca="false">VLOOKUP(B62,'EMT 4202'!B68:S139,18,)</f>
        <v>60</v>
      </c>
      <c r="M62" s="54" t="n">
        <f aca="false">VLOOKUP(B62,'EMT 4203'!B69:V139,21,)</f>
        <v>71</v>
      </c>
      <c r="N62" s="54" t="n">
        <f aca="false">VLOOKUP(B62,'EMT 4204'!B69:V138,21,)</f>
        <v>68</v>
      </c>
      <c r="O62" s="55" t="n">
        <f aca="false">VLOOKUP(B62,'EMT 4205'!B69:V138,21,)</f>
        <v>65</v>
      </c>
      <c r="P62" s="54" t="n">
        <f aca="false">VLOOKUP(B62,'SMA 3261'!B62:R131,17,)</f>
        <v>34</v>
      </c>
      <c r="Q62" s="57" t="n">
        <f aca="false">COUNTA(E62:P62)</f>
        <v>12</v>
      </c>
      <c r="R62" s="58" t="n">
        <f aca="false">SUM(E62:P62)</f>
        <v>731</v>
      </c>
      <c r="S62" s="59" t="n">
        <f aca="false">ROUNDUP(AVERAGE(E62:P62),2)</f>
        <v>60.92</v>
      </c>
      <c r="T62" s="55" t="str">
        <f aca="false">IF(Q62&lt;12,"INCOMPLETE",IF(MIN(E62:P62)&gt;=40,"PASS",IF((COUNTIF(E62:P62,"&lt;40")=1),"SUPP, 1 Unit",IF((COUNTIF(E62:P62,"&lt;40")=2),"SUPP, 2 Units",IF((COUNTIF(E62:P62,"&lt;40")=3),"SUPP, 3 Units",IF((COUNTIF(E62:P62,"&lt;40")=4),  "SUPP, 4 Units",IF((COUNTIF(E62:P62,"&lt;40")=5),"SUPP, 5 Units","X SUPPS")))))))</f>
        <v>SUPP, 1 Unit</v>
      </c>
      <c r="U62" s="66"/>
      <c r="V62" s="67"/>
      <c r="W62" s="5" t="n">
        <v>4</v>
      </c>
      <c r="X62" s="6" t="s">
        <v>168</v>
      </c>
      <c r="Y62" s="6" t="s">
        <v>176</v>
      </c>
      <c r="Z62" s="6" t="s">
        <v>27</v>
      </c>
      <c r="AA62" s="6" t="s">
        <v>174</v>
      </c>
    </row>
    <row r="63" customFormat="false" ht="15" hidden="false" customHeight="true" outlineLevel="0" collapsed="false">
      <c r="A63" s="62" t="n">
        <v>56</v>
      </c>
      <c r="B63" s="69" t="s">
        <v>158</v>
      </c>
      <c r="C63" s="70" t="s">
        <v>159</v>
      </c>
      <c r="D63" s="5"/>
      <c r="E63" s="54" t="n">
        <f aca="false">VLOOKUP(B63,[1]SOE!$B$15:$V$91,21,)</f>
        <v>57</v>
      </c>
      <c r="F63" s="55" t="n">
        <f aca="false">VLOOKUP(B63,[2]SOE!$B$15:$V$93,21,)</f>
        <v>53</v>
      </c>
      <c r="G63" s="54" t="n">
        <f aca="false">VLOOKUP(B63,'EMT 4103'!B70:V147,21,)</f>
        <v>70</v>
      </c>
      <c r="H63" s="54" t="n">
        <f aca="false">VLOOKUP(B63,[3]SOE!$B$15:$V$91,21,)</f>
        <v>69</v>
      </c>
      <c r="I63" s="54" t="n">
        <f aca="false">VLOOKUP(B63,[4]SOE!$B$15:$V$94,21,)</f>
        <v>59</v>
      </c>
      <c r="J63" s="56" t="n">
        <f aca="false">VLOOKUP(B63,'[5]MECHATRONICS 2022'!$B$8:$Q$84,16,)</f>
        <v>53</v>
      </c>
      <c r="K63" s="54" t="n">
        <f aca="false">VLOOKUP(B63,'EMT 4201'!B70:V139,21,)</f>
        <v>47</v>
      </c>
      <c r="L63" s="54" t="n">
        <f aca="false">VLOOKUP(B63,'EMT 4202'!B69:S140,18,)</f>
        <v>50</v>
      </c>
      <c r="M63" s="54" t="n">
        <f aca="false">VLOOKUP(B63,'EMT 4203'!B70:V140,21,)</f>
        <v>76</v>
      </c>
      <c r="N63" s="54" t="n">
        <f aca="false">VLOOKUP(B63,'EMT 4204'!B70:V139,21,)</f>
        <v>68</v>
      </c>
      <c r="O63" s="55" t="n">
        <f aca="false">VLOOKUP(B63,'EMT 4205'!B70:V139,21,)</f>
        <v>56</v>
      </c>
      <c r="P63" s="54" t="n">
        <f aca="false">VLOOKUP(B63,'SMA 3261'!B63:R132,17,)</f>
        <v>53</v>
      </c>
      <c r="Q63" s="57" t="n">
        <f aca="false">COUNTA(E63:P63)</f>
        <v>12</v>
      </c>
      <c r="R63" s="58" t="n">
        <f aca="false">SUM(E63:P63)</f>
        <v>711</v>
      </c>
      <c r="S63" s="59" t="n">
        <f aca="false">ROUNDUP(AVERAGE(E63:P63),2)</f>
        <v>59.25</v>
      </c>
      <c r="T63" s="55" t="str">
        <f aca="false">IF(Q63&lt;12,"INCOMPLETE",IF(MIN(E63:P63)&gt;=40,"PASS",IF((COUNTIF(E63:P63,"&lt;40")=1),"SUPP, 1 Unit",IF((COUNTIF(E63:P63,"&lt;40")=2),"SUPP, 2 Units",IF((COUNTIF(E63:P63,"&lt;40")=3),"SUPP, 3 Units",IF((COUNTIF(E63:P63,"&lt;40")=4),  "SUPP, 4 Units",IF((COUNTIF(E63:P63,"&lt;40")=5),"SUPP, 5 Units","X SUPPS")))))))</f>
        <v>PASS</v>
      </c>
      <c r="U63" s="66"/>
      <c r="V63" s="67"/>
      <c r="W63" s="19" t="n">
        <v>5</v>
      </c>
      <c r="X63" s="6" t="s">
        <v>177</v>
      </c>
      <c r="Y63" s="6" t="s">
        <v>178</v>
      </c>
      <c r="Z63" s="6" t="s">
        <v>27</v>
      </c>
      <c r="AA63" s="6" t="s">
        <v>174</v>
      </c>
    </row>
    <row r="64" s="22" customFormat="true" ht="15" hidden="false" customHeight="true" outlineLevel="0" collapsed="false">
      <c r="A64" s="50" t="n">
        <v>57</v>
      </c>
      <c r="B64" s="69" t="s">
        <v>177</v>
      </c>
      <c r="C64" s="70" t="s">
        <v>178</v>
      </c>
      <c r="D64" s="19"/>
      <c r="E64" s="88" t="n">
        <f aca="false">VLOOKUP(B64,[1]SOE!$B$15:$V$91,21,)</f>
        <v>35</v>
      </c>
      <c r="F64" s="79" t="n">
        <v>20</v>
      </c>
      <c r="G64" s="88" t="n">
        <f aca="false">VLOOKUP(B64,'EMT 4103'!B71:V148,21,)</f>
        <v>64</v>
      </c>
      <c r="H64" s="54" t="n">
        <f aca="false">VLOOKUP(B64,[3]SOE!$B$15:$V$91,21,)</f>
        <v>66</v>
      </c>
      <c r="I64" s="88" t="n">
        <f aca="false">VLOOKUP(B64,[4]SOE!$B$15:$V$94,21,)</f>
        <v>53</v>
      </c>
      <c r="J64" s="92" t="n">
        <f aca="false">VLOOKUP(B64,'[5]MECHATRONICS 2022'!$B$8:$Q$84,16,)</f>
        <v>40</v>
      </c>
      <c r="K64" s="54" t="n">
        <f aca="false">VLOOKUP(B64,'EMT 4201'!B71:V140,21,)</f>
        <v>30</v>
      </c>
      <c r="L64" s="54" t="n">
        <f aca="false">VLOOKUP(B64,'EMT 4202'!B70:S141,18,)</f>
        <v>33</v>
      </c>
      <c r="M64" s="54" t="n">
        <f aca="false">VLOOKUP(B64,'EMT 4203'!B71:V141,21,)</f>
        <v>58</v>
      </c>
      <c r="N64" s="54" t="n">
        <f aca="false">VLOOKUP(B64,'EMT 4204'!B71:V140,21,)</f>
        <v>64</v>
      </c>
      <c r="O64" s="55" t="n">
        <f aca="false">VLOOKUP(B64,'EMT 4205'!B71:V140,21,)</f>
        <v>48</v>
      </c>
      <c r="P64" s="54" t="n">
        <f aca="false">VLOOKUP(B64,'SMA 3261'!B64:R133,17,)</f>
        <v>14</v>
      </c>
      <c r="Q64" s="93" t="n">
        <f aca="false">COUNTA(E64:P64)</f>
        <v>12</v>
      </c>
      <c r="R64" s="58" t="n">
        <f aca="false">SUM(E64:P64)</f>
        <v>525</v>
      </c>
      <c r="S64" s="59" t="n">
        <f aca="false">ROUNDUP(AVERAGE(E64:P64),2)</f>
        <v>43.75</v>
      </c>
      <c r="T64" s="55" t="s">
        <v>179</v>
      </c>
      <c r="U64" s="94"/>
      <c r="V64" s="95"/>
      <c r="W64" s="19"/>
      <c r="X64" s="6"/>
      <c r="Y64" s="6"/>
      <c r="Z64" s="6" t="s">
        <v>28</v>
      </c>
      <c r="AA64" s="6" t="s">
        <v>175</v>
      </c>
      <c r="AB64" s="6"/>
    </row>
    <row r="65" customFormat="false" ht="15" hidden="false" customHeight="true" outlineLevel="0" collapsed="false">
      <c r="A65" s="62" t="n">
        <v>58</v>
      </c>
      <c r="B65" s="69" t="s">
        <v>160</v>
      </c>
      <c r="C65" s="70" t="s">
        <v>161</v>
      </c>
      <c r="D65" s="5"/>
      <c r="E65" s="54" t="n">
        <f aca="false">VLOOKUP(B65,[1]SOE!$B$15:$V$91,21,)</f>
        <v>60</v>
      </c>
      <c r="F65" s="55" t="n">
        <f aca="false">VLOOKUP(B65,[2]SOE!$B$15:$V$93,21,)</f>
        <v>49</v>
      </c>
      <c r="G65" s="54" t="n">
        <f aca="false">VLOOKUP(B65,'EMT 4103'!B72:V149,21,)</f>
        <v>63</v>
      </c>
      <c r="H65" s="54" t="n">
        <f aca="false">VLOOKUP(B65,[3]SOE!$B$15:$V$91,21,)</f>
        <v>69</v>
      </c>
      <c r="I65" s="54" t="n">
        <f aca="false">VLOOKUP(B65,[4]SOE!$B$15:$V$94,21,)</f>
        <v>59</v>
      </c>
      <c r="J65" s="56" t="n">
        <f aca="false">VLOOKUP(B65,'[5]MECHATRONICS 2022'!$B$8:$Q$84,16,)</f>
        <v>48</v>
      </c>
      <c r="K65" s="54" t="n">
        <f aca="false">VLOOKUP(B65,'EMT 4201'!B72:V141,21,)</f>
        <v>59</v>
      </c>
      <c r="L65" s="54" t="n">
        <f aca="false">VLOOKUP(B65,'EMT 4202'!B71:S142,18,)</f>
        <v>51</v>
      </c>
      <c r="M65" s="54" t="n">
        <f aca="false">VLOOKUP(B65,'EMT 4203'!B72:V142,21,)</f>
        <v>75</v>
      </c>
      <c r="N65" s="54" t="n">
        <f aca="false">VLOOKUP(B65,'EMT 4204'!B72:V141,21,)</f>
        <v>54</v>
      </c>
      <c r="O65" s="55" t="n">
        <f aca="false">VLOOKUP(B65,'EMT 4205'!B72:V141,21,)</f>
        <v>59</v>
      </c>
      <c r="P65" s="54" t="n">
        <f aca="false">VLOOKUP(B65,'SMA 3261'!B65:R134,17,)</f>
        <v>26</v>
      </c>
      <c r="Q65" s="57" t="n">
        <f aca="false">COUNTA(E65:P65)</f>
        <v>12</v>
      </c>
      <c r="R65" s="58" t="n">
        <f aca="false">SUM(E65:P65)</f>
        <v>672</v>
      </c>
      <c r="S65" s="59" t="n">
        <f aca="false">ROUNDUP(AVERAGE(E65:P65),2)</f>
        <v>56</v>
      </c>
      <c r="T65" s="55" t="str">
        <f aca="false">IF(Q65&lt;12,"INCOMPLETE",IF(MIN(E65:P65)&gt;=40,"PASS",IF((COUNTIF(E65:P65,"&lt;40")=1),"SUPP, 1 Unit",IF((COUNTIF(E65:P65,"&lt;40")=2),"SUPP, 2 Units",IF((COUNTIF(E65:P65,"&lt;40")=3),"SUPP, 3 Units",IF((COUNTIF(E65:P65,"&lt;40")=4),  "SUPP, 4 Units",IF((COUNTIF(E65:P65,"&lt;40")=5),"SUPP, 5 Units","X SUPPS")))))))</f>
        <v>SUPP, 1 Unit</v>
      </c>
      <c r="U65" s="66"/>
      <c r="V65" s="67"/>
      <c r="W65" s="5" t="n">
        <v>6</v>
      </c>
      <c r="X65" s="6" t="s">
        <v>180</v>
      </c>
      <c r="Y65" s="6" t="s">
        <v>181</v>
      </c>
      <c r="Z65" s="6" t="s">
        <v>27</v>
      </c>
      <c r="AA65" s="6" t="s">
        <v>174</v>
      </c>
    </row>
    <row r="66" customFormat="false" ht="15" hidden="false" customHeight="true" outlineLevel="0" collapsed="false">
      <c r="A66" s="50" t="n">
        <v>59</v>
      </c>
      <c r="B66" s="69" t="s">
        <v>182</v>
      </c>
      <c r="C66" s="70" t="s">
        <v>183</v>
      </c>
      <c r="D66" s="5"/>
      <c r="E66" s="78" t="s">
        <v>89</v>
      </c>
      <c r="F66" s="79" t="s">
        <v>141</v>
      </c>
      <c r="G66" s="78" t="s">
        <v>184</v>
      </c>
      <c r="H66" s="78" t="s">
        <v>141</v>
      </c>
      <c r="I66" s="78" t="s">
        <v>185</v>
      </c>
      <c r="J66" s="96" t="s">
        <v>186</v>
      </c>
      <c r="K66" s="54" t="n">
        <f aca="false">VLOOKUP(B66,'EMT 4201'!B73:V142,21,)</f>
        <v>53</v>
      </c>
      <c r="L66" s="78" t="s">
        <v>187</v>
      </c>
      <c r="M66" s="78" t="s">
        <v>188</v>
      </c>
      <c r="N66" s="78" t="s">
        <v>189</v>
      </c>
      <c r="O66" s="55" t="n">
        <f aca="false">VLOOKUP(B66,'EMT 4205'!B73:V142,21,)</f>
        <v>61</v>
      </c>
      <c r="P66" s="54" t="n">
        <f aca="false">VLOOKUP(B66,'SMA 3261'!B66:R135,17,)</f>
        <v>45</v>
      </c>
      <c r="Q66" s="57" t="n">
        <v>6</v>
      </c>
      <c r="R66" s="58" t="n">
        <f aca="false">SUM(E66:P66)</f>
        <v>159</v>
      </c>
      <c r="S66" s="59" t="n">
        <f aca="false">ROUNDUP(AVERAGE(E66:P66),2)</f>
        <v>53</v>
      </c>
      <c r="T66" s="55" t="s">
        <v>190</v>
      </c>
      <c r="U66" s="66" t="s">
        <v>99</v>
      </c>
      <c r="V66" s="67" t="s">
        <v>191</v>
      </c>
      <c r="W66" s="19"/>
      <c r="Z66" s="6" t="s">
        <v>28</v>
      </c>
      <c r="AA66" s="6" t="s">
        <v>175</v>
      </c>
      <c r="AC66" s="1" t="s">
        <v>192</v>
      </c>
    </row>
    <row r="67" customFormat="false" ht="15" hidden="false" customHeight="true" outlineLevel="0" collapsed="false">
      <c r="A67" s="62" t="n">
        <v>60</v>
      </c>
      <c r="B67" s="69" t="s">
        <v>180</v>
      </c>
      <c r="C67" s="70" t="s">
        <v>193</v>
      </c>
      <c r="D67" s="5"/>
      <c r="E67" s="54" t="n">
        <f aca="false">VLOOKUP(B67,[1]SOE!$B$15:$V$91,21,)</f>
        <v>35</v>
      </c>
      <c r="F67" s="55" t="n">
        <f aca="false">VLOOKUP(B67,[2]SOE!$B$15:$V$93,21,)</f>
        <v>37</v>
      </c>
      <c r="G67" s="54" t="n">
        <f aca="false">VLOOKUP(B67,'EMT 4103'!B74:V151,21,)</f>
        <v>59</v>
      </c>
      <c r="H67" s="54" t="n">
        <f aca="false">VLOOKUP(B67,[3]SOE!$B$15:$V$91,21,)</f>
        <v>66</v>
      </c>
      <c r="I67" s="54" t="n">
        <f aca="false">VLOOKUP(B67,[4]SOE!$B$15:$V$94,21,)</f>
        <v>52</v>
      </c>
      <c r="J67" s="56" t="n">
        <f aca="false">VLOOKUP(B67,'[5]MECHATRONICS 2022'!$B$8:$Q$84,16,)</f>
        <v>40</v>
      </c>
      <c r="K67" s="54" t="n">
        <v>70</v>
      </c>
      <c r="L67" s="54" t="n">
        <v>46</v>
      </c>
      <c r="M67" s="54" t="n">
        <f aca="false">VLOOKUP(B67,'EMT 4203'!B74:V144,21,)</f>
        <v>65</v>
      </c>
      <c r="N67" s="54" t="n">
        <f aca="false">VLOOKUP(B67,'EMT 4204'!B74:V143,21,)</f>
        <v>66</v>
      </c>
      <c r="O67" s="55" t="n">
        <f aca="false">VLOOKUP(B67,'EMT 4205'!B74:V143,21,)</f>
        <v>55</v>
      </c>
      <c r="P67" s="54" t="n">
        <v>66</v>
      </c>
      <c r="Q67" s="57" t="n">
        <f aca="false">COUNTA(E67:P67)</f>
        <v>12</v>
      </c>
      <c r="R67" s="58" t="n">
        <f aca="false">SUM(E67:P67)</f>
        <v>657</v>
      </c>
      <c r="S67" s="59" t="n">
        <f aca="false">ROUNDUP(AVERAGE(E67:P67),2)</f>
        <v>54.75</v>
      </c>
      <c r="T67" s="55" t="str">
        <f aca="false">IF(Q67&lt;12,"INCOMPLETE",IF(MIN(E67:P67)&gt;=40,"PASS",IF((COUNTIF(E67:P67,"&lt;40")=1),"SUPP, 1 Unit",IF((COUNTIF(E67:P67,"&lt;40")=2),"SUPP, 2 Units",IF((COUNTIF(E67:P67,"&lt;40")=3),"SUPP, 3 Units",IF((COUNTIF(E67:P67,"&lt;40")=4),  "SUPP, 4 Units",IF((COUNTIF(E67:P67,"&lt;40")=5),"SUPP, 5 Units","X SUPPS")))))))</f>
        <v>SUPP, 2 Units</v>
      </c>
      <c r="U67" s="66"/>
      <c r="V67" s="67"/>
      <c r="W67" s="19" t="n">
        <v>7</v>
      </c>
      <c r="X67" s="6" t="s">
        <v>194</v>
      </c>
      <c r="Y67" s="6" t="s">
        <v>195</v>
      </c>
      <c r="Z67" s="6" t="s">
        <v>27</v>
      </c>
      <c r="AA67" s="6" t="s">
        <v>174</v>
      </c>
    </row>
    <row r="68" customFormat="false" ht="15" hidden="false" customHeight="true" outlineLevel="0" collapsed="false">
      <c r="A68" s="50" t="n">
        <v>61</v>
      </c>
      <c r="B68" s="69" t="s">
        <v>194</v>
      </c>
      <c r="C68" s="70" t="s">
        <v>196</v>
      </c>
      <c r="D68" s="5"/>
      <c r="E68" s="54" t="n">
        <f aca="false">VLOOKUP(B68,[1]SOE!$B$15:$V$91,21,)</f>
        <v>27</v>
      </c>
      <c r="F68" s="55" t="n">
        <f aca="false">VLOOKUP(B68,[2]SOE!$B$15:$V$93,21,)</f>
        <v>41</v>
      </c>
      <c r="G68" s="54" t="n">
        <f aca="false">VLOOKUP(B68,'EMT 4103'!B75:V152,21,)</f>
        <v>66</v>
      </c>
      <c r="H68" s="54" t="n">
        <f aca="false">VLOOKUP(B68,[3]SOE!$B$15:$V$91,21,)</f>
        <v>76</v>
      </c>
      <c r="I68" s="54" t="n">
        <f aca="false">VLOOKUP(B68,[4]SOE!$B$15:$V$94,21,)</f>
        <v>50</v>
      </c>
      <c r="J68" s="56" t="n">
        <f aca="false">VLOOKUP(B68,'[5]MECHATRONICS 2022'!$B$8:$Q$84,16,)</f>
        <v>44</v>
      </c>
      <c r="K68" s="54" t="n">
        <f aca="false">VLOOKUP(B68,'EMT 4201'!B75:V144,21,)</f>
        <v>68</v>
      </c>
      <c r="L68" s="54" t="n">
        <f aca="false">VLOOKUP(B68,'EMT 4202'!B74:S145,18,)</f>
        <v>64</v>
      </c>
      <c r="M68" s="54" t="n">
        <v>49</v>
      </c>
      <c r="N68" s="54" t="n">
        <f aca="false">VLOOKUP(B68,'EMT 4204'!B75:V144,21,)</f>
        <v>56</v>
      </c>
      <c r="O68" s="55" t="n">
        <f aca="false">VLOOKUP(B68,'EMT 4205'!B75:V144,21,)</f>
        <v>47</v>
      </c>
      <c r="P68" s="54" t="n">
        <f aca="false">VLOOKUP(B68,'SMA 3261'!B68:R137,17,)</f>
        <v>46</v>
      </c>
      <c r="Q68" s="57" t="n">
        <f aca="false">COUNTA(E68:P68)</f>
        <v>12</v>
      </c>
      <c r="R68" s="58" t="n">
        <f aca="false">SUM(E68:P68)</f>
        <v>634</v>
      </c>
      <c r="S68" s="59" t="n">
        <f aca="false">ROUNDUP(AVERAGE(E68:P68),2)</f>
        <v>52.84</v>
      </c>
      <c r="T68" s="55" t="str">
        <f aca="false">IF(Q68&lt;12,"INCOMPLETE",IF(MIN(E68:P68)&gt;=40,"PASS",IF((COUNTIF(E68:P68,"&lt;40")=1),"SUPP, 1 Unit",IF((COUNTIF(E68:P68,"&lt;40")=2),"SUPP, 2 Units",IF((COUNTIF(E68:P68,"&lt;40")=3),"SUPP, 3 Units",IF((COUNTIF(E68:P68,"&lt;40")=4),  "SUPP, 4 Units",IF((COUNTIF(E68:P68,"&lt;40")=5),"SUPP, 5 Units","X SUPPS")))))))</f>
        <v>SUPP, 1 Unit</v>
      </c>
      <c r="U68" s="66"/>
      <c r="V68" s="67"/>
      <c r="W68" s="5" t="n">
        <v>8</v>
      </c>
      <c r="X68" s="6" t="s">
        <v>197</v>
      </c>
      <c r="Y68" s="6" t="s">
        <v>198</v>
      </c>
      <c r="Z68" s="6" t="s">
        <v>27</v>
      </c>
      <c r="AA68" s="6" t="s">
        <v>174</v>
      </c>
    </row>
    <row r="69" customFormat="false" ht="15" hidden="false" customHeight="true" outlineLevel="0" collapsed="false">
      <c r="A69" s="62" t="n">
        <v>62</v>
      </c>
      <c r="B69" s="69" t="s">
        <v>162</v>
      </c>
      <c r="C69" s="70" t="s">
        <v>199</v>
      </c>
      <c r="D69" s="5"/>
      <c r="E69" s="54" t="n">
        <v>40</v>
      </c>
      <c r="F69" s="55" t="n">
        <f aca="false">VLOOKUP(B69,[2]SOE!$B$15:$V$93,21,)</f>
        <v>48</v>
      </c>
      <c r="G69" s="54" t="n">
        <f aca="false">VLOOKUP(B69,'EMT 4103'!B76:V153,21,)</f>
        <v>67</v>
      </c>
      <c r="H69" s="54" t="n">
        <f aca="false">VLOOKUP(B69,[3]SOE!$B$15:$V$91,21,)</f>
        <v>60</v>
      </c>
      <c r="I69" s="54" t="n">
        <f aca="false">VLOOKUP(B69,[4]SOE!$B$15:$V$94,21,)</f>
        <v>63</v>
      </c>
      <c r="J69" s="56" t="n">
        <f aca="false">VLOOKUP(B69,'[5]MECHATRONICS 2022'!$B$8:$Q$84,16,)</f>
        <v>42</v>
      </c>
      <c r="K69" s="54" t="n">
        <f aca="false">VLOOKUP(B69,'EMT 4201'!B76:V145,21,)</f>
        <v>35</v>
      </c>
      <c r="L69" s="54" t="n">
        <f aca="false">VLOOKUP(B69,'EMT 4202'!B75:S146,18,)</f>
        <v>63</v>
      </c>
      <c r="M69" s="54" t="n">
        <v>52</v>
      </c>
      <c r="N69" s="54" t="n">
        <f aca="false">VLOOKUP(B69,'EMT 4204'!B76:V145,21,)</f>
        <v>48</v>
      </c>
      <c r="O69" s="55" t="n">
        <f aca="false">VLOOKUP(B69,'EMT 4205'!B76:V145,21,)</f>
        <v>49</v>
      </c>
      <c r="P69" s="54" t="n">
        <v>45</v>
      </c>
      <c r="Q69" s="57" t="n">
        <f aca="false">COUNTA(E69:P69)</f>
        <v>12</v>
      </c>
      <c r="R69" s="58" t="n">
        <f aca="false">SUM(E69:P69)</f>
        <v>612</v>
      </c>
      <c r="S69" s="59" t="n">
        <f aca="false">ROUNDUP(AVERAGE(E69:P69),2)</f>
        <v>51</v>
      </c>
      <c r="T69" s="55" t="str">
        <f aca="false">IF(Q69&lt;12,"INCOMPLETE",IF(MIN(E69:P69)&gt;=40,"PASS",IF((COUNTIF(E69:P69,"&lt;40")=1),"SUPP, 1 Unit",IF((COUNTIF(E69:P69,"&lt;40")=2),"SUPP, 2 Units",IF((COUNTIF(E69:P69,"&lt;40")=3),"SUPP, 3 Units",IF((COUNTIF(E69:P69,"&lt;40")=4),  "SUPP, 4 Units",IF((COUNTIF(E69:P69,"&lt;40")=5),"SUPP, 5 Units","X SUPPS")))))))</f>
        <v>SUPP, 1 Unit</v>
      </c>
      <c r="U69" s="66"/>
      <c r="V69" s="67"/>
      <c r="Z69" s="6" t="s">
        <v>32</v>
      </c>
      <c r="AA69" s="6" t="s">
        <v>200</v>
      </c>
    </row>
    <row r="70" customFormat="false" ht="15" hidden="false" customHeight="true" outlineLevel="0" collapsed="false">
      <c r="A70" s="50" t="n">
        <v>63</v>
      </c>
      <c r="B70" s="69" t="s">
        <v>164</v>
      </c>
      <c r="C70" s="70" t="s">
        <v>201</v>
      </c>
      <c r="D70" s="5"/>
      <c r="E70" s="54" t="n">
        <f aca="false">VLOOKUP(B70,[1]SOE!$B$15:$V$91,21,)</f>
        <v>40</v>
      </c>
      <c r="F70" s="55" t="n">
        <f aca="false">VLOOKUP(B70,[2]SOE!$B$15:$V$93,21,)</f>
        <v>41</v>
      </c>
      <c r="G70" s="54" t="n">
        <f aca="false">VLOOKUP(B70,'EMT 4103'!B77:V154,21,)</f>
        <v>79</v>
      </c>
      <c r="H70" s="54" t="n">
        <v>64</v>
      </c>
      <c r="I70" s="54" t="n">
        <f aca="false">VLOOKUP(B70,[4]SOE!$B$15:$V$94,21,)</f>
        <v>62</v>
      </c>
      <c r="J70" s="56" t="n">
        <f aca="false">VLOOKUP(B70,'[5]MECHATRONICS 2022'!$B$8:$Q$84,16,)</f>
        <v>52</v>
      </c>
      <c r="K70" s="54" t="n">
        <f aca="false">VLOOKUP(B70,'EMT 4201'!B77:V146,21,)</f>
        <v>51</v>
      </c>
      <c r="L70" s="54" t="n">
        <v>61</v>
      </c>
      <c r="M70" s="54" t="n">
        <v>82</v>
      </c>
      <c r="N70" s="54" t="n">
        <f aca="false">VLOOKUP(B70,'EMT 4204'!B77:V146,21,)</f>
        <v>69</v>
      </c>
      <c r="O70" s="55" t="n">
        <f aca="false">VLOOKUP(B70,'EMT 4205'!B77:V146,21,)</f>
        <v>62</v>
      </c>
      <c r="P70" s="54" t="n">
        <v>75</v>
      </c>
      <c r="Q70" s="57" t="n">
        <f aca="false">COUNTA(E70:P70)</f>
        <v>12</v>
      </c>
      <c r="R70" s="58" t="n">
        <f aca="false">SUM(E70:P70)</f>
        <v>738</v>
      </c>
      <c r="S70" s="59" t="n">
        <f aca="false">ROUNDUP(AVERAGE(E70:P70),2)</f>
        <v>61.5</v>
      </c>
      <c r="T70" s="55" t="str">
        <f aca="false">IF(Q70&lt;12,"INCOMPLETE",IF(MIN(E70:P70)&gt;=40,"PASS",IF((COUNTIF(E70:P70,"&lt;40")=1),"SUPP, 1 Unit",IF((COUNTIF(E70:P70,"&lt;40")=2),"SUPP, 2 Units",IF((COUNTIF(E70:P70,"&lt;40")=3),"SUPP, 3 Units",IF((COUNTIF(E70:P70,"&lt;40")=4),  "SUPP, 4 Units",IF((COUNTIF(E70:P70,"&lt;40")=5),"SUPP, 5 Units","X SUPPS")))))))</f>
        <v>PASS</v>
      </c>
      <c r="U70" s="66"/>
      <c r="V70" s="67"/>
      <c r="W70" s="89" t="s">
        <v>202</v>
      </c>
      <c r="X70" s="89"/>
      <c r="Y70" s="89"/>
      <c r="Z70" s="89"/>
      <c r="AA70" s="89"/>
      <c r="AB70" s="89"/>
    </row>
    <row r="71" customFormat="false" ht="15" hidden="false" customHeight="true" outlineLevel="0" collapsed="false">
      <c r="A71" s="62" t="n">
        <v>64</v>
      </c>
      <c r="B71" s="69" t="s">
        <v>203</v>
      </c>
      <c r="C71" s="70" t="s">
        <v>204</v>
      </c>
      <c r="D71" s="5"/>
      <c r="E71" s="97" t="s">
        <v>186</v>
      </c>
      <c r="F71" s="98" t="s">
        <v>205</v>
      </c>
      <c r="G71" s="97" t="s">
        <v>141</v>
      </c>
      <c r="H71" s="97" t="s">
        <v>206</v>
      </c>
      <c r="I71" s="97" t="s">
        <v>143</v>
      </c>
      <c r="J71" s="99" t="s">
        <v>140</v>
      </c>
      <c r="K71" s="97" t="s">
        <v>187</v>
      </c>
      <c r="L71" s="97" t="s">
        <v>207</v>
      </c>
      <c r="M71" s="97" t="s">
        <v>208</v>
      </c>
      <c r="N71" s="97" t="s">
        <v>209</v>
      </c>
      <c r="O71" s="98" t="s">
        <v>208</v>
      </c>
      <c r="P71" s="97" t="s">
        <v>210</v>
      </c>
      <c r="Q71" s="57" t="n">
        <f aca="false">COUNTA(E71:P71)</f>
        <v>12</v>
      </c>
      <c r="R71" s="58" t="n">
        <f aca="false">SUM(E71:P71)</f>
        <v>0</v>
      </c>
      <c r="S71" s="59"/>
      <c r="T71" s="100" t="s">
        <v>211</v>
      </c>
      <c r="U71" s="66" t="s">
        <v>99</v>
      </c>
      <c r="V71" s="67"/>
      <c r="W71" s="10" t="s">
        <v>2</v>
      </c>
      <c r="X71" s="10" t="s">
        <v>3</v>
      </c>
      <c r="Y71" s="10" t="s">
        <v>4</v>
      </c>
      <c r="Z71" s="10" t="s">
        <v>5</v>
      </c>
      <c r="AA71" s="10" t="s">
        <v>6</v>
      </c>
      <c r="AC71" s="1" t="s">
        <v>212</v>
      </c>
    </row>
    <row r="72" s="22" customFormat="true" ht="15" hidden="false" customHeight="true" outlineLevel="0" collapsed="false">
      <c r="A72" s="50" t="n">
        <v>65</v>
      </c>
      <c r="B72" s="69" t="s">
        <v>197</v>
      </c>
      <c r="C72" s="70" t="s">
        <v>213</v>
      </c>
      <c r="D72" s="19"/>
      <c r="E72" s="88" t="n">
        <f aca="false">VLOOKUP(B72,[1]SOE!$B$15:$V$91,21,)</f>
        <v>37</v>
      </c>
      <c r="F72" s="101" t="n">
        <f aca="false">VLOOKUP(B72,[2]SOE!$B$15:$V$93,21,)</f>
        <v>50</v>
      </c>
      <c r="G72" s="88" t="n">
        <f aca="false">VLOOKUP(B72,'EMT 4103'!B80:V157,21,)</f>
        <v>62</v>
      </c>
      <c r="H72" s="54" t="n">
        <f aca="false">VLOOKUP(B72,[3]SOE!$B$15:$V$91,21,)</f>
        <v>64</v>
      </c>
      <c r="I72" s="88" t="n">
        <f aca="false">VLOOKUP(B72,[4]SOE!$B$15:$V$94,21,)</f>
        <v>61</v>
      </c>
      <c r="J72" s="92" t="n">
        <f aca="false">VLOOKUP(B72,'[5]MECHATRONICS 2022'!$B$8:$Q$84,16,)</f>
        <v>25</v>
      </c>
      <c r="K72" s="54" t="n">
        <f aca="false">VLOOKUP(B72,'EMT 4201'!B80:V149,21,)</f>
        <v>64</v>
      </c>
      <c r="L72" s="54" t="n">
        <v>48</v>
      </c>
      <c r="M72" s="54" t="n">
        <v>55</v>
      </c>
      <c r="N72" s="54" t="n">
        <f aca="false">VLOOKUP(B72,'EMT 4204'!B79:V148,21,)</f>
        <v>58</v>
      </c>
      <c r="O72" s="55" t="n">
        <f aca="false">VLOOKUP(B72,'EMT 4205'!B79:V148,21,)</f>
        <v>74</v>
      </c>
      <c r="P72" s="54" t="n">
        <v>29</v>
      </c>
      <c r="Q72" s="57" t="n">
        <f aca="false">COUNTA(E72:P72)</f>
        <v>12</v>
      </c>
      <c r="R72" s="58" t="n">
        <f aca="false">SUM(E72:P72)</f>
        <v>627</v>
      </c>
      <c r="S72" s="59" t="n">
        <f aca="false">ROUNDUP(AVERAGE(E72:P72),2)</f>
        <v>52.25</v>
      </c>
      <c r="T72" s="55" t="str">
        <f aca="false">IF(Q72&lt;12,"INCOMPLETE",IF(MIN(E72:P72)&gt;=40,"PASS",IF((COUNTIF(E72:P72,"&lt;40")=1),"SUPP, 1 Unit",IF((COUNTIF(E72:P72,"&lt;40")=2),"SUPP, 2 Units",IF((COUNTIF(E72:P72,"&lt;40")=3),"SUPP, 3 Units",IF((COUNTIF(E72:P72,"&lt;40")=4),  "SUPP, 4 Units",IF((COUNTIF(E72:P72,"&lt;40")=5),"SUPP, 5 Units","X SUPPS")))))))</f>
        <v>SUPP, 3 Units</v>
      </c>
      <c r="U72" s="94"/>
      <c r="V72" s="95"/>
      <c r="W72" s="102"/>
      <c r="X72" s="103"/>
      <c r="Y72" s="104"/>
      <c r="Z72" s="6" t="s">
        <v>28</v>
      </c>
      <c r="AA72" s="6" t="s">
        <v>175</v>
      </c>
      <c r="AB72" s="6"/>
    </row>
    <row r="73" s="22" customFormat="true" ht="15" hidden="false" customHeight="true" outlineLevel="0" collapsed="false">
      <c r="A73" s="62" t="n">
        <v>66</v>
      </c>
      <c r="B73" s="69" t="s">
        <v>214</v>
      </c>
      <c r="C73" s="70" t="s">
        <v>215</v>
      </c>
      <c r="D73" s="19"/>
      <c r="E73" s="78" t="s">
        <v>216</v>
      </c>
      <c r="F73" s="79" t="s">
        <v>187</v>
      </c>
      <c r="G73" s="78" t="s">
        <v>217</v>
      </c>
      <c r="H73" s="78" t="s">
        <v>218</v>
      </c>
      <c r="I73" s="78" t="s">
        <v>219</v>
      </c>
      <c r="J73" s="80" t="s">
        <v>220</v>
      </c>
      <c r="K73" s="97"/>
      <c r="L73" s="97"/>
      <c r="M73" s="97"/>
      <c r="N73" s="97"/>
      <c r="O73" s="98"/>
      <c r="P73" s="97"/>
      <c r="Q73" s="105" t="n">
        <f aca="false">COUNTA(E73:P73)</f>
        <v>6</v>
      </c>
      <c r="R73" s="58" t="n">
        <f aca="false">SUM(E73:P73)</f>
        <v>0</v>
      </c>
      <c r="S73" s="59"/>
      <c r="T73" s="55" t="s">
        <v>221</v>
      </c>
      <c r="U73" s="94"/>
      <c r="V73" s="95"/>
      <c r="W73" s="102"/>
      <c r="X73" s="103"/>
      <c r="Y73" s="104"/>
      <c r="Z73" s="6" t="s">
        <v>32</v>
      </c>
      <c r="AA73" s="6" t="s">
        <v>200</v>
      </c>
      <c r="AB73" s="6"/>
      <c r="AC73" s="22" t="s">
        <v>222</v>
      </c>
    </row>
    <row r="74" customFormat="false" ht="15" hidden="false" customHeight="true" outlineLevel="0" collapsed="false">
      <c r="A74" s="50" t="n">
        <v>67</v>
      </c>
      <c r="B74" s="69" t="s">
        <v>166</v>
      </c>
      <c r="C74" s="70" t="s">
        <v>223</v>
      </c>
      <c r="D74" s="5"/>
      <c r="E74" s="54" t="n">
        <f aca="false">VLOOKUP(B74,[1]SOE!$B$15:$V$91,21,)</f>
        <v>59</v>
      </c>
      <c r="F74" s="55" t="n">
        <v>40</v>
      </c>
      <c r="G74" s="54" t="n">
        <f aca="false">VLOOKUP(B74,'EMT 4103'!B82:V159,21,)</f>
        <v>52</v>
      </c>
      <c r="H74" s="54" t="n">
        <f aca="false">VLOOKUP(B74,[3]SOE!$B$15:$V$91,21,)</f>
        <v>72</v>
      </c>
      <c r="I74" s="54" t="n">
        <f aca="false">VLOOKUP(B74,[4]SOE!$B$15:$V$94,21,)</f>
        <v>50</v>
      </c>
      <c r="J74" s="56" t="n">
        <v>60</v>
      </c>
      <c r="K74" s="54" t="n">
        <v>63</v>
      </c>
      <c r="L74" s="54" t="n">
        <v>49</v>
      </c>
      <c r="M74" s="54" t="n">
        <f aca="false">VLOOKUP(B74,'EMT 4203'!B81:V151,21,)</f>
        <v>67</v>
      </c>
      <c r="N74" s="54" t="n">
        <v>58</v>
      </c>
      <c r="O74" s="55" t="n">
        <f aca="false">VLOOKUP(B74,'EMT 4205'!B81:V150,21,)</f>
        <v>65</v>
      </c>
      <c r="P74" s="54" t="n">
        <f aca="false">VLOOKUP(B74,'SMA 3261'!B74:R143,17,)</f>
        <v>42</v>
      </c>
      <c r="Q74" s="57" t="n">
        <f aca="false">COUNTA(E74:P74)</f>
        <v>12</v>
      </c>
      <c r="R74" s="58" t="n">
        <f aca="false">SUM(E74:P74)</f>
        <v>677</v>
      </c>
      <c r="S74" s="59" t="n">
        <f aca="false">ROUNDUP(AVERAGE(E74:P74),2)</f>
        <v>56.42</v>
      </c>
      <c r="T74" s="55" t="str">
        <f aca="false">IF(Q74&lt;12,"INCOMPLETE",IF(MIN(E74:P74)&gt;=40,"PASS",IF((COUNTIF(E74:P74,"&lt;40")=1),"SUPP, 1 Unit",IF((COUNTIF(E74:P74,"&lt;40")=2),"SUPP, 2 Units",IF((COUNTIF(E74:P74,"&lt;40")=3),"SUPP, 3 Units",IF((COUNTIF(E74:P74,"&lt;40")=4),  "SUPP, 4 Units",IF((COUNTIF(E74:P74,"&lt;40")=5),"SUPP, 5 Units","X SUPPS")))))))</f>
        <v>PASS</v>
      </c>
      <c r="U74" s="66"/>
      <c r="V74" s="67"/>
      <c r="W74" s="106" t="n">
        <v>2</v>
      </c>
      <c r="X74" s="106" t="s">
        <v>96</v>
      </c>
      <c r="Y74" s="106" t="s">
        <v>97</v>
      </c>
      <c r="Z74" s="107" t="s">
        <v>27</v>
      </c>
      <c r="AA74" s="107" t="s">
        <v>174</v>
      </c>
      <c r="AB74" s="107"/>
    </row>
    <row r="75" customFormat="false" ht="15" hidden="false" customHeight="true" outlineLevel="0" collapsed="false">
      <c r="A75" s="62" t="n">
        <v>68</v>
      </c>
      <c r="B75" s="69" t="s">
        <v>224</v>
      </c>
      <c r="C75" s="70" t="s">
        <v>225</v>
      </c>
      <c r="D75" s="5"/>
      <c r="E75" s="78" t="s">
        <v>145</v>
      </c>
      <c r="F75" s="79" t="s">
        <v>207</v>
      </c>
      <c r="G75" s="78" t="s">
        <v>187</v>
      </c>
      <c r="H75" s="78" t="s">
        <v>226</v>
      </c>
      <c r="I75" s="78" t="s">
        <v>219</v>
      </c>
      <c r="J75" s="80" t="s">
        <v>145</v>
      </c>
      <c r="K75" s="54" t="n">
        <v>59</v>
      </c>
      <c r="L75" s="54" t="n">
        <v>54</v>
      </c>
      <c r="M75" s="54" t="n">
        <v>47</v>
      </c>
      <c r="N75" s="54" t="n">
        <f aca="false">VLOOKUP(B75,'EMT 4204'!B82:V151,21,)</f>
        <v>44</v>
      </c>
      <c r="O75" s="55" t="n">
        <f aca="false">VLOOKUP(B75,'EMT 4205'!B82:V151,21,)</f>
        <v>45</v>
      </c>
      <c r="P75" s="54" t="n">
        <v>46</v>
      </c>
      <c r="Q75" s="57"/>
      <c r="R75" s="58" t="n">
        <f aca="false">SUM(E75:P75)</f>
        <v>295</v>
      </c>
      <c r="S75" s="59" t="n">
        <f aca="false">ROUNDUP(AVERAGE(E75:P75),2)</f>
        <v>49.17</v>
      </c>
      <c r="T75" s="55" t="s">
        <v>227</v>
      </c>
      <c r="U75" s="66" t="s">
        <v>228</v>
      </c>
      <c r="V75" s="67"/>
      <c r="W75" s="106"/>
      <c r="X75" s="106"/>
      <c r="Y75" s="106"/>
      <c r="Z75" s="6" t="s">
        <v>32</v>
      </c>
      <c r="AA75" s="6" t="s">
        <v>200</v>
      </c>
    </row>
    <row r="76" customFormat="false" ht="15" hidden="false" customHeight="true" outlineLevel="0" collapsed="false">
      <c r="A76" s="50" t="n">
        <v>69</v>
      </c>
      <c r="B76" s="69" t="s">
        <v>170</v>
      </c>
      <c r="C76" s="70" t="s">
        <v>229</v>
      </c>
      <c r="D76" s="5"/>
      <c r="E76" s="54" t="n">
        <f aca="false">VLOOKUP(B76,[1]SOE!$B$15:$V$91,21,)</f>
        <v>50</v>
      </c>
      <c r="F76" s="55" t="n">
        <f aca="false">VLOOKUP(B76,[2]SOE!$B$15:$V$93,21,)</f>
        <v>43</v>
      </c>
      <c r="G76" s="54" t="n">
        <f aca="false">VLOOKUP(B76,'EMT 4103'!B84:V161,21,)</f>
        <v>57</v>
      </c>
      <c r="H76" s="54" t="n">
        <f aca="false">VLOOKUP(B76,[3]SOE!$B$15:$V$91,21,)</f>
        <v>67</v>
      </c>
      <c r="I76" s="54" t="n">
        <f aca="false">VLOOKUP(B76,[4]SOE!$B$15:$V$94,21,)</f>
        <v>60</v>
      </c>
      <c r="J76" s="56" t="n">
        <f aca="false">VLOOKUP(B76,'[5]MECHATRONICS 2022'!$B$8:$Q$84,16,)</f>
        <v>41</v>
      </c>
      <c r="K76" s="78" t="s">
        <v>209</v>
      </c>
      <c r="L76" s="54" t="n">
        <v>68</v>
      </c>
      <c r="M76" s="54" t="n">
        <v>58</v>
      </c>
      <c r="N76" s="54" t="n">
        <f aca="false">VLOOKUP(B76,'EMT 4204'!B83:V152,21,)</f>
        <v>70</v>
      </c>
      <c r="O76" s="55" t="n">
        <f aca="false">VLOOKUP(B76,'EMT 4205'!B83:V152,21,)</f>
        <v>73</v>
      </c>
      <c r="P76" s="54" t="n">
        <v>51</v>
      </c>
      <c r="Q76" s="57" t="n">
        <f aca="false">COUNTA(E76:P76)</f>
        <v>12</v>
      </c>
      <c r="R76" s="58" t="n">
        <f aca="false">SUM(E76:P76)</f>
        <v>638</v>
      </c>
      <c r="S76" s="59" t="n">
        <f aca="false">ROUNDUP(AVERAGE(E76:P76),2)</f>
        <v>58</v>
      </c>
      <c r="T76" s="55" t="s">
        <v>230</v>
      </c>
      <c r="U76" s="66"/>
      <c r="V76" s="67"/>
      <c r="W76" s="108" t="n">
        <v>3</v>
      </c>
      <c r="X76" s="106" t="s">
        <v>137</v>
      </c>
      <c r="Y76" s="106" t="s">
        <v>138</v>
      </c>
      <c r="Z76" s="6" t="s">
        <v>31</v>
      </c>
      <c r="AA76" s="6" t="s">
        <v>231</v>
      </c>
    </row>
    <row r="77" customFormat="false" ht="15" hidden="false" customHeight="true" outlineLevel="0" collapsed="false">
      <c r="A77" s="62" t="n">
        <v>70</v>
      </c>
      <c r="B77" s="69" t="s">
        <v>232</v>
      </c>
      <c r="C77" s="70" t="s">
        <v>233</v>
      </c>
      <c r="D77" s="5"/>
      <c r="E77" s="54" t="n">
        <v>28</v>
      </c>
      <c r="F77" s="55" t="n">
        <v>36</v>
      </c>
      <c r="G77" s="54" t="n">
        <v>50</v>
      </c>
      <c r="H77" s="54" t="n">
        <v>48</v>
      </c>
      <c r="I77" s="54" t="n">
        <v>42</v>
      </c>
      <c r="J77" s="56" t="n">
        <v>41</v>
      </c>
      <c r="K77" s="54" t="n">
        <v>43</v>
      </c>
      <c r="L77" s="54" t="n">
        <v>38</v>
      </c>
      <c r="M77" s="54" t="n">
        <v>55</v>
      </c>
      <c r="N77" s="54" t="n">
        <f aca="false">VLOOKUP(B77,'EMT 4204'!B84:V153,21,)</f>
        <v>51</v>
      </c>
      <c r="O77" s="55" t="n">
        <f aca="false">VLOOKUP(B77,'EMT 4205'!B84:V153,21,)</f>
        <v>63</v>
      </c>
      <c r="P77" s="54" t="n">
        <v>20</v>
      </c>
      <c r="Q77" s="57" t="n">
        <f aca="false">COUNTA(E77:P77)</f>
        <v>12</v>
      </c>
      <c r="R77" s="58" t="n">
        <f aca="false">SUM(E77:P77)</f>
        <v>515</v>
      </c>
      <c r="S77" s="59" t="n">
        <f aca="false">ROUNDUP(AVERAGE(E77:P77),2)</f>
        <v>42.92</v>
      </c>
      <c r="T77" s="55" t="s">
        <v>234</v>
      </c>
      <c r="U77" s="66"/>
      <c r="V77" s="67"/>
      <c r="W77" s="108"/>
      <c r="X77" s="106"/>
      <c r="Y77" s="106"/>
      <c r="AC77" s="1" t="s">
        <v>235</v>
      </c>
    </row>
    <row r="78" customFormat="false" ht="15" hidden="false" customHeight="true" outlineLevel="0" collapsed="false">
      <c r="A78" s="50"/>
      <c r="B78" s="69"/>
      <c r="C78" s="70"/>
      <c r="D78" s="5"/>
      <c r="E78" s="54"/>
      <c r="F78" s="55"/>
      <c r="G78" s="54"/>
      <c r="H78" s="54"/>
      <c r="I78" s="54"/>
      <c r="J78" s="56"/>
      <c r="K78" s="54"/>
      <c r="L78" s="54"/>
      <c r="M78" s="54"/>
      <c r="N78" s="54"/>
      <c r="O78" s="55"/>
      <c r="P78" s="54"/>
      <c r="Q78" s="57"/>
      <c r="R78" s="58"/>
      <c r="S78" s="59"/>
      <c r="T78" s="55"/>
      <c r="U78" s="66"/>
      <c r="V78" s="67"/>
      <c r="W78" s="108"/>
      <c r="X78" s="106"/>
      <c r="Y78" s="106"/>
    </row>
    <row r="79" customFormat="false" ht="15" hidden="false" customHeight="true" outlineLevel="0" collapsed="false">
      <c r="A79" s="50"/>
      <c r="B79" s="69"/>
      <c r="C79" s="69"/>
      <c r="D79" s="5"/>
      <c r="E79" s="109"/>
      <c r="F79" s="58"/>
      <c r="G79" s="58"/>
      <c r="H79" s="58"/>
      <c r="I79" s="58"/>
      <c r="J79" s="110"/>
      <c r="K79" s="54"/>
      <c r="L79" s="54"/>
      <c r="M79" s="54"/>
      <c r="N79" s="54"/>
      <c r="O79" s="111"/>
      <c r="P79" s="54"/>
      <c r="Q79" s="57"/>
      <c r="R79" s="58"/>
      <c r="S79" s="59"/>
      <c r="T79" s="55"/>
      <c r="U79" s="66"/>
      <c r="V79" s="67"/>
      <c r="W79" s="108"/>
      <c r="X79" s="106"/>
      <c r="Y79" s="106"/>
      <c r="Z79" s="6" t="s">
        <v>236</v>
      </c>
      <c r="AA79" s="6" t="s">
        <v>174</v>
      </c>
    </row>
    <row r="80" customFormat="false" ht="12.75" hidden="false" customHeight="false" outlineLevel="0" collapsed="false">
      <c r="B80" s="112"/>
      <c r="C80" s="112"/>
      <c r="D80" s="113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5"/>
      <c r="P80" s="116"/>
      <c r="Q80" s="117"/>
      <c r="R80" s="117"/>
      <c r="S80" s="118"/>
      <c r="T80" s="119"/>
      <c r="W80" s="108"/>
      <c r="X80" s="106"/>
      <c r="Y80" s="106"/>
      <c r="Z80" s="6" t="s">
        <v>237</v>
      </c>
      <c r="AA80" s="6" t="s">
        <v>175</v>
      </c>
    </row>
    <row r="81" customFormat="false" ht="12.75" hidden="false" customHeight="false" outlineLevel="0" collapsed="false">
      <c r="C81" s="120" t="s">
        <v>40</v>
      </c>
      <c r="D81" s="5"/>
      <c r="E81" s="121" t="n">
        <f aca="false">AVERAGE(E8:E79)</f>
        <v>55.9365079365079</v>
      </c>
      <c r="F81" s="121" t="n">
        <f aca="false">AVERAGE(F8:F79)</f>
        <v>55.796875</v>
      </c>
      <c r="G81" s="121" t="n">
        <f aca="false">AVERAGE(G8:G79)</f>
        <v>67.0769230769231</v>
      </c>
      <c r="H81" s="121" t="n">
        <f aca="false">AVERAGE(H8:H79)</f>
        <v>68.8615384615385</v>
      </c>
      <c r="I81" s="121" t="n">
        <f aca="false">AVERAGE(I8:I79)</f>
        <v>60.5538461538462</v>
      </c>
      <c r="J81" s="121" t="n">
        <f aca="false">AVERAGE(J8:J79)</f>
        <v>58.8888888888889</v>
      </c>
      <c r="K81" s="121" t="n">
        <f aca="false">AVERAGE(K8:K79)</f>
        <v>60.4029850746269</v>
      </c>
      <c r="L81" s="121" t="n">
        <f aca="false">AVERAGE(L8:L79)</f>
        <v>59.7611940298508</v>
      </c>
      <c r="M81" s="121" t="n">
        <f aca="false">AVERAGE(M8:M79)</f>
        <v>67.030303030303</v>
      </c>
      <c r="N81" s="121" t="n">
        <f aca="false">AVERAGE(N8:N79)</f>
        <v>65.8059701492537</v>
      </c>
      <c r="O81" s="121" t="n">
        <f aca="false">AVERAGE(O8:O79)</f>
        <v>61.8955223880597</v>
      </c>
      <c r="P81" s="121" t="n">
        <f aca="false">AVERAGE(P8:P79)</f>
        <v>52.3676470588235</v>
      </c>
      <c r="Q81" s="122"/>
      <c r="R81" s="122"/>
      <c r="S81" s="123"/>
      <c r="W81" s="108"/>
      <c r="X81" s="106"/>
      <c r="Y81" s="106"/>
      <c r="Z81" s="6" t="s">
        <v>29</v>
      </c>
      <c r="AA81" s="6" t="s">
        <v>238</v>
      </c>
    </row>
    <row r="82" customFormat="false" ht="12.75" hidden="false" customHeight="false" outlineLevel="0" collapsed="false">
      <c r="C82" s="120" t="s">
        <v>239</v>
      </c>
      <c r="D82" s="5"/>
      <c r="E82" s="121" t="n">
        <f aca="false">STDEV(E8:E79)</f>
        <v>13.3620466559062</v>
      </c>
      <c r="F82" s="121" t="n">
        <f aca="false">STDEV(F8:F79)</f>
        <v>12.3842958512044</v>
      </c>
      <c r="G82" s="121" t="n">
        <f aca="false">STDEV(G8:G79)</f>
        <v>8.02984217681863</v>
      </c>
      <c r="H82" s="121" t="n">
        <f aca="false">STDEV(H8:H79)</f>
        <v>5.68681842915297</v>
      </c>
      <c r="I82" s="121" t="n">
        <f aca="false">STDEV(I8:I79)</f>
        <v>6.5717928709342</v>
      </c>
      <c r="J82" s="121" t="n">
        <f aca="false">STDEV(J8:J79)</f>
        <v>13.8028878594897</v>
      </c>
      <c r="K82" s="121" t="n">
        <f aca="false">STDEV(K8:K79)</f>
        <v>11.9240776296515</v>
      </c>
      <c r="L82" s="121" t="n">
        <f aca="false">STDEV(L8:L79)</f>
        <v>9.82435062583567</v>
      </c>
      <c r="M82" s="121" t="n">
        <f aca="false">STDEV(M8:M79)</f>
        <v>11.7079456214996</v>
      </c>
      <c r="N82" s="121" t="n">
        <f aca="false">STDEV(N8:N79)</f>
        <v>8.95990869469535</v>
      </c>
      <c r="O82" s="121" t="n">
        <f aca="false">STDEV(O8:O79)</f>
        <v>6.73105495887083</v>
      </c>
      <c r="P82" s="121" t="n">
        <f aca="false">STDEV(P8:P79)</f>
        <v>17.6575250642881</v>
      </c>
      <c r="Q82" s="124"/>
      <c r="R82" s="124"/>
      <c r="S82" s="123"/>
      <c r="W82" s="108"/>
      <c r="X82" s="106"/>
      <c r="Y82" s="106"/>
      <c r="Z82" s="6" t="s">
        <v>240</v>
      </c>
      <c r="AA82" s="6" t="s">
        <v>241</v>
      </c>
    </row>
    <row r="83" customFormat="false" ht="12.75" hidden="false" customHeight="false" outlineLevel="0" collapsed="false">
      <c r="C83" s="120" t="s">
        <v>242</v>
      </c>
      <c r="D83" s="5"/>
      <c r="E83" s="58" t="n">
        <f aca="false">MAX(E8:E79)</f>
        <v>82</v>
      </c>
      <c r="F83" s="58" t="n">
        <f aca="false">MAX(F8:F79)</f>
        <v>83</v>
      </c>
      <c r="G83" s="58" t="n">
        <f aca="false">MAX(G8:G79)</f>
        <v>81</v>
      </c>
      <c r="H83" s="58" t="n">
        <f aca="false">MAX(H8:H79)</f>
        <v>79</v>
      </c>
      <c r="I83" s="58" t="n">
        <f aca="false">MAX(I8:I79)</f>
        <v>71</v>
      </c>
      <c r="J83" s="58" t="n">
        <f aca="false">MAX(J8:J79)</f>
        <v>88</v>
      </c>
      <c r="K83" s="58" t="n">
        <f aca="false">MAX(K8:K79)</f>
        <v>85</v>
      </c>
      <c r="L83" s="58" t="n">
        <f aca="false">MAX(L8:L79)</f>
        <v>81</v>
      </c>
      <c r="M83" s="58" t="n">
        <f aca="false">MAX(M8:M79)</f>
        <v>89</v>
      </c>
      <c r="N83" s="58" t="n">
        <f aca="false">MAX(N8:N79)</f>
        <v>83</v>
      </c>
      <c r="O83" s="58" t="n">
        <f aca="false">MAX(O8:O79)</f>
        <v>74</v>
      </c>
      <c r="P83" s="58" t="n">
        <f aca="false">MAX(P8:P79)</f>
        <v>95</v>
      </c>
      <c r="Q83" s="125"/>
      <c r="R83" s="125"/>
      <c r="S83" s="123"/>
      <c r="W83" s="108"/>
      <c r="X83" s="106"/>
      <c r="Y83" s="106"/>
      <c r="Z83" s="6" t="s">
        <v>243</v>
      </c>
      <c r="AA83" s="6" t="s">
        <v>200</v>
      </c>
    </row>
    <row r="84" customFormat="false" ht="12.75" hidden="false" customHeight="false" outlineLevel="0" collapsed="false">
      <c r="C84" s="120" t="s">
        <v>244</v>
      </c>
      <c r="D84" s="5"/>
      <c r="E84" s="58" t="n">
        <f aca="false">MIN(E8:E79)</f>
        <v>27</v>
      </c>
      <c r="F84" s="58" t="n">
        <f aca="false">MIN(F8:F79)</f>
        <v>20</v>
      </c>
      <c r="G84" s="58" t="n">
        <f aca="false">MIN(G8:G79)</f>
        <v>49</v>
      </c>
      <c r="H84" s="58" t="n">
        <f aca="false">MIN(H8:H79)</f>
        <v>48</v>
      </c>
      <c r="I84" s="58" t="n">
        <f aca="false">MIN(I8:I79)</f>
        <v>42</v>
      </c>
      <c r="J84" s="58" t="n">
        <f aca="false">MIN(J8:J79)</f>
        <v>25</v>
      </c>
      <c r="K84" s="58" t="n">
        <f aca="false">MIN(K8:K79)</f>
        <v>30</v>
      </c>
      <c r="L84" s="58" t="n">
        <f aca="false">MIN(L8:L79)</f>
        <v>33</v>
      </c>
      <c r="M84" s="58" t="n">
        <f aca="false">MIN(M8:M79)</f>
        <v>38</v>
      </c>
      <c r="N84" s="58" t="n">
        <f aca="false">MIN(N8:N79)</f>
        <v>44</v>
      </c>
      <c r="O84" s="58" t="n">
        <f aca="false">MIN(O8:O79)</f>
        <v>45</v>
      </c>
      <c r="P84" s="58" t="n">
        <f aca="false">MIN(P8:P79)</f>
        <v>8</v>
      </c>
      <c r="Q84" s="125"/>
      <c r="R84" s="125"/>
      <c r="S84" s="123"/>
      <c r="W84" s="108" t="n">
        <v>4</v>
      </c>
      <c r="X84" s="106" t="s">
        <v>182</v>
      </c>
      <c r="Y84" s="106" t="s">
        <v>183</v>
      </c>
      <c r="Z84" s="6" t="s">
        <v>31</v>
      </c>
      <c r="AA84" s="6" t="s">
        <v>231</v>
      </c>
    </row>
    <row r="85" customFormat="false" ht="12.75" hidden="false" customHeight="false" outlineLevel="0" collapsed="false">
      <c r="C85" s="120" t="s">
        <v>245</v>
      </c>
      <c r="D85" s="5"/>
      <c r="E85" s="57" t="n">
        <f aca="false">COUNTA(E8:E79)</f>
        <v>70</v>
      </c>
      <c r="F85" s="57" t="n">
        <f aca="false">COUNTA(F8:F79)</f>
        <v>70</v>
      </c>
      <c r="G85" s="57" t="n">
        <f aca="false">COUNTA(G8:G79)</f>
        <v>70</v>
      </c>
      <c r="H85" s="57" t="n">
        <f aca="false">COUNTA(H8:H79)</f>
        <v>70</v>
      </c>
      <c r="I85" s="57" t="n">
        <f aca="false">COUNTA(I8:I79)</f>
        <v>70</v>
      </c>
      <c r="J85" s="57" t="n">
        <f aca="false">COUNTA(J8:J79)</f>
        <v>70</v>
      </c>
      <c r="K85" s="57" t="n">
        <f aca="false">COUNTA(K8:K79)</f>
        <v>69</v>
      </c>
      <c r="L85" s="57" t="n">
        <f aca="false">COUNTA(L8:L79)</f>
        <v>69</v>
      </c>
      <c r="M85" s="57" t="n">
        <f aca="false">COUNTA(M8:M79)</f>
        <v>69</v>
      </c>
      <c r="N85" s="57" t="n">
        <f aca="false">COUNTA(N8:N79)</f>
        <v>69</v>
      </c>
      <c r="O85" s="57" t="n">
        <f aca="false">COUNTA(O8:O79)</f>
        <v>69</v>
      </c>
      <c r="P85" s="57" t="n">
        <f aca="false">COUNTA(P8:P79)</f>
        <v>69</v>
      </c>
      <c r="W85" s="108"/>
      <c r="X85" s="106"/>
      <c r="Y85" s="106"/>
      <c r="Z85" s="6" t="s">
        <v>236</v>
      </c>
      <c r="AA85" s="6" t="s">
        <v>174</v>
      </c>
    </row>
    <row r="86" customFormat="false" ht="12.75" hidden="false" customHeight="false" outlineLevel="0" collapsed="false">
      <c r="C86" s="120" t="s">
        <v>246</v>
      </c>
      <c r="D86" s="5"/>
      <c r="E86" s="57" t="n">
        <f aca="false">SUM(COUNTIF(E8:E79,"&gt;=40"))</f>
        <v>54</v>
      </c>
      <c r="F86" s="57" t="n">
        <f aca="false">SUM(COUNTIF(F8:F79,"&gt;=40"))</f>
        <v>60</v>
      </c>
      <c r="G86" s="57" t="n">
        <f aca="false">SUM(COUNTIF(G8:G79,"&gt;=40"))</f>
        <v>65</v>
      </c>
      <c r="H86" s="57" t="n">
        <f aca="false">SUM(COUNTIF(H8:H79,"&gt;=40"))</f>
        <v>65</v>
      </c>
      <c r="I86" s="57" t="n">
        <f aca="false">SUM(COUNTIF(I8:I79,"&gt;=40"))</f>
        <v>65</v>
      </c>
      <c r="J86" s="57" t="n">
        <f aca="false">SUM(COUNTIF(J8:J79,"&gt;=40"))</f>
        <v>62</v>
      </c>
      <c r="K86" s="57" t="n">
        <f aca="false">SUM(COUNTIF(K8:K79,"&gt;=40"))</f>
        <v>65</v>
      </c>
      <c r="L86" s="57" t="n">
        <f aca="false">SUM(COUNTIF(L8:L79,"&gt;=40"))</f>
        <v>65</v>
      </c>
      <c r="M86" s="57" t="n">
        <f aca="false">SUM(COUNTIF(M8:M79,"&gt;=40"))</f>
        <v>65</v>
      </c>
      <c r="N86" s="57" t="n">
        <f aca="false">SUM(COUNTIF(N8:N79,"&gt;=40"))</f>
        <v>67</v>
      </c>
      <c r="O86" s="57" t="n">
        <f aca="false">SUM(COUNTIF(O8:O79,"&gt;=40"))</f>
        <v>67</v>
      </c>
      <c r="P86" s="57" t="n">
        <f aca="false">SUM(COUNTIF(P8:P79,"&gt;=40"))</f>
        <v>58</v>
      </c>
      <c r="W86" s="108"/>
      <c r="X86" s="106"/>
      <c r="Y86" s="106"/>
      <c r="Z86" s="6" t="s">
        <v>237</v>
      </c>
      <c r="AA86" s="6" t="s">
        <v>175</v>
      </c>
    </row>
    <row r="87" customFormat="false" ht="12.75" hidden="false" customHeight="false" outlineLevel="0" collapsed="false">
      <c r="C87" s="120" t="s">
        <v>247</v>
      </c>
      <c r="D87" s="5"/>
      <c r="E87" s="57" t="n">
        <f aca="false">SUM(COUNTIF(E8:E79,"&lt;40"))</f>
        <v>9</v>
      </c>
      <c r="F87" s="57" t="n">
        <f aca="false">SUM(COUNTIF(F8:F79,"&lt;40"))</f>
        <v>4</v>
      </c>
      <c r="G87" s="57" t="n">
        <f aca="false">SUM(COUNTIF(G8:G79,"&lt;40"))</f>
        <v>0</v>
      </c>
      <c r="H87" s="57" t="n">
        <f aca="false">SUM(COUNTIF(H8:H79,"&lt;40"))</f>
        <v>0</v>
      </c>
      <c r="I87" s="57" t="n">
        <f aca="false">SUM(COUNTIF(I8:I79,"&lt;40"))</f>
        <v>0</v>
      </c>
      <c r="J87" s="57" t="n">
        <f aca="false">SUM(COUNTIF(J8:J79,"&lt;40"))</f>
        <v>1</v>
      </c>
      <c r="K87" s="57" t="n">
        <f aca="false">SUM(COUNTIF(K8:K79,"&lt;40"))</f>
        <v>2</v>
      </c>
      <c r="L87" s="57" t="n">
        <f aca="false">SUM(COUNTIF(L8:L79,"&lt;40"))</f>
        <v>2</v>
      </c>
      <c r="M87" s="57" t="n">
        <f aca="false">SUM(COUNTIF(M8:M79,"&lt;40"))</f>
        <v>1</v>
      </c>
      <c r="N87" s="57" t="n">
        <f aca="false">SUM(COUNTIF(N8:N79,"&lt;40"))</f>
        <v>0</v>
      </c>
      <c r="O87" s="57" t="n">
        <f aca="false">SUM(COUNTIF(O8:O79,"&lt;40"))</f>
        <v>0</v>
      </c>
      <c r="P87" s="57" t="n">
        <f aca="false">SUM(COUNTIF(P8:P79,"&lt;40"))</f>
        <v>10</v>
      </c>
      <c r="W87" s="108"/>
      <c r="X87" s="106"/>
      <c r="Y87" s="106"/>
      <c r="Z87" s="6" t="s">
        <v>29</v>
      </c>
      <c r="AA87" s="6" t="s">
        <v>238</v>
      </c>
    </row>
    <row r="88" customFormat="false" ht="12.75" hidden="false" customHeight="false" outlineLevel="0" collapsed="false">
      <c r="C88" s="120" t="s">
        <v>248</v>
      </c>
      <c r="D88" s="5"/>
      <c r="E88" s="57" t="n">
        <f aca="false">COUNTIF(E8:E79,"")</f>
        <v>2</v>
      </c>
      <c r="F88" s="57" t="n">
        <f aca="false">COUNTIF(F8:F79,"")</f>
        <v>2</v>
      </c>
      <c r="G88" s="57" t="n">
        <f aca="false">COUNTIF(G8:G79,"")</f>
        <v>2</v>
      </c>
      <c r="H88" s="57" t="n">
        <f aca="false">COUNTIF(H8:H79,"")</f>
        <v>2</v>
      </c>
      <c r="I88" s="57" t="n">
        <f aca="false">COUNTIF(I8:I79,"")</f>
        <v>2</v>
      </c>
      <c r="J88" s="57" t="n">
        <f aca="false">COUNTIF(J8:J79,"")</f>
        <v>2</v>
      </c>
      <c r="K88" s="57" t="n">
        <f aca="false">COUNTIF(K8:K79,"")</f>
        <v>3</v>
      </c>
      <c r="L88" s="57" t="n">
        <f aca="false">COUNTIF(L8:L79,"")</f>
        <v>3</v>
      </c>
      <c r="M88" s="57" t="n">
        <f aca="false">COUNTIF(M8:M79,"")</f>
        <v>3</v>
      </c>
      <c r="N88" s="57" t="n">
        <f aca="false">COUNTIF(N8:N79,"")</f>
        <v>3</v>
      </c>
      <c r="O88" s="57" t="n">
        <f aca="false">COUNTIF(O8:O79,"")</f>
        <v>3</v>
      </c>
      <c r="P88" s="57" t="n">
        <f aca="false">COUNTIF(P8:P79,"")</f>
        <v>3</v>
      </c>
      <c r="W88" s="108"/>
      <c r="X88" s="106"/>
      <c r="Y88" s="106"/>
      <c r="Z88" s="6" t="s">
        <v>240</v>
      </c>
      <c r="AA88" s="6" t="s">
        <v>241</v>
      </c>
    </row>
    <row r="89" customFormat="false" ht="12.75" hidden="false" customHeight="false" outlineLevel="0" collapsed="false">
      <c r="W89" s="108"/>
      <c r="X89" s="106"/>
      <c r="Y89" s="106"/>
      <c r="Z89" s="6" t="s">
        <v>243</v>
      </c>
      <c r="AA89" s="6" t="s">
        <v>200</v>
      </c>
    </row>
    <row r="90" customFormat="false" ht="12.75" hidden="false" customHeight="false" outlineLevel="0" collapsed="false">
      <c r="C90" s="126" t="s">
        <v>249</v>
      </c>
      <c r="D90" s="127"/>
      <c r="W90" s="108" t="n">
        <v>5</v>
      </c>
      <c r="X90" s="106" t="s">
        <v>203</v>
      </c>
      <c r="Y90" s="106" t="s">
        <v>250</v>
      </c>
      <c r="Z90" s="6" t="s">
        <v>31</v>
      </c>
      <c r="AA90" s="6" t="s">
        <v>231</v>
      </c>
    </row>
    <row r="91" customFormat="false" ht="12.75" hidden="false" customHeight="false" outlineLevel="0" collapsed="false">
      <c r="C91" s="21" t="s">
        <v>1</v>
      </c>
      <c r="D91" s="58" t="n">
        <f aca="false">COUNTIF(T$8:T$79,C91)</f>
        <v>48</v>
      </c>
      <c r="W91" s="108"/>
      <c r="X91" s="106"/>
      <c r="Y91" s="106"/>
      <c r="Z91" s="6" t="s">
        <v>236</v>
      </c>
      <c r="AA91" s="6" t="s">
        <v>174</v>
      </c>
    </row>
    <row r="92" customFormat="false" ht="12.75" hidden="false" customHeight="false" outlineLevel="0" collapsed="false">
      <c r="C92" s="21" t="s">
        <v>251</v>
      </c>
      <c r="D92" s="58" t="n">
        <f aca="false">COUNTIF(T8:T79,"*FAIL*")</f>
        <v>1</v>
      </c>
      <c r="W92" s="108"/>
      <c r="X92" s="106"/>
      <c r="Y92" s="106"/>
      <c r="Z92" s="6" t="s">
        <v>237</v>
      </c>
      <c r="AA92" s="6" t="s">
        <v>175</v>
      </c>
    </row>
    <row r="93" customFormat="false" ht="12.75" hidden="false" customHeight="false" outlineLevel="0" collapsed="false">
      <c r="C93" s="21" t="s">
        <v>252</v>
      </c>
      <c r="D93" s="58" t="n">
        <f aca="false">COUNTIF(T8:T79,"*INCOMPLETE*")</f>
        <v>0</v>
      </c>
      <c r="W93" s="108"/>
      <c r="X93" s="106"/>
      <c r="Y93" s="106"/>
      <c r="Z93" s="6" t="s">
        <v>29</v>
      </c>
      <c r="AA93" s="6" t="s">
        <v>238</v>
      </c>
    </row>
    <row r="94" customFormat="false" ht="12.75" hidden="false" customHeight="false" outlineLevel="0" collapsed="false">
      <c r="C94" s="21" t="s">
        <v>253</v>
      </c>
      <c r="D94" s="58" t="n">
        <f aca="false">COUNTIF(T8:T79,"*SUPP*")</f>
        <v>13</v>
      </c>
      <c r="W94" s="108"/>
      <c r="X94" s="106"/>
      <c r="Y94" s="106"/>
      <c r="Z94" s="6" t="s">
        <v>240</v>
      </c>
      <c r="AA94" s="6" t="s">
        <v>241</v>
      </c>
    </row>
    <row r="95" customFormat="false" ht="12.75" hidden="false" customHeight="false" outlineLevel="0" collapsed="false">
      <c r="C95" s="21" t="s">
        <v>254</v>
      </c>
      <c r="D95" s="58" t="n">
        <f aca="false">COUNTIF(T8:T79,"*SPECIALS*")</f>
        <v>7</v>
      </c>
      <c r="W95" s="108"/>
      <c r="X95" s="106"/>
      <c r="Y95" s="106"/>
      <c r="Z95" s="6" t="s">
        <v>243</v>
      </c>
      <c r="AA95" s="6" t="s">
        <v>200</v>
      </c>
    </row>
    <row r="96" customFormat="false" ht="12.75" hidden="false" customHeight="false" outlineLevel="0" collapsed="false">
      <c r="C96" s="21" t="s">
        <v>221</v>
      </c>
      <c r="D96" s="58" t="n">
        <f aca="false">COUNTIF(T8:T79,"*ACADEMIC LEAVE*")</f>
        <v>1</v>
      </c>
      <c r="W96" s="108" t="n">
        <v>6</v>
      </c>
      <c r="X96" s="106" t="s">
        <v>214</v>
      </c>
      <c r="Y96" s="106" t="s">
        <v>255</v>
      </c>
      <c r="Z96" s="6" t="s">
        <v>31</v>
      </c>
      <c r="AA96" s="6" t="s">
        <v>231</v>
      </c>
    </row>
    <row r="97" customFormat="false" ht="12.75" hidden="false" customHeight="false" outlineLevel="0" collapsed="false">
      <c r="C97" s="21" t="s">
        <v>256</v>
      </c>
      <c r="D97" s="58" t="n">
        <f aca="false">COUNTIF(T8:T79,"*DEREGISTER*")</f>
        <v>0</v>
      </c>
      <c r="W97" s="108"/>
      <c r="X97" s="106"/>
      <c r="Y97" s="106"/>
      <c r="Z97" s="6" t="s">
        <v>236</v>
      </c>
      <c r="AA97" s="6" t="s">
        <v>174</v>
      </c>
    </row>
    <row r="98" customFormat="false" ht="12.75" hidden="false" customHeight="false" outlineLevel="0" collapsed="false">
      <c r="C98" s="21" t="s">
        <v>257</v>
      </c>
      <c r="D98" s="58" t="n">
        <f aca="false">COUNTIF(T8:T79,"*WITHHOLD*")</f>
        <v>0</v>
      </c>
      <c r="W98" s="108"/>
      <c r="X98" s="106"/>
      <c r="Y98" s="106"/>
      <c r="Z98" s="6" t="s">
        <v>237</v>
      </c>
      <c r="AA98" s="6" t="s">
        <v>175</v>
      </c>
    </row>
    <row r="99" customFormat="false" ht="12.75" hidden="false" customHeight="false" outlineLevel="0" collapsed="false">
      <c r="C99" s="21" t="s">
        <v>258</v>
      </c>
      <c r="D99" s="58" t="n">
        <v>1</v>
      </c>
      <c r="W99" s="108"/>
      <c r="X99" s="106"/>
      <c r="Y99" s="106"/>
      <c r="Z99" s="6" t="s">
        <v>29</v>
      </c>
      <c r="AA99" s="6" t="s">
        <v>238</v>
      </c>
    </row>
    <row r="100" customFormat="false" ht="12.75" hidden="false" customHeight="false" outlineLevel="0" collapsed="false">
      <c r="C100" s="21" t="s">
        <v>259</v>
      </c>
      <c r="D100" s="58" t="n">
        <f aca="false">COUNTIF(T8:T79,"*REPEAT*")</f>
        <v>0</v>
      </c>
      <c r="W100" s="108"/>
      <c r="X100" s="106"/>
      <c r="Y100" s="106"/>
      <c r="Z100" s="6" t="s">
        <v>240</v>
      </c>
      <c r="AA100" s="6" t="s">
        <v>241</v>
      </c>
    </row>
    <row r="101" customFormat="false" ht="12.75" hidden="false" customHeight="false" outlineLevel="0" collapsed="false">
      <c r="C101" s="128" t="s">
        <v>260</v>
      </c>
      <c r="D101" s="129" t="n">
        <v>71</v>
      </c>
      <c r="W101" s="108"/>
      <c r="X101" s="106"/>
      <c r="Y101" s="106"/>
      <c r="Z101" s="6" t="s">
        <v>243</v>
      </c>
      <c r="AA101" s="6" t="s">
        <v>200</v>
      </c>
    </row>
    <row r="102" customFormat="false" ht="12.75" hidden="false" customHeight="false" outlineLevel="0" collapsed="false">
      <c r="A102" s="130"/>
      <c r="B102" s="131"/>
      <c r="D102" s="132"/>
      <c r="O102" s="133"/>
      <c r="W102" s="108" t="n">
        <v>7</v>
      </c>
      <c r="X102" s="106" t="s">
        <v>224</v>
      </c>
      <c r="Y102" s="106" t="s">
        <v>261</v>
      </c>
      <c r="Z102" s="6" t="s">
        <v>31</v>
      </c>
      <c r="AA102" s="6" t="s">
        <v>231</v>
      </c>
    </row>
    <row r="103" customFormat="false" ht="12.75" hidden="false" customHeight="false" outlineLevel="0" collapsed="false">
      <c r="A103" s="130" t="s">
        <v>262</v>
      </c>
      <c r="B103" s="131" t="s">
        <v>263</v>
      </c>
      <c r="C103" s="134"/>
      <c r="D103" s="130" t="s">
        <v>264</v>
      </c>
      <c r="E103" s="135" t="s">
        <v>265</v>
      </c>
      <c r="F103" s="135"/>
      <c r="G103" s="135"/>
      <c r="H103" s="135"/>
      <c r="I103" s="135"/>
      <c r="J103" s="131"/>
      <c r="O103" s="136" t="s">
        <v>266</v>
      </c>
      <c r="P103" s="137"/>
      <c r="Q103" s="137"/>
      <c r="R103" s="137"/>
      <c r="S103" s="137"/>
      <c r="T103" s="137"/>
      <c r="W103" s="108"/>
      <c r="X103" s="106"/>
      <c r="Y103" s="106"/>
      <c r="Z103" s="6" t="s">
        <v>236</v>
      </c>
      <c r="AA103" s="6" t="s">
        <v>174</v>
      </c>
    </row>
    <row r="104" customFormat="false" ht="12.75" hidden="false" customHeight="false" outlineLevel="0" collapsed="false">
      <c r="A104" s="130" t="s">
        <v>267</v>
      </c>
      <c r="B104" s="131" t="s">
        <v>268</v>
      </c>
      <c r="C104" s="134"/>
      <c r="D104" s="130" t="s">
        <v>269</v>
      </c>
      <c r="E104" s="135" t="s">
        <v>270</v>
      </c>
      <c r="F104" s="135"/>
      <c r="G104" s="135"/>
      <c r="H104" s="135"/>
      <c r="I104" s="135"/>
      <c r="J104" s="131"/>
      <c r="O104" s="138" t="s">
        <v>271</v>
      </c>
      <c r="P104" s="137"/>
      <c r="Q104" s="137"/>
      <c r="R104" s="137" t="s">
        <v>272</v>
      </c>
      <c r="S104" s="137"/>
      <c r="T104" s="137"/>
      <c r="W104" s="108"/>
      <c r="X104" s="106"/>
      <c r="Y104" s="106"/>
      <c r="Z104" s="6" t="s">
        <v>237</v>
      </c>
      <c r="AA104" s="6" t="s">
        <v>175</v>
      </c>
    </row>
    <row r="105" customFormat="false" ht="12.75" hidden="false" customHeight="false" outlineLevel="0" collapsed="false">
      <c r="A105" s="130" t="s">
        <v>273</v>
      </c>
      <c r="B105" s="131" t="s">
        <v>274</v>
      </c>
      <c r="C105" s="134"/>
      <c r="D105" s="130" t="s">
        <v>275</v>
      </c>
      <c r="E105" s="135" t="s">
        <v>276</v>
      </c>
      <c r="F105" s="135"/>
      <c r="G105" s="135"/>
      <c r="H105" s="135"/>
      <c r="I105" s="135"/>
      <c r="J105" s="131"/>
      <c r="O105" s="138" t="s">
        <v>277</v>
      </c>
      <c r="P105" s="137"/>
      <c r="Q105" s="137"/>
      <c r="R105" s="137"/>
      <c r="S105" s="137"/>
      <c r="T105" s="137"/>
      <c r="W105" s="108"/>
      <c r="X105" s="106"/>
      <c r="Y105" s="106"/>
      <c r="Z105" s="6" t="s">
        <v>29</v>
      </c>
      <c r="AA105" s="6" t="s">
        <v>238</v>
      </c>
    </row>
    <row r="106" customFormat="false" ht="12.75" hidden="false" customHeight="false" outlineLevel="0" collapsed="false">
      <c r="A106" s="130" t="s">
        <v>278</v>
      </c>
      <c r="B106" s="131" t="s">
        <v>279</v>
      </c>
      <c r="C106" s="134"/>
      <c r="D106" s="130" t="s">
        <v>280</v>
      </c>
      <c r="E106" s="135" t="s">
        <v>281</v>
      </c>
      <c r="F106" s="135"/>
      <c r="G106" s="135"/>
      <c r="H106" s="135"/>
      <c r="I106" s="135"/>
      <c r="J106" s="131"/>
      <c r="O106" s="137"/>
      <c r="P106" s="137"/>
      <c r="Q106" s="137"/>
      <c r="R106" s="137"/>
      <c r="S106" s="137"/>
      <c r="T106" s="137"/>
      <c r="W106" s="108"/>
      <c r="X106" s="106"/>
      <c r="Y106" s="106"/>
      <c r="Z106" s="6" t="s">
        <v>240</v>
      </c>
      <c r="AA106" s="6" t="s">
        <v>241</v>
      </c>
    </row>
    <row r="107" customFormat="false" ht="12.75" hidden="false" customHeight="false" outlineLevel="0" collapsed="false">
      <c r="A107" s="130" t="s">
        <v>282</v>
      </c>
      <c r="B107" s="131" t="s">
        <v>283</v>
      </c>
      <c r="C107" s="134"/>
      <c r="D107" s="139" t="s">
        <v>284</v>
      </c>
      <c r="E107" s="135" t="s">
        <v>285</v>
      </c>
      <c r="F107" s="135"/>
      <c r="G107" s="135"/>
      <c r="H107" s="135"/>
      <c r="I107" s="135"/>
      <c r="J107" s="140"/>
      <c r="K107" s="139"/>
      <c r="O107" s="136" t="s">
        <v>286</v>
      </c>
      <c r="P107" s="137"/>
      <c r="Q107" s="137"/>
      <c r="R107" s="137"/>
      <c r="S107" s="137"/>
      <c r="T107" s="137"/>
      <c r="W107" s="108"/>
      <c r="X107" s="106"/>
      <c r="Y107" s="106"/>
      <c r="Z107" s="6" t="s">
        <v>243</v>
      </c>
      <c r="AA107" s="6" t="s">
        <v>200</v>
      </c>
    </row>
    <row r="108" customFormat="false" ht="12.75" hidden="false" customHeight="false" outlineLevel="0" collapsed="false">
      <c r="A108" s="130" t="s">
        <v>287</v>
      </c>
      <c r="B108" s="131" t="s">
        <v>288</v>
      </c>
      <c r="C108" s="134"/>
      <c r="D108" s="139" t="s">
        <v>289</v>
      </c>
      <c r="E108" s="135" t="s">
        <v>290</v>
      </c>
      <c r="F108" s="135"/>
      <c r="G108" s="135"/>
      <c r="H108" s="135"/>
      <c r="I108" s="135"/>
      <c r="J108" s="140"/>
      <c r="K108" s="139"/>
      <c r="O108" s="138" t="s">
        <v>271</v>
      </c>
      <c r="P108" s="137"/>
      <c r="Q108" s="137"/>
      <c r="R108" s="137" t="s">
        <v>272</v>
      </c>
      <c r="S108" s="137"/>
      <c r="T108" s="137"/>
      <c r="W108" s="89" t="s">
        <v>291</v>
      </c>
      <c r="X108" s="89"/>
      <c r="Y108" s="89"/>
      <c r="Z108" s="89"/>
      <c r="AA108" s="89"/>
      <c r="AB108" s="89"/>
    </row>
    <row r="109" customFormat="false" ht="12.75" hidden="false" customHeight="false" outlineLevel="0" collapsed="false">
      <c r="D109" s="132"/>
      <c r="O109" s="138" t="s">
        <v>292</v>
      </c>
      <c r="P109" s="137"/>
      <c r="Q109" s="137"/>
      <c r="R109" s="137"/>
      <c r="S109" s="137"/>
      <c r="T109" s="137"/>
      <c r="W109" s="10" t="s">
        <v>2</v>
      </c>
      <c r="X109" s="10" t="s">
        <v>3</v>
      </c>
      <c r="Y109" s="10" t="s">
        <v>4</v>
      </c>
      <c r="Z109" s="10"/>
      <c r="AA109" s="10"/>
    </row>
    <row r="110" customFormat="false" ht="12.75" hidden="false" customHeight="false" outlineLevel="0" collapsed="false">
      <c r="D110" s="132"/>
      <c r="O110" s="137"/>
      <c r="P110" s="137"/>
      <c r="Q110" s="137"/>
      <c r="R110" s="137"/>
      <c r="S110" s="137"/>
      <c r="T110" s="137"/>
      <c r="W110" s="19" t="n">
        <v>1</v>
      </c>
      <c r="X110" s="141" t="s">
        <v>293</v>
      </c>
      <c r="Y110" s="142" t="s">
        <v>294</v>
      </c>
    </row>
    <row r="111" customFormat="false" ht="12.75" hidden="false" customHeight="false" outlineLevel="0" collapsed="false">
      <c r="D111" s="1"/>
      <c r="O111" s="136" t="s">
        <v>295</v>
      </c>
      <c r="P111" s="137"/>
      <c r="Q111" s="137"/>
      <c r="R111" s="137"/>
      <c r="S111" s="137"/>
      <c r="T111" s="137"/>
    </row>
    <row r="112" customFormat="false" ht="12.75" hidden="false" customHeight="false" outlineLevel="0" collapsed="false">
      <c r="D112" s="143" t="s">
        <v>296</v>
      </c>
      <c r="O112" s="138" t="s">
        <v>271</v>
      </c>
      <c r="P112" s="137"/>
      <c r="Q112" s="137"/>
      <c r="R112" s="137" t="s">
        <v>272</v>
      </c>
      <c r="S112" s="137"/>
      <c r="T112" s="137"/>
      <c r="W112" s="19"/>
    </row>
    <row r="113" customFormat="false" ht="12.75" hidden="true" customHeight="false" outlineLevel="0" collapsed="false">
      <c r="D113" s="144"/>
      <c r="O113" s="138" t="s">
        <v>297</v>
      </c>
      <c r="P113" s="137"/>
      <c r="Q113" s="137"/>
      <c r="R113" s="137"/>
      <c r="S113" s="137"/>
      <c r="T113" s="137"/>
      <c r="W113" s="19"/>
    </row>
    <row r="114" customFormat="false" ht="12.75" hidden="true" customHeight="false" outlineLevel="0" collapsed="false">
      <c r="D114" s="145"/>
    </row>
    <row r="115" customFormat="false" ht="12.75" hidden="true" customHeight="false" outlineLevel="0" collapsed="false">
      <c r="D115" s="144"/>
    </row>
    <row r="116" customFormat="false" ht="12.75" hidden="true" customHeight="false" outlineLevel="0" collapsed="false">
      <c r="D116" s="144"/>
    </row>
    <row r="117" customFormat="false" ht="12.75" hidden="true" customHeight="false" outlineLevel="0" collapsed="false">
      <c r="D117" s="144"/>
    </row>
    <row r="118" customFormat="false" ht="12.75" hidden="true" customHeight="false" outlineLevel="0" collapsed="false">
      <c r="D118" s="144"/>
    </row>
    <row r="119" customFormat="false" ht="12.75" hidden="true" customHeight="false" outlineLevel="0" collapsed="false">
      <c r="D119" s="144"/>
    </row>
    <row r="120" customFormat="false" ht="12.75" hidden="true" customHeight="false" outlineLevel="0" collapsed="false">
      <c r="D120" s="144"/>
    </row>
    <row r="121" customFormat="false" ht="12.75" hidden="true" customHeight="false" outlineLevel="0" collapsed="false">
      <c r="D121" s="144"/>
    </row>
    <row r="122" customFormat="false" ht="12.75" hidden="true" customHeight="false" outlineLevel="0" collapsed="false">
      <c r="D122" s="144"/>
    </row>
    <row r="123" customFormat="false" ht="12.75" hidden="true" customHeight="false" outlineLevel="0" collapsed="false">
      <c r="D123" s="144"/>
    </row>
    <row r="124" customFormat="false" ht="12.75" hidden="true" customHeight="false" outlineLevel="0" collapsed="false">
      <c r="D124" s="144"/>
    </row>
    <row r="125" customFormat="false" ht="12.75" hidden="true" customHeight="false" outlineLevel="0" collapsed="false">
      <c r="D125" s="144"/>
    </row>
    <row r="126" customFormat="false" ht="12.75" hidden="true" customHeight="false" outlineLevel="0" collapsed="false">
      <c r="D126" s="144"/>
    </row>
    <row r="127" customFormat="false" ht="12.75" hidden="true" customHeight="false" outlineLevel="0" collapsed="false">
      <c r="D127" s="144"/>
    </row>
    <row r="128" customFormat="false" ht="12.75" hidden="true" customHeight="false" outlineLevel="0" collapsed="false">
      <c r="D128" s="144"/>
    </row>
    <row r="129" customFormat="false" ht="12.75" hidden="true" customHeight="false" outlineLevel="0" collapsed="false">
      <c r="D129" s="144"/>
    </row>
    <row r="130" customFormat="false" ht="12.75" hidden="true" customHeight="false" outlineLevel="0" collapsed="false">
      <c r="D130" s="144"/>
    </row>
    <row r="131" customFormat="false" ht="12.75" hidden="true" customHeight="false" outlineLevel="0" collapsed="false">
      <c r="D131" s="144"/>
    </row>
    <row r="132" customFormat="false" ht="12.75" hidden="true" customHeight="false" outlineLevel="0" collapsed="false">
      <c r="D132" s="144"/>
    </row>
    <row r="133" customFormat="false" ht="12.75" hidden="true" customHeight="false" outlineLevel="0" collapsed="false">
      <c r="D133" s="144"/>
    </row>
    <row r="134" customFormat="false" ht="12.75" hidden="true" customHeight="false" outlineLevel="0" collapsed="false">
      <c r="D134" s="144"/>
    </row>
    <row r="135" customFormat="false" ht="12.75" hidden="true" customHeight="false" outlineLevel="0" collapsed="false">
      <c r="D135" s="144"/>
    </row>
    <row r="136" customFormat="false" ht="12.75" hidden="true" customHeight="false" outlineLevel="0" collapsed="false">
      <c r="D136" s="144"/>
    </row>
    <row r="137" customFormat="false" ht="12.75" hidden="true" customHeight="false" outlineLevel="0" collapsed="false">
      <c r="D137" s="144"/>
    </row>
    <row r="138" customFormat="false" ht="12.75" hidden="true" customHeight="false" outlineLevel="0" collapsed="false">
      <c r="D138" s="144"/>
    </row>
    <row r="139" customFormat="false" ht="12.75" hidden="true" customHeight="false" outlineLevel="0" collapsed="false">
      <c r="D139" s="144"/>
    </row>
  </sheetData>
  <autoFilter ref="T1:T114"/>
  <mergeCells count="32">
    <mergeCell ref="A1:T1"/>
    <mergeCell ref="A2:T2"/>
    <mergeCell ref="A3:T3"/>
    <mergeCell ref="A4:T4"/>
    <mergeCell ref="E5:J5"/>
    <mergeCell ref="K5:P5"/>
    <mergeCell ref="D6:D7"/>
    <mergeCell ref="U6:U7"/>
    <mergeCell ref="W56:AA56"/>
    <mergeCell ref="W70:AB70"/>
    <mergeCell ref="W72:W73"/>
    <mergeCell ref="X72:X73"/>
    <mergeCell ref="Y72:Y73"/>
    <mergeCell ref="W74:W75"/>
    <mergeCell ref="X74:X75"/>
    <mergeCell ref="Y74:Y75"/>
    <mergeCell ref="W76:W83"/>
    <mergeCell ref="X76:X83"/>
    <mergeCell ref="Y76:Y83"/>
    <mergeCell ref="W84:W89"/>
    <mergeCell ref="X84:X89"/>
    <mergeCell ref="Y84:Y89"/>
    <mergeCell ref="W90:W95"/>
    <mergeCell ref="X90:X95"/>
    <mergeCell ref="Y90:Y95"/>
    <mergeCell ref="W96:W101"/>
    <mergeCell ref="X96:X101"/>
    <mergeCell ref="Y96:Y101"/>
    <mergeCell ref="W102:W107"/>
    <mergeCell ref="X102:X107"/>
    <mergeCell ref="Y102:Y107"/>
    <mergeCell ref="W108:AB108"/>
  </mergeCells>
  <conditionalFormatting sqref="E8:I79 K8:P78">
    <cfRule type="cellIs" priority="2" operator="lessThan" aboveAverage="0" equalAverage="0" bottom="0" percent="0" rank="0" text="" dxfId="0">
      <formula>40</formula>
    </cfRule>
  </conditionalFormatting>
  <conditionalFormatting sqref="G29:G71 J8:J78">
    <cfRule type="cellIs" priority="3" operator="lessThan" aboveAverage="0" equalAverage="0" bottom="0" percent="0" rank="0" text="" dxfId="1">
      <formula>40</formula>
    </cfRule>
  </conditionalFormatting>
  <conditionalFormatting sqref="M79">
    <cfRule type="cellIs" priority="4" operator="lessThan" aboveAverage="0" equalAverage="0" bottom="0" percent="0" rank="0" text="" dxfId="2">
      <formula>40</formula>
    </cfRule>
  </conditionalFormatting>
  <conditionalFormatting sqref="N79:P79">
    <cfRule type="cellIs" priority="5" operator="lessThan" aboveAverage="0" equalAverage="0" bottom="0" percent="0" rank="0" text="" dxfId="3">
      <formula>40</formula>
    </cfRule>
  </conditionalFormatting>
  <conditionalFormatting sqref="K79">
    <cfRule type="cellIs" priority="6" operator="lessThan" aboveAverage="0" equalAverage="0" bottom="0" percent="0" rank="0" text="" dxfId="4">
      <formula>40</formula>
    </cfRule>
  </conditionalFormatting>
  <conditionalFormatting sqref="J79">
    <cfRule type="cellIs" priority="7" operator="lessThan" aboveAverage="0" equalAverage="0" bottom="0" percent="0" rank="0" text="" dxfId="5">
      <formula>40</formula>
    </cfRule>
  </conditionalFormatting>
  <conditionalFormatting sqref="L79">
    <cfRule type="cellIs" priority="8" operator="lessThan" aboveAverage="0" equalAverage="0" bottom="0" percent="0" rank="0" text="" dxfId="6">
      <formula>40</formula>
    </cfRule>
  </conditionalFormatting>
  <printOptions headings="false" gridLines="false" gridLinesSet="true" horizontalCentered="false" verticalCentered="false"/>
  <pageMargins left="0.4" right="0" top="0.200694444444444" bottom="0.247916666666667" header="0.511805555555555" footer="0.511805555555555"/>
  <pageSetup paperSize="9" scale="59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43" man="true" max="16383" min="0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8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2.7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37.14"/>
    <col collapsed="false" customWidth="true" hidden="false" outlineLevel="0" max="3" min="3" style="0" width="32.71"/>
    <col collapsed="false" customWidth="true" hidden="false" outlineLevel="0" max="18" min="4" style="0" width="9.14"/>
    <col collapsed="false" customWidth="true" hidden="false" outlineLevel="0" max="19" min="19" style="0" width="10.42"/>
    <col collapsed="false" customWidth="true" hidden="false" outlineLevel="0" max="20" min="20" style="0" width="16.13"/>
    <col collapsed="false" customWidth="true" hidden="false" outlineLevel="0" max="21" min="21" style="0" width="9.14"/>
  </cols>
  <sheetData>
    <row r="1" customFormat="false" ht="18" hidden="false" customHeight="false" outlineLevel="0" collapsed="false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146"/>
    </row>
    <row r="2" customFormat="false" ht="14.25" hidden="false" customHeight="false" outlineLevel="0" collapsed="false">
      <c r="A2" s="11" t="s">
        <v>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47"/>
    </row>
    <row r="3" customFormat="false" ht="14.25" hidden="false" customHeight="false" outlineLevel="0" collapsed="false">
      <c r="A3" s="16" t="s">
        <v>298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48"/>
    </row>
    <row r="4" customFormat="false" ht="15" hidden="false" customHeight="false" outlineLevel="0" collapsed="false">
      <c r="A4" s="23" t="s">
        <v>299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149"/>
    </row>
    <row r="5" customFormat="false" ht="13.5" hidden="false" customHeight="false" outlineLevel="0" collapsed="false">
      <c r="A5" s="1"/>
      <c r="B5" s="1"/>
      <c r="C5" s="1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50"/>
      <c r="R5" s="150"/>
      <c r="S5" s="150"/>
      <c r="T5" s="151"/>
      <c r="U5" s="1"/>
    </row>
    <row r="6" customFormat="false" ht="19.5" hidden="false" customHeight="true" outlineLevel="0" collapsed="false">
      <c r="A6" s="152" t="s">
        <v>20</v>
      </c>
      <c r="B6" s="153" t="s">
        <v>4</v>
      </c>
      <c r="C6" s="154" t="s">
        <v>3</v>
      </c>
      <c r="D6" s="155" t="s">
        <v>21</v>
      </c>
      <c r="E6" s="156" t="n">
        <v>1</v>
      </c>
      <c r="F6" s="156" t="n">
        <v>2</v>
      </c>
      <c r="G6" s="156" t="n">
        <v>3</v>
      </c>
      <c r="H6" s="156" t="n">
        <v>4</v>
      </c>
      <c r="I6" s="156" t="n">
        <v>5</v>
      </c>
      <c r="J6" s="156" t="n">
        <v>6</v>
      </c>
      <c r="K6" s="156" t="n">
        <v>7</v>
      </c>
      <c r="L6" s="156" t="n">
        <v>8</v>
      </c>
      <c r="M6" s="156" t="n">
        <v>9</v>
      </c>
      <c r="N6" s="156" t="n">
        <v>10</v>
      </c>
      <c r="O6" s="156" t="n">
        <v>11</v>
      </c>
      <c r="P6" s="156" t="n">
        <v>12</v>
      </c>
      <c r="Q6" s="157"/>
      <c r="R6" s="156" t="s">
        <v>22</v>
      </c>
      <c r="S6" s="158"/>
      <c r="T6" s="159" t="s">
        <v>23</v>
      </c>
      <c r="U6" s="160" t="s">
        <v>24</v>
      </c>
    </row>
    <row r="7" customFormat="false" ht="38.25" hidden="false" customHeight="false" outlineLevel="0" collapsed="false">
      <c r="A7" s="161"/>
      <c r="B7" s="162"/>
      <c r="C7" s="163"/>
      <c r="D7" s="155"/>
      <c r="E7" s="164" t="s">
        <v>32</v>
      </c>
      <c r="F7" s="164" t="s">
        <v>28</v>
      </c>
      <c r="G7" s="164" t="s">
        <v>31</v>
      </c>
      <c r="H7" s="164" t="s">
        <v>29</v>
      </c>
      <c r="I7" s="164" t="s">
        <v>27</v>
      </c>
      <c r="J7" s="164" t="s">
        <v>30</v>
      </c>
      <c r="K7" s="164" t="s">
        <v>33</v>
      </c>
      <c r="L7" s="164" t="s">
        <v>34</v>
      </c>
      <c r="M7" s="164" t="s">
        <v>300</v>
      </c>
      <c r="N7" s="164" t="s">
        <v>36</v>
      </c>
      <c r="O7" s="164" t="s">
        <v>37</v>
      </c>
      <c r="P7" s="165" t="s">
        <v>38</v>
      </c>
      <c r="Q7" s="166" t="s">
        <v>39</v>
      </c>
      <c r="R7" s="167"/>
      <c r="S7" s="168" t="s">
        <v>40</v>
      </c>
      <c r="T7" s="169"/>
      <c r="U7" s="160"/>
    </row>
    <row r="8" customFormat="false" ht="18" hidden="false" customHeight="false" outlineLevel="0" collapsed="false">
      <c r="A8" s="170" t="n">
        <v>1</v>
      </c>
      <c r="B8" s="171" t="s">
        <v>301</v>
      </c>
      <c r="C8" s="171" t="s">
        <v>302</v>
      </c>
      <c r="D8" s="172" t="s">
        <v>303</v>
      </c>
      <c r="E8" s="173" t="n">
        <v>48</v>
      </c>
      <c r="F8" s="174" t="n">
        <v>56</v>
      </c>
      <c r="G8" s="173" t="n">
        <v>54</v>
      </c>
      <c r="H8" s="174" t="n">
        <v>53</v>
      </c>
      <c r="I8" s="174" t="n">
        <v>58</v>
      </c>
      <c r="J8" s="174" t="n">
        <f aca="false">VLOOKUP(B8,[6]SOE!$B$15:$V$88,21,)</f>
        <v>62</v>
      </c>
      <c r="K8" s="175" t="n">
        <f aca="false">VLOOKUP(B8,[7]SOE!$B$15:$V$88,21,)</f>
        <v>45</v>
      </c>
      <c r="L8" s="174" t="n">
        <f aca="false">VLOOKUP(B8,[8]SOE!$B$15:$V$91,21,)</f>
        <v>52</v>
      </c>
      <c r="M8" s="174" t="n">
        <f aca="false">VLOOKUP(B8,[9]SOE!$B$15:$V$88,21,)</f>
        <v>46</v>
      </c>
      <c r="N8" s="174" t="n">
        <f aca="false">VLOOKUP(B8,[10]SOE!$B$15:$V$91,21,)</f>
        <v>58</v>
      </c>
      <c r="O8" s="174" t="n">
        <f aca="false">VLOOKUP(B8,[11]SOE!$B$15:$V$89,21,)</f>
        <v>56</v>
      </c>
      <c r="P8" s="173" t="n">
        <f aca="false">VLOOKUP(B8,'[12]EMT 4.2'!$B$15:$R$91,17,)</f>
        <v>34</v>
      </c>
      <c r="Q8" s="176" t="n">
        <f aca="false">COUNTA(E8:P8)</f>
        <v>12</v>
      </c>
      <c r="R8" s="177" t="n">
        <f aca="false">SUM(E8:P8)</f>
        <v>622</v>
      </c>
      <c r="S8" s="178" t="n">
        <f aca="false">ROUNDUP(AVERAGE(E8:P8),2)</f>
        <v>51.84</v>
      </c>
      <c r="T8" s="179" t="str">
        <f aca="false">IF(Q8&lt;12,"INCOMPLETE",IF(MIN(E8:P8)&gt;=40,"PASS",IF((COUNTIF(E8:P8,"&lt;40")=1),"SUPP, 1 Unit",IF((COUNTIF(E8:P8,"&lt;40")=2),"SUPP, 2 Units",IF((COUNTIF(E8:P8,"&lt;40")=3),"SUPP, 3 Units",IF((COUNTIF(E8:P8,"&lt;40")=4),  "SUPP, 4 Units",IF((COUNTIF(E8:P8,"&lt;40")=5),"SUPP, 5 Units","X SUPPS")))))))</f>
        <v>SUPP, 1 Unit</v>
      </c>
      <c r="U8" s="100"/>
    </row>
    <row r="9" customFormat="false" ht="18" hidden="false" customHeight="false" outlineLevel="0" collapsed="false">
      <c r="A9" s="170"/>
      <c r="B9" s="171"/>
      <c r="C9" s="171"/>
      <c r="D9" s="180" t="s">
        <v>304</v>
      </c>
      <c r="E9" s="173" t="n">
        <v>48</v>
      </c>
      <c r="F9" s="174" t="n">
        <v>56</v>
      </c>
      <c r="G9" s="173" t="n">
        <v>54</v>
      </c>
      <c r="H9" s="174" t="n">
        <v>53</v>
      </c>
      <c r="I9" s="174" t="n">
        <v>58</v>
      </c>
      <c r="J9" s="174" t="n">
        <v>62</v>
      </c>
      <c r="K9" s="175" t="n">
        <v>45</v>
      </c>
      <c r="L9" s="174" t="n">
        <v>52</v>
      </c>
      <c r="M9" s="174" t="n">
        <v>46</v>
      </c>
      <c r="N9" s="174" t="n">
        <v>58</v>
      </c>
      <c r="O9" s="174" t="n">
        <v>56</v>
      </c>
      <c r="P9" s="173" t="n">
        <v>25</v>
      </c>
      <c r="Q9" s="176" t="n">
        <f aca="false">COUNTA(E9:P9)</f>
        <v>12</v>
      </c>
      <c r="R9" s="177" t="n">
        <f aca="false">SUM(E9:P9)</f>
        <v>613</v>
      </c>
      <c r="S9" s="178" t="n">
        <f aca="false">ROUNDUP(AVERAGE(E9:P9),2)</f>
        <v>51.09</v>
      </c>
      <c r="T9" s="179" t="str">
        <f aca="false">IF(Q9&lt;12,"INCOMPLETE",IF(MIN(E9:P9)&gt;=40,"PASS",IF((COUNTIF(E9:P9,"&lt;40")=1),"STAY OUT, 1 Unit",IF((COUNTIF(E9:P9,"&lt;40")=2),"STAY OUT, 2 Units",IF((COUNTIF(E9:P9,"&lt;40")=3),"STAY OUT, 3 Units",IF((COUNTIF(E9:P9,"&lt;40")=4),  "STAY OUT, 4 Units",IF((COUNTIF(E9:P9,"&lt;40")=5),"STAY OUT, 5 Units","X STAY OUT")))))))</f>
        <v>STAY OUT, 1 Unit</v>
      </c>
      <c r="U9" s="100"/>
    </row>
    <row r="10" customFormat="false" ht="18" hidden="false" customHeight="false" outlineLevel="0" collapsed="false">
      <c r="A10" s="170"/>
      <c r="B10" s="171"/>
      <c r="C10" s="171"/>
      <c r="D10" s="180" t="s">
        <v>305</v>
      </c>
      <c r="E10" s="173" t="n">
        <v>48</v>
      </c>
      <c r="F10" s="174" t="n">
        <v>56</v>
      </c>
      <c r="G10" s="173" t="n">
        <v>54</v>
      </c>
      <c r="H10" s="174" t="n">
        <v>53</v>
      </c>
      <c r="I10" s="174" t="n">
        <v>58</v>
      </c>
      <c r="J10" s="174" t="n">
        <v>62</v>
      </c>
      <c r="K10" s="175" t="n">
        <v>45</v>
      </c>
      <c r="L10" s="174" t="n">
        <v>52</v>
      </c>
      <c r="M10" s="174" t="n">
        <v>46</v>
      </c>
      <c r="N10" s="174" t="n">
        <v>58</v>
      </c>
      <c r="O10" s="174" t="n">
        <v>56</v>
      </c>
      <c r="P10" s="173"/>
      <c r="Q10" s="176" t="n">
        <f aca="false">COUNTA(E10:P10)</f>
        <v>11</v>
      </c>
      <c r="R10" s="177" t="n">
        <f aca="false">SUM(E10:P10)</f>
        <v>588</v>
      </c>
      <c r="S10" s="178" t="n">
        <f aca="false">ROUNDUP(AVERAGE(E10:P10),2)</f>
        <v>53.46</v>
      </c>
      <c r="T10" s="181"/>
      <c r="U10" s="100"/>
    </row>
    <row r="11" customFormat="false" ht="18" hidden="false" customHeight="false" outlineLevel="0" collapsed="false">
      <c r="A11" s="182" t="n">
        <v>2</v>
      </c>
      <c r="B11" s="183" t="s">
        <v>306</v>
      </c>
      <c r="C11" s="183" t="s">
        <v>307</v>
      </c>
      <c r="D11" s="180" t="s">
        <v>303</v>
      </c>
      <c r="E11" s="173" t="n">
        <v>40</v>
      </c>
      <c r="F11" s="174" t="n">
        <v>32</v>
      </c>
      <c r="G11" s="173" t="n">
        <v>34</v>
      </c>
      <c r="H11" s="174" t="n">
        <v>47</v>
      </c>
      <c r="I11" s="174" t="n">
        <v>42</v>
      </c>
      <c r="J11" s="174" t="n">
        <f aca="false">VLOOKUP(B11,[6]SOE!$B$15:$V$88,21,)</f>
        <v>47</v>
      </c>
      <c r="K11" s="175" t="n">
        <f aca="false">VLOOKUP(B11,[7]SOE!$B$15:$V$88,21,)</f>
        <v>52</v>
      </c>
      <c r="L11" s="174" t="n">
        <f aca="false">VLOOKUP(B11,[8]SOE!$B$15:$V$91,21,)</f>
        <v>47</v>
      </c>
      <c r="M11" s="174" t="n">
        <f aca="false">VLOOKUP(B11,[9]SOE!$B$15:$V$88,21,)</f>
        <v>35</v>
      </c>
      <c r="N11" s="174" t="n">
        <f aca="false">VLOOKUP(B11,[10]SOE!$B$15:$V$91,21,)</f>
        <v>52</v>
      </c>
      <c r="O11" s="174" t="n">
        <f aca="false">VLOOKUP(B11,[11]SOE!$B$15:$V$89,21,)</f>
        <v>64</v>
      </c>
      <c r="P11" s="173" t="n">
        <f aca="false">VLOOKUP(B11,'[12]EMT 4.2'!$B$15:$R$91,17,)</f>
        <v>29</v>
      </c>
      <c r="Q11" s="176" t="n">
        <f aca="false">COUNTA(E11:P11)</f>
        <v>12</v>
      </c>
      <c r="R11" s="177" t="n">
        <f aca="false">SUM(E11:P11)</f>
        <v>521</v>
      </c>
      <c r="S11" s="178" t="n">
        <f aca="false">ROUNDUP(AVERAGE(E11:P11),2)</f>
        <v>43.42</v>
      </c>
      <c r="T11" s="179" t="str">
        <f aca="false">IF(Q11&lt;12,"INCOMPLETE",IF(MIN(E11:P11)&gt;=40,"PASS",IF((COUNTIF(E11:P11,"&lt;40")=1),"SUPP, 1 Unit",IF((COUNTIF(E11:P11,"&lt;40")=2),"SUPP, 2 Units",IF((COUNTIF(E11:P11,"&lt;40")=3),"SUPP, 3 Units",IF((COUNTIF(E11:P11,"&lt;40")=4),  "SUPP, 4 Units",IF((COUNTIF(E11:P11,"&lt;40")=5),"SUPP, 5 Units","X SUPPS")))))))</f>
        <v>SUPP, 4 Units</v>
      </c>
      <c r="U11" s="100"/>
    </row>
    <row r="12" customFormat="false" ht="18" hidden="false" customHeight="false" outlineLevel="0" collapsed="false">
      <c r="A12" s="182"/>
      <c r="B12" s="183"/>
      <c r="C12" s="183"/>
      <c r="D12" s="180" t="s">
        <v>304</v>
      </c>
      <c r="E12" s="173" t="n">
        <v>40</v>
      </c>
      <c r="F12" s="174" t="n">
        <v>40</v>
      </c>
      <c r="G12" s="174" t="n">
        <v>30.71</v>
      </c>
      <c r="H12" s="174" t="n">
        <v>47</v>
      </c>
      <c r="I12" s="174" t="n">
        <v>42</v>
      </c>
      <c r="J12" s="174" t="n">
        <v>47</v>
      </c>
      <c r="K12" s="175" t="n">
        <v>52</v>
      </c>
      <c r="L12" s="174" t="n">
        <v>47</v>
      </c>
      <c r="M12" s="174" t="n">
        <v>40</v>
      </c>
      <c r="N12" s="174" t="n">
        <v>52</v>
      </c>
      <c r="O12" s="174" t="n">
        <v>64</v>
      </c>
      <c r="P12" s="173" t="n">
        <v>40</v>
      </c>
      <c r="Q12" s="176" t="n">
        <f aca="false">COUNTA(E12:P12)</f>
        <v>12</v>
      </c>
      <c r="R12" s="177" t="n">
        <f aca="false">SUM(E12:P12)</f>
        <v>541.71</v>
      </c>
      <c r="S12" s="178" t="n">
        <f aca="false">ROUNDUP(AVERAGE(E12:P12),2)</f>
        <v>45.15</v>
      </c>
      <c r="T12" s="179" t="str">
        <f aca="false">IF(Q12&lt;12,"INCOMPLETE",IF(MIN(E12:P12)&gt;=40,"PASS",IF((COUNTIF(E12:P12,"&lt;40")=1),"STAY OUT, 1 Unit",IF((COUNTIF(E12:P12,"&lt;40")=2),"STAY OUT, 2 Units",IF((COUNTIF(E12:P12,"&lt;40")=3),"STAY OUT, 3 Units",IF((COUNTIF(E12:P12,"&lt;40")=4),  "STAY OUT, 4 Units",IF((COUNTIF(E12:P12,"&lt;40")=5),"STAY OUT, 5 Units","X SUPPS")))))))</f>
        <v>STAY OUT, 1 Unit</v>
      </c>
      <c r="U12" s="100"/>
    </row>
    <row r="13" customFormat="false" ht="18" hidden="false" customHeight="false" outlineLevel="0" collapsed="false">
      <c r="A13" s="182"/>
      <c r="B13" s="183"/>
      <c r="C13" s="183"/>
      <c r="D13" s="180" t="s">
        <v>305</v>
      </c>
      <c r="E13" s="173" t="n">
        <v>40</v>
      </c>
      <c r="F13" s="174" t="n">
        <v>40</v>
      </c>
      <c r="G13" s="184" t="n">
        <v>40</v>
      </c>
      <c r="H13" s="174" t="n">
        <v>47</v>
      </c>
      <c r="I13" s="174" t="n">
        <v>42</v>
      </c>
      <c r="J13" s="174" t="n">
        <v>47</v>
      </c>
      <c r="K13" s="175" t="n">
        <v>52</v>
      </c>
      <c r="L13" s="174" t="n">
        <v>47</v>
      </c>
      <c r="M13" s="174" t="n">
        <v>40</v>
      </c>
      <c r="N13" s="174" t="n">
        <v>52</v>
      </c>
      <c r="O13" s="174" t="n">
        <v>64</v>
      </c>
      <c r="P13" s="173" t="n">
        <v>40</v>
      </c>
      <c r="Q13" s="176" t="n">
        <f aca="false">COUNTA(E13:P13)</f>
        <v>12</v>
      </c>
      <c r="R13" s="177" t="n">
        <f aca="false">SUM(E13:P13)</f>
        <v>551</v>
      </c>
      <c r="S13" s="178" t="n">
        <f aca="false">ROUNDUP(AVERAGE(E13:P13),2)</f>
        <v>45.92</v>
      </c>
      <c r="T13" s="185" t="s">
        <v>1</v>
      </c>
      <c r="U13" s="100"/>
    </row>
    <row r="14" customFormat="false" ht="18" hidden="false" customHeight="false" outlineLevel="0" collapsed="false">
      <c r="A14" s="182" t="n">
        <v>3</v>
      </c>
      <c r="B14" s="183" t="s">
        <v>308</v>
      </c>
      <c r="C14" s="183" t="s">
        <v>309</v>
      </c>
      <c r="D14" s="180" t="s">
        <v>303</v>
      </c>
      <c r="E14" s="173" t="n">
        <v>52</v>
      </c>
      <c r="F14" s="174" t="n">
        <v>36</v>
      </c>
      <c r="G14" s="173" t="n">
        <v>40</v>
      </c>
      <c r="H14" s="174" t="n">
        <v>57</v>
      </c>
      <c r="I14" s="174" t="n">
        <v>45</v>
      </c>
      <c r="J14" s="174" t="n">
        <f aca="false">VLOOKUP(B14,[6]SOE!$B$15:$V$88,21,)</f>
        <v>42</v>
      </c>
      <c r="K14" s="175" t="n">
        <f aca="false">VLOOKUP(B14,[7]SOE!$B$15:$V$88,21,)</f>
        <v>45</v>
      </c>
      <c r="L14" s="174" t="n">
        <f aca="false">VLOOKUP(B14,[8]SOE!$B$15:$V$91,21,)</f>
        <v>35</v>
      </c>
      <c r="M14" s="174" t="n">
        <f aca="false">VLOOKUP(B14,[9]SOE!$B$15:$V$88,21,)</f>
        <v>38</v>
      </c>
      <c r="N14" s="174" t="n">
        <f aca="false">VLOOKUP(B14,[10]SOE!$B$15:$V$91,21,)</f>
        <v>68</v>
      </c>
      <c r="O14" s="174" t="n">
        <f aca="false">VLOOKUP(B14,[11]SOE!$B$15:$V$89,21,)</f>
        <v>48</v>
      </c>
      <c r="P14" s="173" t="n">
        <f aca="false">VLOOKUP(B14,'[12]EMT 4.2'!$B$15:$R$91,17,)</f>
        <v>48</v>
      </c>
      <c r="Q14" s="176" t="n">
        <f aca="false">COUNTA(E14:P14)</f>
        <v>12</v>
      </c>
      <c r="R14" s="177" t="n">
        <f aca="false">SUM(E14:P14)</f>
        <v>554</v>
      </c>
      <c r="S14" s="178" t="n">
        <f aca="false">ROUNDUP(AVERAGE(E14:P14),2)</f>
        <v>46.17</v>
      </c>
      <c r="T14" s="179" t="str">
        <f aca="false">IF(Q14&lt;12,"INCOMPLETE",IF(MIN(E14:P14)&gt;=40,"PASS",IF((COUNTIF(E14:P14,"&lt;40")=1),"SUPP, 1 Unit",IF((COUNTIF(E14:P14,"&lt;40")=2),"SUPP, 2 Units",IF((COUNTIF(E14:P14,"&lt;40")=3),"SUPP, 3 Units",IF((COUNTIF(E14:P14,"&lt;40")=4),  "SUPP, 4 Units",IF((COUNTIF(E14:P14,"&lt;40")=5),"SUPP, 5 Units","X SUPPS")))))))</f>
        <v>SUPP, 3 Units</v>
      </c>
      <c r="U14" s="100"/>
    </row>
    <row r="15" customFormat="false" ht="18" hidden="false" customHeight="false" outlineLevel="0" collapsed="false">
      <c r="A15" s="182"/>
      <c r="B15" s="183"/>
      <c r="C15" s="183"/>
      <c r="D15" s="180" t="s">
        <v>304</v>
      </c>
      <c r="E15" s="173" t="n">
        <v>52</v>
      </c>
      <c r="F15" s="174" t="n">
        <v>40</v>
      </c>
      <c r="G15" s="173" t="n">
        <v>40</v>
      </c>
      <c r="H15" s="174" t="n">
        <v>57</v>
      </c>
      <c r="I15" s="174" t="n">
        <v>45</v>
      </c>
      <c r="J15" s="174" t="n">
        <v>42</v>
      </c>
      <c r="K15" s="175" t="n">
        <v>45</v>
      </c>
      <c r="L15" s="174" t="n">
        <v>22</v>
      </c>
      <c r="M15" s="174" t="n">
        <v>40</v>
      </c>
      <c r="N15" s="174" t="n">
        <v>68</v>
      </c>
      <c r="O15" s="174" t="n">
        <v>48</v>
      </c>
      <c r="P15" s="173" t="n">
        <v>48</v>
      </c>
      <c r="Q15" s="176" t="n">
        <f aca="false">COUNTA(E15:P15)</f>
        <v>12</v>
      </c>
      <c r="R15" s="177" t="n">
        <f aca="false">SUM(E15:P15)</f>
        <v>547</v>
      </c>
      <c r="S15" s="178" t="n">
        <f aca="false">ROUNDUP(AVERAGE(E15:P15),2)</f>
        <v>45.59</v>
      </c>
      <c r="T15" s="179" t="str">
        <f aca="false">IF(Q15&lt;12,"INCOMPLETE",IF(MIN(E15:P15)&gt;=40,"PASS",IF((COUNTIF(E15:P15,"&lt;40")=1),"STAY OUT, 1 Unit",IF((COUNTIF(E15:P15,"&lt;40")=2),"STAY OUT, 2 Units",IF((COUNTIF(E15:P15,"&lt;40")=3),"STAY OUT, 3 Units",IF((COUNTIF(E15:P15,"&lt;40")=4),  "STAY OUT, 4 Units",IF((COUNTIF(E15:P15,"&lt;40")=5),"STAY OUT, 5 Units","X SUPPS")))))))</f>
        <v>STAY OUT, 1 Unit</v>
      </c>
      <c r="U15" s="100"/>
    </row>
    <row r="16" customFormat="false" ht="18" hidden="false" customHeight="false" outlineLevel="0" collapsed="false">
      <c r="A16" s="182"/>
      <c r="B16" s="183"/>
      <c r="C16" s="183"/>
      <c r="D16" s="180" t="s">
        <v>305</v>
      </c>
      <c r="E16" s="173" t="n">
        <v>52</v>
      </c>
      <c r="F16" s="174" t="n">
        <v>40</v>
      </c>
      <c r="G16" s="173" t="n">
        <v>40</v>
      </c>
      <c r="H16" s="174" t="n">
        <v>57</v>
      </c>
      <c r="I16" s="174" t="n">
        <v>45</v>
      </c>
      <c r="J16" s="174" t="n">
        <v>42</v>
      </c>
      <c r="K16" s="175" t="n">
        <v>45</v>
      </c>
      <c r="L16" s="174"/>
      <c r="M16" s="174" t="n">
        <v>40</v>
      </c>
      <c r="N16" s="174" t="n">
        <v>68</v>
      </c>
      <c r="O16" s="174" t="n">
        <v>48</v>
      </c>
      <c r="P16" s="173" t="n">
        <v>48</v>
      </c>
      <c r="Q16" s="176"/>
      <c r="R16" s="177"/>
      <c r="S16" s="178"/>
      <c r="T16" s="181"/>
      <c r="U16" s="100"/>
    </row>
    <row r="17" customFormat="false" ht="18" hidden="false" customHeight="false" outlineLevel="0" collapsed="false">
      <c r="A17" s="182" t="n">
        <v>4</v>
      </c>
      <c r="B17" s="183" t="s">
        <v>310</v>
      </c>
      <c r="C17" s="183" t="s">
        <v>311</v>
      </c>
      <c r="D17" s="180" t="s">
        <v>303</v>
      </c>
      <c r="E17" s="173" t="n">
        <v>50</v>
      </c>
      <c r="F17" s="174" t="n">
        <v>46</v>
      </c>
      <c r="G17" s="173" t="n">
        <v>40</v>
      </c>
      <c r="H17" s="174" t="n">
        <v>43</v>
      </c>
      <c r="I17" s="174" t="n">
        <v>50</v>
      </c>
      <c r="J17" s="174" t="n">
        <f aca="false">VLOOKUP(B17,[6]SOE!$B$15:$V$88,21,)</f>
        <v>54</v>
      </c>
      <c r="K17" s="175" t="n">
        <f aca="false">VLOOKUP(B17,[7]SOE!$B$15:$V$88,21,)</f>
        <v>42</v>
      </c>
      <c r="L17" s="174" t="n">
        <f aca="false">VLOOKUP(B17,[8]SOE!$B$15:$V$91,21,)</f>
        <v>41</v>
      </c>
      <c r="M17" s="174" t="n">
        <f aca="false">VLOOKUP(B17,[9]SOE!$B$15:$V$88,21,)</f>
        <v>44</v>
      </c>
      <c r="N17" s="174" t="n">
        <f aca="false">VLOOKUP(B17,[10]SOE!$B$15:$V$91,21,)</f>
        <v>38</v>
      </c>
      <c r="O17" s="174" t="n">
        <f aca="false">VLOOKUP(B17,[11]SOE!$B$15:$V$89,21,)</f>
        <v>41</v>
      </c>
      <c r="P17" s="173" t="n">
        <f aca="false">VLOOKUP(B17,'[12]EMT 4.2'!$B$15:$R$91,17,)</f>
        <v>24</v>
      </c>
      <c r="Q17" s="176" t="n">
        <f aca="false">COUNTA(E17:P17)</f>
        <v>12</v>
      </c>
      <c r="R17" s="177" t="n">
        <f aca="false">SUM(E17:P17)</f>
        <v>513</v>
      </c>
      <c r="S17" s="178" t="n">
        <f aca="false">ROUNDUP(AVERAGE(E17:P17),2)</f>
        <v>42.75</v>
      </c>
      <c r="T17" s="179" t="str">
        <f aca="false">IF(Q17&lt;12,"INCOMPLETE",IF(MIN(E17:P17)&gt;=40,"PASS",IF((COUNTIF(E17:P17,"&lt;40")=1),"SUPP, 1 Unit",IF((COUNTIF(E17:P17,"&lt;40")=2),"SUPP, 2 Units",IF((COUNTIF(E17:P17,"&lt;40")=3),"SUPP, 3 Units",IF((COUNTIF(E17:P17,"&lt;40")=4),  "SUPP, 4 Units",IF((COUNTIF(E17:P17,"&lt;40")=5),"SUPP, 5 Units","X SUPPS")))))))</f>
        <v>SUPP, 2 Units</v>
      </c>
      <c r="U17" s="100"/>
    </row>
    <row r="18" customFormat="false" ht="18" hidden="false" customHeight="false" outlineLevel="0" collapsed="false">
      <c r="A18" s="182"/>
      <c r="B18" s="183"/>
      <c r="C18" s="183"/>
      <c r="D18" s="180" t="s">
        <v>304</v>
      </c>
      <c r="E18" s="173" t="n">
        <v>50</v>
      </c>
      <c r="F18" s="174" t="n">
        <v>46</v>
      </c>
      <c r="G18" s="173" t="n">
        <v>40</v>
      </c>
      <c r="H18" s="174" t="n">
        <v>43</v>
      </c>
      <c r="I18" s="174" t="n">
        <v>50</v>
      </c>
      <c r="J18" s="174" t="n">
        <v>54</v>
      </c>
      <c r="K18" s="175" t="n">
        <v>42</v>
      </c>
      <c r="L18" s="174" t="n">
        <v>41</v>
      </c>
      <c r="M18" s="174" t="n">
        <v>44</v>
      </c>
      <c r="N18" s="174" t="n">
        <v>40</v>
      </c>
      <c r="O18" s="174" t="n">
        <v>41</v>
      </c>
      <c r="P18" s="173" t="n">
        <v>30</v>
      </c>
      <c r="Q18" s="176" t="n">
        <f aca="false">COUNTA(E18:P18)</f>
        <v>12</v>
      </c>
      <c r="R18" s="177" t="n">
        <f aca="false">SUM(E18:P18)</f>
        <v>521</v>
      </c>
      <c r="S18" s="178" t="n">
        <f aca="false">ROUNDUP(AVERAGE(E18:P18),2)</f>
        <v>43.42</v>
      </c>
      <c r="T18" s="179" t="str">
        <f aca="false">IF(Q18&lt;12,"INCOMPLETE",IF(MIN(E18:P18)&gt;=40,"PASS",IF((COUNTIF(E18:P18,"&lt;40")=1),"STAY OUT, 1 Unit",IF((COUNTIF(E18:P18,"&lt;40")=2),"STAY OUT, 2 Units",IF((COUNTIF(E18:P18,"&lt;40")=3),"SUPP, 3 Units",IF((COUNTIF(E18:P18,"&lt;40")=4),  "STAY OUT, 4 Units",IF((COUNTIF(E18:P18,"&lt;40")=5),"STAY OUT, 5 Units","X STAY OUT")))))))</f>
        <v>STAY OUT, 1 Unit</v>
      </c>
      <c r="U18" s="100"/>
    </row>
    <row r="19" customFormat="false" ht="18" hidden="false" customHeight="false" outlineLevel="0" collapsed="false">
      <c r="A19" s="182"/>
      <c r="B19" s="183"/>
      <c r="C19" s="183"/>
      <c r="D19" s="180" t="s">
        <v>305</v>
      </c>
      <c r="E19" s="173"/>
      <c r="F19" s="174"/>
      <c r="G19" s="173"/>
      <c r="H19" s="174"/>
      <c r="I19" s="174"/>
      <c r="J19" s="174"/>
      <c r="K19" s="175"/>
      <c r="L19" s="174"/>
      <c r="M19" s="174"/>
      <c r="N19" s="174"/>
      <c r="O19" s="174"/>
      <c r="P19" s="173"/>
      <c r="Q19" s="176"/>
      <c r="R19" s="177"/>
      <c r="S19" s="178"/>
      <c r="T19" s="181"/>
      <c r="U19" s="100"/>
    </row>
    <row r="20" customFormat="false" ht="18" hidden="false" customHeight="false" outlineLevel="0" collapsed="false">
      <c r="A20" s="186" t="n">
        <v>5</v>
      </c>
      <c r="B20" s="183" t="s">
        <v>312</v>
      </c>
      <c r="C20" s="183" t="s">
        <v>313</v>
      </c>
      <c r="D20" s="187" t="s">
        <v>303</v>
      </c>
      <c r="E20" s="173" t="n">
        <v>40</v>
      </c>
      <c r="F20" s="174" t="n">
        <v>40</v>
      </c>
      <c r="G20" s="173" t="n">
        <v>36</v>
      </c>
      <c r="H20" s="174" t="n">
        <v>49</v>
      </c>
      <c r="I20" s="174" t="n">
        <v>34</v>
      </c>
      <c r="J20" s="174" t="n">
        <f aca="false">VLOOKUP(B20,[6]SOE!$B$15:$V$88,21,)</f>
        <v>57</v>
      </c>
      <c r="K20" s="175" t="n">
        <f aca="false">VLOOKUP(B20,[7]SOE!$B$15:$V$88,21,)</f>
        <v>52</v>
      </c>
      <c r="L20" s="174" t="n">
        <f aca="false">VLOOKUP(B20,[8]SOE!$B$15:$V$91,21,)</f>
        <v>42</v>
      </c>
      <c r="M20" s="174" t="n">
        <f aca="false">VLOOKUP(B20,[9]SOE!$B$15:$V$88,21,)</f>
        <v>44</v>
      </c>
      <c r="N20" s="174" t="n">
        <f aca="false">VLOOKUP(B20,[10]SOE!$B$15:$V$91,21,)</f>
        <v>55</v>
      </c>
      <c r="O20" s="174" t="n">
        <f aca="false">VLOOKUP(B20,[11]SOE!$B$15:$V$89,21,)</f>
        <v>54</v>
      </c>
      <c r="P20" s="173" t="n">
        <v>41</v>
      </c>
      <c r="Q20" s="176" t="n">
        <f aca="false">COUNTA(E20:P20)</f>
        <v>12</v>
      </c>
      <c r="R20" s="177" t="n">
        <f aca="false">SUM(E20:P20)</f>
        <v>544</v>
      </c>
      <c r="S20" s="178" t="n">
        <f aca="false">ROUNDUP(AVERAGE(E20:P20),2)</f>
        <v>45.34</v>
      </c>
      <c r="T20" s="179" t="str">
        <f aca="false">IF(Q20&lt;12,"INCOMPLETE",IF(MIN(E20:P20)&gt;=40,"PASS",IF((COUNTIF(E20:P20,"&lt;40")=1),"SUPP, 1 Unit",IF((COUNTIF(E20:P20,"&lt;40")=2),"SUPP, 2 Units",IF((COUNTIF(E20:P20,"&lt;40")=3),"SUPP, 3 Units",IF((COUNTIF(E20:P20,"&lt;40")=4),  "SUPP, 4 Units",IF((COUNTIF(E20:P20,"&lt;40")=5),"SUPP, 5 Units","X SUPPS")))))))</f>
        <v>SUPP, 2 Units</v>
      </c>
      <c r="U20" s="188"/>
    </row>
    <row r="21" customFormat="false" ht="18" hidden="false" customHeight="false" outlineLevel="0" collapsed="false">
      <c r="A21" s="186"/>
      <c r="B21" s="183"/>
      <c r="C21" s="183"/>
      <c r="D21" s="189" t="s">
        <v>304</v>
      </c>
      <c r="E21" s="190" t="n">
        <v>40</v>
      </c>
      <c r="F21" s="191" t="n">
        <v>40</v>
      </c>
      <c r="G21" s="190" t="n">
        <v>27</v>
      </c>
      <c r="H21" s="191" t="n">
        <v>49</v>
      </c>
      <c r="I21" s="191" t="n">
        <v>40</v>
      </c>
      <c r="J21" s="191" t="n">
        <v>57</v>
      </c>
      <c r="K21" s="192" t="n">
        <v>52</v>
      </c>
      <c r="L21" s="191" t="n">
        <v>42</v>
      </c>
      <c r="M21" s="191" t="n">
        <v>44</v>
      </c>
      <c r="N21" s="191" t="n">
        <v>55</v>
      </c>
      <c r="O21" s="191" t="n">
        <v>54</v>
      </c>
      <c r="P21" s="190" t="n">
        <v>41</v>
      </c>
      <c r="Q21" s="193" t="n">
        <f aca="false">COUNTA(E21:P21)</f>
        <v>12</v>
      </c>
      <c r="R21" s="194" t="n">
        <f aca="false">SUM(E21:P21)</f>
        <v>541</v>
      </c>
      <c r="S21" s="195" t="n">
        <f aca="false">ROUNDUP(AVERAGE(E21:P21),2)</f>
        <v>45.09</v>
      </c>
      <c r="T21" s="196" t="s">
        <v>314</v>
      </c>
      <c r="U21" s="197"/>
    </row>
    <row r="22" s="204" customFormat="true" ht="18" hidden="false" customHeight="false" outlineLevel="0" collapsed="false">
      <c r="A22" s="186"/>
      <c r="B22" s="183"/>
      <c r="C22" s="183"/>
      <c r="D22" s="180" t="s">
        <v>304</v>
      </c>
      <c r="E22" s="198" t="n">
        <v>40</v>
      </c>
      <c r="F22" s="199" t="n">
        <v>40</v>
      </c>
      <c r="G22" s="200" t="n">
        <v>40</v>
      </c>
      <c r="H22" s="199" t="n">
        <v>49</v>
      </c>
      <c r="I22" s="199" t="n">
        <v>40</v>
      </c>
      <c r="J22" s="199" t="n">
        <v>57</v>
      </c>
      <c r="K22" s="201" t="n">
        <v>52</v>
      </c>
      <c r="L22" s="199" t="n">
        <v>42</v>
      </c>
      <c r="M22" s="199" t="n">
        <v>44</v>
      </c>
      <c r="N22" s="199" t="n">
        <v>55</v>
      </c>
      <c r="O22" s="199" t="n">
        <v>54</v>
      </c>
      <c r="P22" s="198" t="n">
        <v>41</v>
      </c>
      <c r="Q22" s="176" t="n">
        <f aca="false">COUNTA(E22:P22)</f>
        <v>12</v>
      </c>
      <c r="R22" s="177" t="n">
        <f aca="false">SUM(E22:P22)</f>
        <v>554</v>
      </c>
      <c r="S22" s="178" t="n">
        <f aca="false">ROUNDUP(AVERAGE(E22:P22),2)</f>
        <v>46.17</v>
      </c>
      <c r="T22" s="202" t="s">
        <v>1</v>
      </c>
      <c r="U22" s="203"/>
    </row>
    <row r="23" customFormat="false" ht="19.5" hidden="false" customHeight="false" outlineLevel="0" collapsed="false">
      <c r="A23" s="205"/>
      <c r="B23" s="206"/>
      <c r="C23" s="206"/>
      <c r="D23" s="207"/>
      <c r="E23" s="208"/>
      <c r="F23" s="208"/>
      <c r="G23" s="208"/>
      <c r="H23" s="208"/>
      <c r="I23" s="208"/>
      <c r="J23" s="208"/>
      <c r="K23" s="208"/>
      <c r="L23" s="208"/>
      <c r="M23" s="208"/>
      <c r="N23" s="208"/>
      <c r="O23" s="208"/>
      <c r="P23" s="209"/>
      <c r="Q23" s="210"/>
      <c r="R23" s="210"/>
      <c r="S23" s="211"/>
      <c r="T23" s="212"/>
      <c r="U23" s="119"/>
    </row>
    <row r="24" customFormat="false" ht="19.5" hidden="false" customHeight="false" outlineLevel="0" collapsed="false">
      <c r="A24" s="205"/>
      <c r="B24" s="205"/>
      <c r="C24" s="213" t="s">
        <v>40</v>
      </c>
      <c r="D24" s="214"/>
      <c r="E24" s="215" t="n">
        <f aca="false">AVERAGE(E8:E18)</f>
        <v>47.2727272727273</v>
      </c>
      <c r="F24" s="215" t="n">
        <f aca="false">AVERAGE(F8:F21)</f>
        <v>43.6923076923077</v>
      </c>
      <c r="G24" s="215" t="n">
        <f aca="false">AVERAGE(G8:G21)</f>
        <v>40.7469230769231</v>
      </c>
      <c r="H24" s="215" t="n">
        <f aca="false">AVERAGE(H8:H21)</f>
        <v>50.3846153846154</v>
      </c>
      <c r="I24" s="215" t="n">
        <f aca="false">AVERAGE(I8:I21)</f>
        <v>46.8461538461539</v>
      </c>
      <c r="J24" s="215" t="n">
        <f aca="false">AVERAGE(J8:J21)</f>
        <v>51.9230769230769</v>
      </c>
      <c r="K24" s="215" t="n">
        <f aca="false">AVERAGE(K8:K21)</f>
        <v>47.2307692307692</v>
      </c>
      <c r="L24" s="215" t="n">
        <f aca="false">AVERAGE(L8:L21)</f>
        <v>43.3333333333333</v>
      </c>
      <c r="M24" s="215" t="n">
        <f aca="false">AVERAGE(M8:M21)</f>
        <v>42.0769230769231</v>
      </c>
      <c r="N24" s="215" t="n">
        <f aca="false">AVERAGE(N8:N21)</f>
        <v>55.5384615384615</v>
      </c>
      <c r="O24" s="215" t="n">
        <f aca="false">AVERAGE(O8:O21)</f>
        <v>53.3846153846154</v>
      </c>
      <c r="P24" s="215" t="n">
        <f aca="false">AVERAGE(P8:P21)</f>
        <v>37.3333333333333</v>
      </c>
      <c r="Q24" s="216"/>
      <c r="R24" s="216"/>
      <c r="S24" s="217"/>
      <c r="T24" s="218"/>
      <c r="U24" s="1"/>
    </row>
    <row r="25" customFormat="false" ht="19.5" hidden="false" customHeight="false" outlineLevel="0" collapsed="false">
      <c r="A25" s="205"/>
      <c r="B25" s="205"/>
      <c r="C25" s="213" t="s">
        <v>239</v>
      </c>
      <c r="D25" s="214"/>
      <c r="E25" s="215" t="n">
        <f aca="false">STDEV(E8:E21)</f>
        <v>5.25747331339168</v>
      </c>
      <c r="F25" s="215" t="n">
        <f aca="false">STDEV(F8:F21)</f>
        <v>7.86749235127915</v>
      </c>
      <c r="G25" s="215" t="n">
        <f aca="false">STDEV(G8:G21)</f>
        <v>8.60257459971082</v>
      </c>
      <c r="H25" s="215" t="n">
        <f aca="false">STDEV(H8:H21)</f>
        <v>4.99230176602706</v>
      </c>
      <c r="I25" s="215" t="n">
        <f aca="false">STDEV(I8:I21)</f>
        <v>7.55916831675454</v>
      </c>
      <c r="J25" s="215" t="n">
        <f aca="false">STDEV(J8:J21)</f>
        <v>7.8151726197777</v>
      </c>
      <c r="K25" s="215" t="n">
        <f aca="false">STDEV(K8:K21)</f>
        <v>4.06517416916435</v>
      </c>
      <c r="L25" s="215" t="n">
        <f aca="false">STDEV(L8:L21)</f>
        <v>8.55286590281381</v>
      </c>
      <c r="M25" s="215" t="n">
        <f aca="false">STDEV(M8:M21)</f>
        <v>3.47518676863893</v>
      </c>
      <c r="N25" s="215" t="n">
        <f aca="false">STDEV(N8:N21)</f>
        <v>9.44823955926345</v>
      </c>
      <c r="O25" s="215" t="n">
        <f aca="false">STDEV(O8:O21)</f>
        <v>7.92189436034149</v>
      </c>
      <c r="P25" s="215" t="n">
        <f aca="false">STDEV(P8:P21)</f>
        <v>8.7732375420763</v>
      </c>
      <c r="Q25" s="219"/>
      <c r="R25" s="219"/>
      <c r="S25" s="217"/>
      <c r="T25" s="218"/>
      <c r="U25" s="1"/>
    </row>
    <row r="26" customFormat="false" ht="19.5" hidden="false" customHeight="false" outlineLevel="0" collapsed="false">
      <c r="A26" s="205"/>
      <c r="B26" s="205"/>
      <c r="C26" s="213" t="s">
        <v>242</v>
      </c>
      <c r="D26" s="214"/>
      <c r="E26" s="220" t="n">
        <f aca="false">MAX(E8:E21)</f>
        <v>52</v>
      </c>
      <c r="F26" s="220" t="n">
        <f aca="false">MAX(F8:F21)</f>
        <v>56</v>
      </c>
      <c r="G26" s="220" t="n">
        <f aca="false">MAX(G8:G21)</f>
        <v>54</v>
      </c>
      <c r="H26" s="220" t="n">
        <f aca="false">MAX(H8:H21)</f>
        <v>57</v>
      </c>
      <c r="I26" s="220" t="n">
        <f aca="false">MAX(I8:I21)</f>
        <v>58</v>
      </c>
      <c r="J26" s="220" t="n">
        <f aca="false">MAX(J8:J21)</f>
        <v>62</v>
      </c>
      <c r="K26" s="220" t="n">
        <f aca="false">MAX(K8:K21)</f>
        <v>52</v>
      </c>
      <c r="L26" s="220" t="n">
        <f aca="false">MAX(L8:L21)</f>
        <v>52</v>
      </c>
      <c r="M26" s="220" t="n">
        <f aca="false">MAX(M8:M21)</f>
        <v>46</v>
      </c>
      <c r="N26" s="220" t="n">
        <f aca="false">MAX(N8:N21)</f>
        <v>68</v>
      </c>
      <c r="O26" s="220" t="n">
        <f aca="false">MAX(O8:O21)</f>
        <v>64</v>
      </c>
      <c r="P26" s="220" t="n">
        <f aca="false">MAX(P8:P21)</f>
        <v>48</v>
      </c>
      <c r="Q26" s="221"/>
      <c r="R26" s="221"/>
      <c r="S26" s="217"/>
      <c r="T26" s="218"/>
      <c r="U26" s="1"/>
    </row>
    <row r="27" customFormat="false" ht="19.5" hidden="false" customHeight="false" outlineLevel="0" collapsed="false">
      <c r="A27" s="205"/>
      <c r="B27" s="205"/>
      <c r="C27" s="213" t="s">
        <v>244</v>
      </c>
      <c r="D27" s="214"/>
      <c r="E27" s="220" t="n">
        <f aca="false">MIN(E8:E21)</f>
        <v>40</v>
      </c>
      <c r="F27" s="220" t="n">
        <f aca="false">MIN(F8:F21)</f>
        <v>32</v>
      </c>
      <c r="G27" s="220" t="n">
        <f aca="false">MIN(G8:G21)</f>
        <v>27</v>
      </c>
      <c r="H27" s="220" t="n">
        <f aca="false">MIN(H8:H21)</f>
        <v>43</v>
      </c>
      <c r="I27" s="220" t="n">
        <f aca="false">MIN(I8:I21)</f>
        <v>34</v>
      </c>
      <c r="J27" s="220" t="n">
        <f aca="false">MIN(J8:J21)</f>
        <v>42</v>
      </c>
      <c r="K27" s="220" t="n">
        <f aca="false">MIN(K8:K21)</f>
        <v>42</v>
      </c>
      <c r="L27" s="220" t="n">
        <f aca="false">MIN(L8:L21)</f>
        <v>22</v>
      </c>
      <c r="M27" s="220" t="n">
        <f aca="false">MIN(M8:M21)</f>
        <v>35</v>
      </c>
      <c r="N27" s="220" t="n">
        <f aca="false">MIN(N8:N21)</f>
        <v>38</v>
      </c>
      <c r="O27" s="220" t="n">
        <f aca="false">MIN(O8:O21)</f>
        <v>41</v>
      </c>
      <c r="P27" s="220" t="n">
        <f aca="false">MIN(P8:P21)</f>
        <v>24</v>
      </c>
      <c r="Q27" s="221"/>
      <c r="R27" s="221"/>
      <c r="S27" s="217"/>
      <c r="T27" s="218"/>
      <c r="U27" s="1"/>
    </row>
    <row r="28" customFormat="false" ht="19.5" hidden="false" customHeight="false" outlineLevel="0" collapsed="false">
      <c r="A28" s="205"/>
      <c r="B28" s="205"/>
      <c r="C28" s="213" t="s">
        <v>245</v>
      </c>
      <c r="D28" s="214"/>
      <c r="E28" s="222" t="n">
        <f aca="false">COUNTA(E8:E21)</f>
        <v>13</v>
      </c>
      <c r="F28" s="222" t="n">
        <f aca="false">COUNTA(F8:F21)</f>
        <v>13</v>
      </c>
      <c r="G28" s="222" t="n">
        <f aca="false">COUNTA(G8:G21)</f>
        <v>13</v>
      </c>
      <c r="H28" s="222" t="n">
        <f aca="false">COUNTA(H8:H21)</f>
        <v>13</v>
      </c>
      <c r="I28" s="222" t="n">
        <f aca="false">COUNTA(I8:I21)</f>
        <v>13</v>
      </c>
      <c r="J28" s="222" t="n">
        <f aca="false">COUNTA(J8:J21)</f>
        <v>13</v>
      </c>
      <c r="K28" s="222" t="n">
        <f aca="false">COUNTA(K8:K21)</f>
        <v>13</v>
      </c>
      <c r="L28" s="222" t="n">
        <f aca="false">COUNTA(L8:L21)</f>
        <v>12</v>
      </c>
      <c r="M28" s="222" t="n">
        <f aca="false">COUNTA(M8:M21)</f>
        <v>13</v>
      </c>
      <c r="N28" s="222" t="n">
        <f aca="false">COUNTA(N8:N21)</f>
        <v>13</v>
      </c>
      <c r="O28" s="222" t="n">
        <f aca="false">COUNTA(O8:O21)</f>
        <v>13</v>
      </c>
      <c r="P28" s="222" t="n">
        <f aca="false">COUNTA(P8:P21)</f>
        <v>12</v>
      </c>
      <c r="Q28" s="223"/>
      <c r="R28" s="223"/>
      <c r="S28" s="223"/>
      <c r="T28" s="218"/>
      <c r="U28" s="1"/>
    </row>
    <row r="29" customFormat="false" ht="19.5" hidden="false" customHeight="false" outlineLevel="0" collapsed="false">
      <c r="A29" s="205"/>
      <c r="B29" s="205"/>
      <c r="C29" s="213" t="s">
        <v>246</v>
      </c>
      <c r="D29" s="214"/>
      <c r="E29" s="222" t="n">
        <f aca="false">SUM(COUNTIF(E8:E21,"&gt;=40"))</f>
        <v>13</v>
      </c>
      <c r="F29" s="222" t="n">
        <f aca="false">SUM(COUNTIF(F8:F21,"&gt;=40"))</f>
        <v>11</v>
      </c>
      <c r="G29" s="222" t="n">
        <f aca="false">SUM(COUNTIF(G8:G21,"&gt;=40"))</f>
        <v>9</v>
      </c>
      <c r="H29" s="222" t="n">
        <f aca="false">SUM(COUNTIF(H8:H21,"&gt;=40"))</f>
        <v>13</v>
      </c>
      <c r="I29" s="222" t="n">
        <f aca="false">SUM(COUNTIF(I8:I21,"&gt;=40"))</f>
        <v>12</v>
      </c>
      <c r="J29" s="222" t="n">
        <f aca="false">SUM(COUNTIF(J8:J21,"&gt;=40"))</f>
        <v>13</v>
      </c>
      <c r="K29" s="222" t="n">
        <f aca="false">SUM(COUNTIF(K8:K21,"&gt;=40"))</f>
        <v>13</v>
      </c>
      <c r="L29" s="222" t="n">
        <f aca="false">SUM(COUNTIF(L8:L21,"&gt;=40"))</f>
        <v>10</v>
      </c>
      <c r="M29" s="222" t="n">
        <f aca="false">SUM(COUNTIF(M8:M21,"&gt;=40"))</f>
        <v>11</v>
      </c>
      <c r="N29" s="222" t="n">
        <f aca="false">SUM(COUNTIF(N8:N21,"&gt;=40"))</f>
        <v>12</v>
      </c>
      <c r="O29" s="222" t="n">
        <f aca="false">SUM(COUNTIF(O8:O21,"&gt;=40"))</f>
        <v>13</v>
      </c>
      <c r="P29" s="222" t="n">
        <f aca="false">SUM(COUNTIF(P8:P21,"&gt;=40"))</f>
        <v>7</v>
      </c>
      <c r="Q29" s="223"/>
      <c r="R29" s="223"/>
      <c r="S29" s="223"/>
      <c r="T29" s="218"/>
      <c r="U29" s="1"/>
    </row>
    <row r="30" customFormat="false" ht="19.5" hidden="false" customHeight="false" outlineLevel="0" collapsed="false">
      <c r="A30" s="205"/>
      <c r="B30" s="205"/>
      <c r="C30" s="213" t="s">
        <v>247</v>
      </c>
      <c r="D30" s="214"/>
      <c r="E30" s="222" t="n">
        <f aca="false">SUM(COUNTIF(E8:E21,"&lt;40"))</f>
        <v>0</v>
      </c>
      <c r="F30" s="222" t="n">
        <f aca="false">SUM(COUNTIF(F8:F21,"&lt;40"))</f>
        <v>2</v>
      </c>
      <c r="G30" s="222" t="n">
        <f aca="false">SUM(COUNTIF(G8:G21,"&lt;40"))</f>
        <v>4</v>
      </c>
      <c r="H30" s="222" t="n">
        <f aca="false">SUM(COUNTIF(H8:H21,"&lt;40"))</f>
        <v>0</v>
      </c>
      <c r="I30" s="222" t="n">
        <f aca="false">SUM(COUNTIF(I8:I21,"&lt;40"))</f>
        <v>1</v>
      </c>
      <c r="J30" s="222" t="n">
        <f aca="false">SUM(COUNTIF(J8:J21,"&lt;40"))</f>
        <v>0</v>
      </c>
      <c r="K30" s="222" t="n">
        <f aca="false">SUM(COUNTIF(K8:K21,"&lt;40"))</f>
        <v>0</v>
      </c>
      <c r="L30" s="222" t="n">
        <f aca="false">SUM(COUNTIF(L8:L21,"&lt;40"))</f>
        <v>2</v>
      </c>
      <c r="M30" s="222" t="n">
        <f aca="false">SUM(COUNTIF(M8:M21,"&lt;40"))</f>
        <v>2</v>
      </c>
      <c r="N30" s="222" t="n">
        <f aca="false">SUM(COUNTIF(N8:N21,"&lt;40"))</f>
        <v>1</v>
      </c>
      <c r="O30" s="222" t="n">
        <f aca="false">SUM(COUNTIF(O8:O21,"&lt;40"))</f>
        <v>0</v>
      </c>
      <c r="P30" s="222" t="n">
        <f aca="false">SUM(COUNTIF(P8:P21,"&lt;40"))</f>
        <v>5</v>
      </c>
      <c r="Q30" s="223"/>
      <c r="R30" s="223"/>
      <c r="S30" s="223"/>
      <c r="T30" s="218"/>
      <c r="U30" s="1"/>
    </row>
    <row r="31" customFormat="false" ht="19.5" hidden="false" customHeight="false" outlineLevel="0" collapsed="false">
      <c r="A31" s="205"/>
      <c r="B31" s="205"/>
      <c r="C31" s="213" t="s">
        <v>248</v>
      </c>
      <c r="D31" s="214"/>
      <c r="E31" s="222" t="n">
        <f aca="false">COUNTIF(E8:E21,"")</f>
        <v>1</v>
      </c>
      <c r="F31" s="222" t="n">
        <f aca="false">COUNTIF(F8:F21,"")</f>
        <v>1</v>
      </c>
      <c r="G31" s="222" t="n">
        <f aca="false">COUNTIF(G8:G21,"")</f>
        <v>1</v>
      </c>
      <c r="H31" s="222" t="n">
        <f aca="false">COUNTIF(H8:H21,"")</f>
        <v>1</v>
      </c>
      <c r="I31" s="222" t="n">
        <f aca="false">COUNTIF(I8:I21,"")</f>
        <v>1</v>
      </c>
      <c r="J31" s="222" t="n">
        <f aca="false">COUNTIF(J8:J21,"")</f>
        <v>1</v>
      </c>
      <c r="K31" s="222" t="n">
        <f aca="false">COUNTIF(K8:K21,"")</f>
        <v>1</v>
      </c>
      <c r="L31" s="222" t="n">
        <f aca="false">COUNTIF(L8:L21,"")</f>
        <v>2</v>
      </c>
      <c r="M31" s="222" t="n">
        <f aca="false">COUNTIF(M8:M21,"")</f>
        <v>1</v>
      </c>
      <c r="N31" s="222" t="n">
        <f aca="false">COUNTIF(N8:N21,"")</f>
        <v>1</v>
      </c>
      <c r="O31" s="222" t="n">
        <f aca="false">COUNTIF(O8:O21,"")</f>
        <v>1</v>
      </c>
      <c r="P31" s="222" t="n">
        <f aca="false">COUNTIF(P8:P21,"")</f>
        <v>2</v>
      </c>
      <c r="Q31" s="223"/>
      <c r="R31" s="223"/>
      <c r="S31" s="223"/>
      <c r="T31" s="218"/>
      <c r="U31" s="1"/>
    </row>
    <row r="32" customFormat="false" ht="12.75" hidden="false" customHeight="false" outlineLevel="0" collapsed="false">
      <c r="A32" s="1"/>
      <c r="B32" s="1"/>
      <c r="C32" s="1"/>
      <c r="D32" s="224" t="s">
        <v>304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50"/>
      <c r="R32" s="150"/>
      <c r="S32" s="150"/>
      <c r="T32" s="151"/>
      <c r="U32" s="1"/>
    </row>
    <row r="33" customFormat="false" ht="12.75" hidden="false" customHeight="false" outlineLevel="0" collapsed="false">
      <c r="A33" s="1"/>
      <c r="B33" s="1"/>
      <c r="C33" s="126" t="s">
        <v>249</v>
      </c>
      <c r="D33" s="22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50"/>
      <c r="R33" s="150"/>
      <c r="S33" s="150"/>
      <c r="T33" s="151"/>
      <c r="U33" s="1"/>
    </row>
    <row r="34" customFormat="false" ht="12.75" hidden="false" customHeight="false" outlineLevel="0" collapsed="false">
      <c r="A34" s="1"/>
      <c r="B34" s="1"/>
      <c r="C34" s="21" t="s">
        <v>1</v>
      </c>
      <c r="D34" s="22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50"/>
      <c r="R34" s="150"/>
      <c r="S34" s="150"/>
      <c r="T34" s="151"/>
      <c r="U34" s="1"/>
    </row>
    <row r="35" customFormat="false" ht="12.75" hidden="false" customHeight="false" outlineLevel="0" collapsed="false">
      <c r="A35" s="1"/>
      <c r="B35" s="1"/>
      <c r="C35" s="21" t="s">
        <v>258</v>
      </c>
      <c r="D35" s="226" t="n">
        <v>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50"/>
      <c r="R35" s="150"/>
      <c r="S35" s="150"/>
      <c r="T35" s="151"/>
      <c r="U35" s="1"/>
    </row>
    <row r="36" customFormat="false" ht="12.75" hidden="false" customHeight="false" outlineLevel="0" collapsed="false">
      <c r="A36" s="1"/>
      <c r="B36" s="1"/>
      <c r="C36" s="128" t="s">
        <v>260</v>
      </c>
      <c r="D36" s="227" t="n">
        <v>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50"/>
      <c r="R36" s="150"/>
      <c r="S36" s="150"/>
      <c r="T36" s="151"/>
      <c r="U36" s="1"/>
    </row>
    <row r="37" customFormat="false" ht="12.75" hidden="false" customHeight="false" outlineLevel="0" collapsed="false">
      <c r="A37" s="130"/>
      <c r="B37" s="131"/>
      <c r="C37" s="1"/>
      <c r="D37" s="228"/>
      <c r="E37" s="131"/>
      <c r="F37" s="1"/>
      <c r="G37" s="1"/>
      <c r="H37" s="1"/>
      <c r="I37" s="1"/>
      <c r="J37" s="1"/>
      <c r="K37" s="1"/>
      <c r="L37" s="1"/>
      <c r="M37" s="1"/>
      <c r="N37" s="1"/>
      <c r="O37" s="1"/>
      <c r="P37" s="133"/>
      <c r="Q37" s="150"/>
      <c r="R37" s="150"/>
      <c r="S37" s="150"/>
      <c r="T37" s="151"/>
      <c r="U37" s="1"/>
    </row>
    <row r="38" customFormat="false" ht="12.75" hidden="false" customHeight="false" outlineLevel="0" collapsed="false">
      <c r="A38" s="136" t="s">
        <v>262</v>
      </c>
      <c r="B38" s="229" t="s">
        <v>315</v>
      </c>
      <c r="C38" s="137"/>
      <c r="D38" s="137" t="s">
        <v>316</v>
      </c>
      <c r="E38" s="137" t="s">
        <v>317</v>
      </c>
      <c r="F38" s="137"/>
      <c r="G38" s="137"/>
      <c r="H38" s="137"/>
      <c r="I38" s="230"/>
      <c r="J38" s="230"/>
      <c r="K38" s="229"/>
      <c r="L38" s="1"/>
      <c r="M38" s="1"/>
      <c r="N38" s="1"/>
      <c r="O38" s="1"/>
      <c r="P38" s="136" t="s">
        <v>266</v>
      </c>
      <c r="Q38" s="231"/>
      <c r="R38" s="231"/>
      <c r="S38" s="231"/>
      <c r="T38" s="232"/>
      <c r="U38" s="137"/>
    </row>
    <row r="39" customFormat="false" ht="12.75" hidden="false" customHeight="false" outlineLevel="0" collapsed="false">
      <c r="A39" s="136" t="s">
        <v>267</v>
      </c>
      <c r="B39" s="229" t="s">
        <v>318</v>
      </c>
      <c r="C39" s="137"/>
      <c r="D39" s="137" t="s">
        <v>319</v>
      </c>
      <c r="E39" s="233" t="s">
        <v>320</v>
      </c>
      <c r="F39" s="137"/>
      <c r="G39" s="137"/>
      <c r="H39" s="137"/>
      <c r="I39" s="230"/>
      <c r="J39" s="230"/>
      <c r="K39" s="229"/>
      <c r="L39" s="1"/>
      <c r="M39" s="1"/>
      <c r="N39" s="1"/>
      <c r="O39" s="1"/>
      <c r="P39" s="138" t="s">
        <v>271</v>
      </c>
      <c r="Q39" s="231"/>
      <c r="R39" s="231" t="s">
        <v>272</v>
      </c>
      <c r="S39" s="231"/>
      <c r="T39" s="232"/>
      <c r="U39" s="137"/>
    </row>
    <row r="40" customFormat="false" ht="12.75" hidden="false" customHeight="false" outlineLevel="0" collapsed="false">
      <c r="A40" s="136" t="s">
        <v>273</v>
      </c>
      <c r="B40" s="229" t="s">
        <v>321</v>
      </c>
      <c r="C40" s="137"/>
      <c r="D40" s="119"/>
      <c r="E40" s="229"/>
      <c r="F40" s="137"/>
      <c r="G40" s="137"/>
      <c r="H40" s="137"/>
      <c r="I40" s="230"/>
      <c r="J40" s="230"/>
      <c r="K40" s="229"/>
      <c r="L40" s="1"/>
      <c r="M40" s="1"/>
      <c r="N40" s="1"/>
      <c r="O40" s="1"/>
      <c r="P40" s="138" t="s">
        <v>322</v>
      </c>
      <c r="Q40" s="231"/>
      <c r="R40" s="231"/>
      <c r="S40" s="231"/>
      <c r="T40" s="232"/>
      <c r="U40" s="137"/>
    </row>
    <row r="41" customFormat="false" ht="12.75" hidden="false" customHeight="false" outlineLevel="0" collapsed="false">
      <c r="A41" s="136" t="s">
        <v>278</v>
      </c>
      <c r="B41" s="229" t="s">
        <v>323</v>
      </c>
      <c r="C41" s="137"/>
      <c r="D41" s="119"/>
      <c r="E41" s="229"/>
      <c r="F41" s="137"/>
      <c r="G41" s="137"/>
      <c r="H41" s="137"/>
      <c r="I41" s="230"/>
      <c r="J41" s="230"/>
      <c r="K41" s="229"/>
      <c r="L41" s="1"/>
      <c r="M41" s="1"/>
      <c r="N41" s="1"/>
      <c r="O41" s="1"/>
      <c r="P41" s="137"/>
      <c r="Q41" s="231"/>
      <c r="R41" s="231"/>
      <c r="S41" s="231"/>
      <c r="T41" s="232"/>
      <c r="U41" s="137"/>
    </row>
    <row r="42" customFormat="false" ht="12.75" hidden="false" customHeight="false" outlineLevel="0" collapsed="false">
      <c r="A42" s="136" t="s">
        <v>282</v>
      </c>
      <c r="B42" s="229" t="s">
        <v>324</v>
      </c>
      <c r="C42" s="137"/>
      <c r="D42" s="119"/>
      <c r="E42" s="229"/>
      <c r="F42" s="137"/>
      <c r="G42" s="137"/>
      <c r="H42" s="137"/>
      <c r="I42" s="230"/>
      <c r="J42" s="230"/>
      <c r="K42" s="234"/>
      <c r="L42" s="1"/>
      <c r="M42" s="1"/>
      <c r="N42" s="1"/>
      <c r="O42" s="1"/>
      <c r="P42" s="136" t="s">
        <v>286</v>
      </c>
      <c r="Q42" s="231"/>
      <c r="R42" s="231"/>
      <c r="S42" s="231"/>
      <c r="T42" s="232"/>
      <c r="U42" s="137"/>
    </row>
    <row r="43" customFormat="false" ht="12.75" hidden="false" customHeight="false" outlineLevel="0" collapsed="false">
      <c r="A43" s="136" t="s">
        <v>287</v>
      </c>
      <c r="B43" s="229" t="s">
        <v>325</v>
      </c>
      <c r="C43" s="137"/>
      <c r="D43" s="119"/>
      <c r="E43" s="137"/>
      <c r="F43" s="137"/>
      <c r="G43" s="137"/>
      <c r="H43" s="137"/>
      <c r="I43" s="230"/>
      <c r="J43" s="230"/>
      <c r="K43" s="234"/>
      <c r="L43" s="1"/>
      <c r="M43" s="1"/>
      <c r="N43" s="1"/>
      <c r="O43" s="1"/>
      <c r="P43" s="138" t="s">
        <v>271</v>
      </c>
      <c r="Q43" s="231"/>
      <c r="R43" s="231" t="s">
        <v>272</v>
      </c>
      <c r="S43" s="231"/>
      <c r="T43" s="232"/>
      <c r="U43" s="137"/>
    </row>
    <row r="44" customFormat="false" ht="12.75" hidden="false" customHeight="false" outlineLevel="0" collapsed="false">
      <c r="A44" s="136" t="s">
        <v>264</v>
      </c>
      <c r="B44" s="229" t="s">
        <v>326</v>
      </c>
      <c r="C44" s="137"/>
      <c r="D44" s="119"/>
      <c r="E44" s="137"/>
      <c r="F44" s="137"/>
      <c r="G44" s="137"/>
      <c r="H44" s="137"/>
      <c r="I44" s="230"/>
      <c r="J44" s="230"/>
      <c r="K44" s="1"/>
      <c r="L44" s="1"/>
      <c r="M44" s="1"/>
      <c r="N44" s="1"/>
      <c r="O44" s="1"/>
      <c r="P44" s="138" t="s">
        <v>292</v>
      </c>
      <c r="Q44" s="231"/>
      <c r="R44" s="231"/>
      <c r="S44" s="231"/>
      <c r="T44" s="232"/>
      <c r="U44" s="137"/>
    </row>
    <row r="45" customFormat="false" ht="12.75" hidden="false" customHeight="false" outlineLevel="0" collapsed="false">
      <c r="A45" s="136" t="s">
        <v>269</v>
      </c>
      <c r="B45" s="229" t="s">
        <v>327</v>
      </c>
      <c r="C45" s="137"/>
      <c r="D45" s="119"/>
      <c r="E45" s="137"/>
      <c r="F45" s="137"/>
      <c r="G45" s="137"/>
      <c r="H45" s="137"/>
      <c r="I45" s="230"/>
      <c r="J45" s="230"/>
      <c r="K45" s="1"/>
      <c r="L45" s="1"/>
      <c r="M45" s="1"/>
      <c r="N45" s="1"/>
      <c r="O45" s="1"/>
      <c r="P45" s="137"/>
      <c r="Q45" s="231"/>
      <c r="R45" s="231"/>
      <c r="S45" s="231"/>
      <c r="T45" s="232"/>
      <c r="U45" s="137"/>
    </row>
    <row r="46" customFormat="false" ht="12.75" hidden="false" customHeight="false" outlineLevel="0" collapsed="false">
      <c r="A46" s="136" t="s">
        <v>328</v>
      </c>
      <c r="B46" s="229" t="s">
        <v>329</v>
      </c>
      <c r="C46" s="137"/>
      <c r="D46" s="137"/>
      <c r="E46" s="137"/>
      <c r="F46" s="137"/>
      <c r="G46" s="137"/>
      <c r="H46" s="137"/>
      <c r="I46" s="230"/>
      <c r="J46" s="230"/>
      <c r="K46" s="1"/>
      <c r="L46" s="1"/>
      <c r="M46" s="1"/>
      <c r="N46" s="1"/>
      <c r="O46" s="1"/>
      <c r="P46" s="136" t="s">
        <v>295</v>
      </c>
      <c r="Q46" s="231"/>
      <c r="R46" s="231"/>
      <c r="S46" s="231"/>
      <c r="T46" s="232"/>
      <c r="U46" s="137"/>
    </row>
    <row r="47" customFormat="false" ht="12.75" hidden="false" customHeight="false" outlineLevel="0" collapsed="false">
      <c r="A47" s="136" t="s">
        <v>330</v>
      </c>
      <c r="B47" s="229" t="s">
        <v>331</v>
      </c>
      <c r="C47" s="137"/>
      <c r="D47" s="235" t="s">
        <v>296</v>
      </c>
      <c r="E47" s="136" t="s">
        <v>332</v>
      </c>
      <c r="F47" s="137"/>
      <c r="G47" s="137"/>
      <c r="H47" s="137"/>
      <c r="I47" s="230"/>
      <c r="J47" s="230"/>
      <c r="K47" s="1"/>
      <c r="L47" s="1"/>
      <c r="M47" s="1"/>
      <c r="N47" s="1"/>
      <c r="O47" s="1"/>
      <c r="P47" s="138" t="s">
        <v>271</v>
      </c>
      <c r="Q47" s="231"/>
      <c r="R47" s="231" t="s">
        <v>272</v>
      </c>
      <c r="S47" s="231"/>
      <c r="T47" s="232"/>
      <c r="U47" s="137"/>
    </row>
    <row r="48" customFormat="false" ht="12.75" hidden="false" customHeight="false" outlineLevel="0" collapsed="false">
      <c r="A48" s="230"/>
      <c r="B48" s="230"/>
      <c r="C48" s="230"/>
      <c r="D48" s="236"/>
      <c r="E48" s="230"/>
      <c r="F48" s="230"/>
      <c r="G48" s="230"/>
      <c r="H48" s="230"/>
      <c r="I48" s="230"/>
      <c r="J48" s="230"/>
      <c r="K48" s="1"/>
      <c r="L48" s="1"/>
      <c r="M48" s="1"/>
      <c r="N48" s="1"/>
      <c r="O48" s="1"/>
      <c r="P48" s="138" t="s">
        <v>297</v>
      </c>
      <c r="Q48" s="231"/>
      <c r="R48" s="231"/>
      <c r="S48" s="231"/>
      <c r="T48" s="232"/>
      <c r="U48" s="137"/>
    </row>
  </sheetData>
  <mergeCells count="21">
    <mergeCell ref="A1:T1"/>
    <mergeCell ref="A2:T2"/>
    <mergeCell ref="A3:T3"/>
    <mergeCell ref="A4:T4"/>
    <mergeCell ref="D6:D7"/>
    <mergeCell ref="U6:U7"/>
    <mergeCell ref="A8:A10"/>
    <mergeCell ref="B8:B10"/>
    <mergeCell ref="C8:C10"/>
    <mergeCell ref="A11:A13"/>
    <mergeCell ref="B11:B13"/>
    <mergeCell ref="C11:C13"/>
    <mergeCell ref="A14:A16"/>
    <mergeCell ref="B14:B16"/>
    <mergeCell ref="C14:C16"/>
    <mergeCell ref="A17:A19"/>
    <mergeCell ref="B17:B19"/>
    <mergeCell ref="C17:C19"/>
    <mergeCell ref="A20:A22"/>
    <mergeCell ref="B20:B22"/>
    <mergeCell ref="C20:C22"/>
  </mergeCells>
  <conditionalFormatting sqref="G21:G22 I21:I22 E8:J19 L8:P19">
    <cfRule type="cellIs" priority="2" operator="lessThan" aboveAverage="0" equalAverage="0" bottom="0" percent="0" rank="0" text="" dxfId="7">
      <formula>40</formula>
    </cfRule>
  </conditionalFormatting>
  <conditionalFormatting sqref="H14:H19 K8:K19">
    <cfRule type="cellIs" priority="3" operator="lessThan" aboveAverage="0" equalAverage="0" bottom="0" percent="0" rank="0" text="" dxfId="8">
      <formula>40</formula>
    </cfRule>
  </conditionalFormatting>
  <conditionalFormatting sqref="E20:J20 E21:F22 H21:H22 J21:J22 L20:P22">
    <cfRule type="cellIs" priority="4" operator="lessThan" aboveAverage="0" equalAverage="0" bottom="0" percent="0" rank="0" text="" dxfId="9">
      <formula>40</formula>
    </cfRule>
  </conditionalFormatting>
  <conditionalFormatting sqref="K20:K22">
    <cfRule type="cellIs" priority="5" operator="lessThan" aboveAverage="0" equalAverage="0" bottom="0" percent="0" rank="0" text="" dxfId="10">
      <formula>40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70" zoomScalePageLayoutView="100" workbookViewId="0">
      <selection pane="topLeft" activeCell="T17" activeCellId="0" sqref="T17"/>
    </sheetView>
  </sheetViews>
  <sheetFormatPr defaultColWidth="9.14453125" defaultRowHeight="12.75" zeroHeight="true" outlineLevelRow="0" outlineLevelCol="0"/>
  <cols>
    <col collapsed="false" customWidth="true" hidden="false" outlineLevel="0" max="2" min="2" style="0" width="37.14"/>
    <col collapsed="false" customWidth="true" hidden="false" outlineLevel="0" max="3" min="3" style="0" width="37.71"/>
    <col collapsed="false" customWidth="true" hidden="false" outlineLevel="0" max="19" min="19" style="0" width="10.57"/>
    <col collapsed="false" customWidth="true" hidden="false" outlineLevel="0" max="20" min="20" style="0" width="26.13"/>
    <col collapsed="false" customWidth="true" hidden="true" outlineLevel="0" max="22" min="22" style="0" width="10.08"/>
    <col collapsed="false" customWidth="false" hidden="true" outlineLevel="0" max="1024" min="23" style="0" width="9.14"/>
  </cols>
  <sheetData>
    <row r="1" customFormat="false" ht="18" hidden="false" customHeight="false" outlineLevel="0" collapsed="false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146"/>
    </row>
    <row r="2" customFormat="false" ht="14.25" hidden="false" customHeight="false" outlineLevel="0" collapsed="false">
      <c r="A2" s="11" t="s">
        <v>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47"/>
    </row>
    <row r="3" customFormat="false" ht="14.25" hidden="false" customHeight="false" outlineLevel="0" collapsed="false">
      <c r="A3" s="16" t="s">
        <v>298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48"/>
    </row>
    <row r="4" customFormat="false" ht="15" hidden="false" customHeight="false" outlineLevel="0" collapsed="false">
      <c r="A4" s="23" t="s">
        <v>333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149"/>
    </row>
    <row r="5" customFormat="false" ht="13.5" hidden="false" customHeight="false" outlineLevel="0" collapsed="false">
      <c r="A5" s="1"/>
      <c r="B5" s="1"/>
      <c r="C5" s="1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50"/>
      <c r="R5" s="150"/>
      <c r="S5" s="150"/>
      <c r="T5" s="151"/>
      <c r="U5" s="1"/>
    </row>
    <row r="6" customFormat="false" ht="19.5" hidden="false" customHeight="true" outlineLevel="0" collapsed="false">
      <c r="A6" s="152" t="s">
        <v>20</v>
      </c>
      <c r="B6" s="153" t="s">
        <v>4</v>
      </c>
      <c r="C6" s="154" t="s">
        <v>3</v>
      </c>
      <c r="D6" s="155" t="s">
        <v>21</v>
      </c>
      <c r="E6" s="156" t="n">
        <v>1</v>
      </c>
      <c r="F6" s="156" t="n">
        <v>2</v>
      </c>
      <c r="G6" s="156" t="n">
        <v>3</v>
      </c>
      <c r="H6" s="156" t="n">
        <v>4</v>
      </c>
      <c r="I6" s="156" t="n">
        <v>5</v>
      </c>
      <c r="J6" s="156" t="n">
        <v>6</v>
      </c>
      <c r="K6" s="156" t="n">
        <v>7</v>
      </c>
      <c r="L6" s="156" t="n">
        <v>8</v>
      </c>
      <c r="M6" s="156" t="n">
        <v>9</v>
      </c>
      <c r="N6" s="156" t="n">
        <v>10</v>
      </c>
      <c r="O6" s="156" t="n">
        <v>11</v>
      </c>
      <c r="P6" s="156" t="n">
        <v>12</v>
      </c>
      <c r="Q6" s="157"/>
      <c r="R6" s="156" t="s">
        <v>22</v>
      </c>
      <c r="S6" s="158"/>
      <c r="T6" s="159" t="s">
        <v>23</v>
      </c>
      <c r="U6" s="160" t="s">
        <v>24</v>
      </c>
    </row>
    <row r="7" customFormat="false" ht="38.25" hidden="false" customHeight="false" outlineLevel="0" collapsed="false">
      <c r="A7" s="161"/>
      <c r="B7" s="162"/>
      <c r="C7" s="163"/>
      <c r="D7" s="155"/>
      <c r="E7" s="164" t="s">
        <v>32</v>
      </c>
      <c r="F7" s="164" t="s">
        <v>28</v>
      </c>
      <c r="G7" s="164" t="s">
        <v>31</v>
      </c>
      <c r="H7" s="164" t="s">
        <v>29</v>
      </c>
      <c r="I7" s="164" t="s">
        <v>27</v>
      </c>
      <c r="J7" s="164" t="s">
        <v>30</v>
      </c>
      <c r="K7" s="164" t="s">
        <v>33</v>
      </c>
      <c r="L7" s="164" t="s">
        <v>34</v>
      </c>
      <c r="M7" s="164" t="s">
        <v>300</v>
      </c>
      <c r="N7" s="164" t="s">
        <v>36</v>
      </c>
      <c r="O7" s="164" t="s">
        <v>37</v>
      </c>
      <c r="P7" s="165" t="s">
        <v>38</v>
      </c>
      <c r="Q7" s="166" t="s">
        <v>39</v>
      </c>
      <c r="R7" s="167"/>
      <c r="S7" s="168" t="s">
        <v>40</v>
      </c>
      <c r="T7" s="169"/>
      <c r="U7" s="160"/>
    </row>
    <row r="8" customFormat="false" ht="18" hidden="false" customHeight="false" outlineLevel="0" collapsed="false">
      <c r="A8" s="182" t="n">
        <v>1</v>
      </c>
      <c r="B8" s="183" t="s">
        <v>306</v>
      </c>
      <c r="C8" s="183" t="s">
        <v>307</v>
      </c>
      <c r="D8" s="180" t="s">
        <v>303</v>
      </c>
      <c r="E8" s="173" t="n">
        <v>40</v>
      </c>
      <c r="F8" s="174" t="n">
        <v>32</v>
      </c>
      <c r="G8" s="173" t="n">
        <v>34</v>
      </c>
      <c r="H8" s="174" t="n">
        <v>47</v>
      </c>
      <c r="I8" s="174" t="n">
        <v>42</v>
      </c>
      <c r="J8" s="174" t="n">
        <f aca="false">VLOOKUP(B8,[6]SOE!$B$15:$V$88,21,)</f>
        <v>47</v>
      </c>
      <c r="K8" s="175" t="n">
        <f aca="false">VLOOKUP(B8,[7]SOE!$B$15:$V$88,21,)</f>
        <v>52</v>
      </c>
      <c r="L8" s="174" t="n">
        <f aca="false">VLOOKUP(B8,[8]SOE!$B$15:$V$91,21,)</f>
        <v>47</v>
      </c>
      <c r="M8" s="174" t="n">
        <f aca="false">VLOOKUP(B8,[9]SOE!$B$15:$V$88,21,)</f>
        <v>35</v>
      </c>
      <c r="N8" s="174" t="n">
        <f aca="false">VLOOKUP(B8,[10]SOE!$B$15:$V$91,21,)</f>
        <v>52</v>
      </c>
      <c r="O8" s="174" t="n">
        <f aca="false">VLOOKUP(B8,[11]SOE!$B$15:$V$89,21,)</f>
        <v>64</v>
      </c>
      <c r="P8" s="173" t="n">
        <f aca="false">VLOOKUP(B8,'[12]EMT 4.2'!$B$15:$R$91,17,)</f>
        <v>29</v>
      </c>
      <c r="Q8" s="176" t="n">
        <f aca="false">COUNTA(E8:P8)</f>
        <v>12</v>
      </c>
      <c r="R8" s="177" t="n">
        <f aca="false">SUM(E8:P8)</f>
        <v>521</v>
      </c>
      <c r="S8" s="178" t="n">
        <f aca="false">ROUNDUP(AVERAGE(E8:P8),2)</f>
        <v>43.42</v>
      </c>
      <c r="T8" s="179" t="str">
        <f aca="false">IF(Q8&lt;12,"INCOMPLETE",IF(MIN(E8:P8)&gt;=40,"PASS",IF((COUNTIF(E8:P8,"&lt;40")=1),"SUPP, 1 Unit",IF((COUNTIF(E8:P8,"&lt;40")=2),"SUPP, 2 Units",IF((COUNTIF(E8:P8,"&lt;40")=3),"SUPP, 3 Units",IF((COUNTIF(E8:P8,"&lt;40")=4),  "SUPP, 4 Units",IF((COUNTIF(E8:P8,"&lt;40")=5),"SUPP, 5 Units","X SUPPS")))))))</f>
        <v>SUPP, 4 Units</v>
      </c>
      <c r="U8" s="100"/>
    </row>
    <row r="9" customFormat="false" ht="18" hidden="false" customHeight="false" outlineLevel="0" collapsed="false">
      <c r="A9" s="182"/>
      <c r="B9" s="183"/>
      <c r="C9" s="183"/>
      <c r="D9" s="180" t="s">
        <v>304</v>
      </c>
      <c r="E9" s="173" t="n">
        <v>40</v>
      </c>
      <c r="F9" s="174" t="n">
        <v>40</v>
      </c>
      <c r="G9" s="174" t="n">
        <v>30.71</v>
      </c>
      <c r="H9" s="174" t="n">
        <v>47</v>
      </c>
      <c r="I9" s="174" t="n">
        <v>42</v>
      </c>
      <c r="J9" s="174" t="n">
        <v>47</v>
      </c>
      <c r="K9" s="175" t="n">
        <v>52</v>
      </c>
      <c r="L9" s="174" t="n">
        <v>47</v>
      </c>
      <c r="M9" s="174" t="n">
        <v>40</v>
      </c>
      <c r="N9" s="174" t="n">
        <v>52</v>
      </c>
      <c r="O9" s="174" t="n">
        <v>64</v>
      </c>
      <c r="P9" s="173" t="n">
        <v>40</v>
      </c>
      <c r="Q9" s="176" t="n">
        <f aca="false">COUNTA(E9:P9)</f>
        <v>12</v>
      </c>
      <c r="R9" s="177" t="n">
        <f aca="false">SUM(E9:P9)</f>
        <v>541.71</v>
      </c>
      <c r="S9" s="178" t="n">
        <f aca="false">ROUNDUP(AVERAGE(E9:P9),2)</f>
        <v>45.15</v>
      </c>
      <c r="T9" s="179" t="str">
        <f aca="false">IF(Q9&lt;12,"INCOMPLETE",IF(MIN(E9:P9)&gt;=40,"PASS",IF((COUNTIF(E9:P9,"&lt;40")=1),"STAY OUT, 1 Unit",IF((COUNTIF(E9:P9,"&lt;40")=2),"STAY OUT, 2 Units",IF((COUNTIF(E9:P9,"&lt;40")=3),"STAY OUT, 3 Units",IF((COUNTIF(E9:P9,"&lt;40")=4),  "STAY OUT, 4 Units",IF((COUNTIF(E9:P9,"&lt;40")=5),"STAY OUT, 5 Units","X SUPPS")))))))</f>
        <v>STAY OUT, 1 Unit</v>
      </c>
      <c r="U9" s="100"/>
    </row>
    <row r="10" customFormat="false" ht="18" hidden="false" customHeight="false" outlineLevel="0" collapsed="false">
      <c r="A10" s="182"/>
      <c r="B10" s="183"/>
      <c r="C10" s="183"/>
      <c r="D10" s="180" t="s">
        <v>305</v>
      </c>
      <c r="E10" s="173" t="n">
        <v>40</v>
      </c>
      <c r="F10" s="174" t="n">
        <v>40</v>
      </c>
      <c r="G10" s="184" t="n">
        <v>40</v>
      </c>
      <c r="H10" s="174" t="n">
        <v>47</v>
      </c>
      <c r="I10" s="174" t="n">
        <v>42</v>
      </c>
      <c r="J10" s="174" t="n">
        <v>47</v>
      </c>
      <c r="K10" s="175" t="n">
        <v>52</v>
      </c>
      <c r="L10" s="174" t="n">
        <v>47</v>
      </c>
      <c r="M10" s="174" t="n">
        <v>40</v>
      </c>
      <c r="N10" s="174" t="n">
        <v>52</v>
      </c>
      <c r="O10" s="174" t="n">
        <v>64</v>
      </c>
      <c r="P10" s="173" t="n">
        <v>40</v>
      </c>
      <c r="Q10" s="176" t="n">
        <f aca="false">COUNTA(E10:P10)</f>
        <v>12</v>
      </c>
      <c r="R10" s="177" t="n">
        <f aca="false">SUM(E10:P10)</f>
        <v>551</v>
      </c>
      <c r="S10" s="178" t="n">
        <f aca="false">ROUNDUP(AVERAGE(E10:P10),2)</f>
        <v>45.92</v>
      </c>
      <c r="T10" s="185" t="s">
        <v>1</v>
      </c>
      <c r="U10" s="100"/>
    </row>
    <row r="11" customFormat="false" ht="18" hidden="false" customHeight="false" outlineLevel="0" collapsed="false">
      <c r="A11" s="186" t="n">
        <v>2</v>
      </c>
      <c r="B11" s="183" t="s">
        <v>312</v>
      </c>
      <c r="C11" s="183" t="s">
        <v>313</v>
      </c>
      <c r="D11" s="187" t="s">
        <v>303</v>
      </c>
      <c r="E11" s="173" t="n">
        <v>40</v>
      </c>
      <c r="F11" s="174" t="n">
        <v>40</v>
      </c>
      <c r="G11" s="173" t="n">
        <v>36</v>
      </c>
      <c r="H11" s="174" t="n">
        <v>49</v>
      </c>
      <c r="I11" s="174" t="n">
        <v>34</v>
      </c>
      <c r="J11" s="174" t="n">
        <f aca="false">VLOOKUP(B11,[6]SOE!$B$15:$V$88,21,)</f>
        <v>57</v>
      </c>
      <c r="K11" s="175" t="n">
        <f aca="false">VLOOKUP(B11,[7]SOE!$B$15:$V$88,21,)</f>
        <v>52</v>
      </c>
      <c r="L11" s="174" t="n">
        <f aca="false">VLOOKUP(B11,[8]SOE!$B$15:$V$91,21,)</f>
        <v>42</v>
      </c>
      <c r="M11" s="174" t="n">
        <f aca="false">VLOOKUP(B11,[9]SOE!$B$15:$V$88,21,)</f>
        <v>44</v>
      </c>
      <c r="N11" s="174" t="n">
        <f aca="false">VLOOKUP(B11,[10]SOE!$B$15:$V$91,21,)</f>
        <v>55</v>
      </c>
      <c r="O11" s="174" t="n">
        <f aca="false">VLOOKUP(B11,[11]SOE!$B$15:$V$89,21,)</f>
        <v>54</v>
      </c>
      <c r="P11" s="173" t="n">
        <v>41</v>
      </c>
      <c r="Q11" s="176" t="n">
        <f aca="false">COUNTA(E11:P11)</f>
        <v>12</v>
      </c>
      <c r="R11" s="177" t="n">
        <f aca="false">SUM(E11:P11)</f>
        <v>544</v>
      </c>
      <c r="S11" s="178" t="n">
        <f aca="false">ROUNDUP(AVERAGE(E11:P11),2)</f>
        <v>45.34</v>
      </c>
      <c r="T11" s="179" t="str">
        <f aca="false">IF(Q11&lt;12,"INCOMPLETE",IF(MIN(E11:P11)&gt;=40,"PASS",IF((COUNTIF(E11:P11,"&lt;40")=1),"SUPP, 1 Unit",IF((COUNTIF(E11:P11,"&lt;40")=2),"SUPP, 2 Units",IF((COUNTIF(E11:P11,"&lt;40")=3),"SUPP, 3 Units",IF((COUNTIF(E11:P11,"&lt;40")=4),  "SUPP, 4 Units",IF((COUNTIF(E11:P11,"&lt;40")=5),"SUPP, 5 Units","X SUPPS")))))))</f>
        <v>SUPP, 2 Units</v>
      </c>
      <c r="U11" s="188"/>
    </row>
    <row r="12" customFormat="false" ht="18" hidden="false" customHeight="false" outlineLevel="0" collapsed="false">
      <c r="A12" s="186"/>
      <c r="B12" s="183"/>
      <c r="C12" s="183"/>
      <c r="D12" s="189" t="s">
        <v>304</v>
      </c>
      <c r="E12" s="190" t="n">
        <v>40</v>
      </c>
      <c r="F12" s="191" t="n">
        <v>40</v>
      </c>
      <c r="G12" s="190" t="n">
        <v>27</v>
      </c>
      <c r="H12" s="191" t="n">
        <v>49</v>
      </c>
      <c r="I12" s="191" t="n">
        <v>40</v>
      </c>
      <c r="J12" s="191" t="n">
        <v>57</v>
      </c>
      <c r="K12" s="192" t="n">
        <v>52</v>
      </c>
      <c r="L12" s="191" t="n">
        <v>42</v>
      </c>
      <c r="M12" s="191" t="n">
        <v>44</v>
      </c>
      <c r="N12" s="191" t="n">
        <v>55</v>
      </c>
      <c r="O12" s="191" t="n">
        <v>54</v>
      </c>
      <c r="P12" s="190" t="n">
        <v>41</v>
      </c>
      <c r="Q12" s="193" t="n">
        <f aca="false">COUNTA(E12:P12)</f>
        <v>12</v>
      </c>
      <c r="R12" s="194" t="n">
        <f aca="false">SUM(E12:P12)</f>
        <v>541</v>
      </c>
      <c r="S12" s="195" t="n">
        <f aca="false">ROUNDUP(AVERAGE(E12:P12),2)</f>
        <v>45.09</v>
      </c>
      <c r="T12" s="196" t="s">
        <v>314</v>
      </c>
      <c r="U12" s="197"/>
    </row>
    <row r="13" customFormat="false" ht="18" hidden="false" customHeight="false" outlineLevel="0" collapsed="false">
      <c r="A13" s="186"/>
      <c r="B13" s="183"/>
      <c r="C13" s="183"/>
      <c r="D13" s="180" t="s">
        <v>304</v>
      </c>
      <c r="E13" s="198" t="n">
        <v>40</v>
      </c>
      <c r="F13" s="199" t="n">
        <v>40</v>
      </c>
      <c r="G13" s="200" t="n">
        <v>40</v>
      </c>
      <c r="H13" s="199" t="n">
        <v>49</v>
      </c>
      <c r="I13" s="199" t="n">
        <v>40</v>
      </c>
      <c r="J13" s="199" t="n">
        <v>57</v>
      </c>
      <c r="K13" s="201" t="n">
        <v>52</v>
      </c>
      <c r="L13" s="199" t="n">
        <v>42</v>
      </c>
      <c r="M13" s="199" t="n">
        <v>44</v>
      </c>
      <c r="N13" s="199" t="n">
        <v>55</v>
      </c>
      <c r="O13" s="199" t="n">
        <v>54</v>
      </c>
      <c r="P13" s="198" t="n">
        <v>41</v>
      </c>
      <c r="Q13" s="176" t="n">
        <f aca="false">COUNTA(E13:P13)</f>
        <v>12</v>
      </c>
      <c r="R13" s="177" t="n">
        <f aca="false">SUM(E13:P13)</f>
        <v>554</v>
      </c>
      <c r="S13" s="178" t="n">
        <f aca="false">ROUNDUP(AVERAGE(E13:P13),2)</f>
        <v>46.17</v>
      </c>
      <c r="T13" s="202" t="s">
        <v>1</v>
      </c>
      <c r="U13" s="203"/>
      <c r="V13" s="204"/>
    </row>
    <row r="14" customFormat="false" ht="19.5" hidden="false" customHeight="false" outlineLevel="0" collapsed="false">
      <c r="A14" s="205"/>
      <c r="B14" s="206"/>
      <c r="C14" s="206"/>
      <c r="D14" s="207"/>
      <c r="E14" s="208"/>
      <c r="F14" s="208"/>
      <c r="G14" s="208"/>
      <c r="H14" s="208"/>
      <c r="I14" s="208"/>
      <c r="J14" s="208"/>
      <c r="K14" s="208"/>
      <c r="L14" s="208"/>
      <c r="M14" s="208"/>
      <c r="N14" s="208"/>
      <c r="O14" s="208"/>
      <c r="P14" s="209"/>
      <c r="Q14" s="210"/>
      <c r="R14" s="210"/>
      <c r="S14" s="211"/>
      <c r="T14" s="212"/>
      <c r="U14" s="119"/>
    </row>
    <row r="15" customFormat="false" ht="19.5" hidden="false" customHeight="false" outlineLevel="0" collapsed="false">
      <c r="A15" s="205"/>
      <c r="B15" s="205"/>
      <c r="C15" s="213" t="s">
        <v>40</v>
      </c>
      <c r="D15" s="214"/>
      <c r="E15" s="215" t="n">
        <f aca="false">AVERAGE(E8:E10)</f>
        <v>40</v>
      </c>
      <c r="F15" s="215" t="n">
        <f aca="false">AVERAGE(F8:F12)</f>
        <v>38.4</v>
      </c>
      <c r="G15" s="215" t="n">
        <f aca="false">AVERAGE(G8:G12)</f>
        <v>33.542</v>
      </c>
      <c r="H15" s="215" t="n">
        <f aca="false">AVERAGE(H8:H12)</f>
        <v>47.8</v>
      </c>
      <c r="I15" s="215" t="n">
        <f aca="false">AVERAGE(I8:I12)</f>
        <v>40</v>
      </c>
      <c r="J15" s="215" t="n">
        <f aca="false">AVERAGE(J8:J12)</f>
        <v>51</v>
      </c>
      <c r="K15" s="215" t="n">
        <f aca="false">AVERAGE(K8:K12)</f>
        <v>52</v>
      </c>
      <c r="L15" s="215" t="n">
        <f aca="false">AVERAGE(L8:L12)</f>
        <v>45</v>
      </c>
      <c r="M15" s="215" t="n">
        <f aca="false">AVERAGE(M8:M12)</f>
        <v>40.6</v>
      </c>
      <c r="N15" s="215" t="n">
        <f aca="false">AVERAGE(N8:N12)</f>
        <v>53.2</v>
      </c>
      <c r="O15" s="215" t="n">
        <f aca="false">AVERAGE(O8:O12)</f>
        <v>60</v>
      </c>
      <c r="P15" s="215" t="n">
        <f aca="false">AVERAGE(P8:P12)</f>
        <v>38.2</v>
      </c>
      <c r="Q15" s="216"/>
      <c r="R15" s="216"/>
      <c r="S15" s="217"/>
      <c r="T15" s="218"/>
      <c r="U15" s="1"/>
    </row>
    <row r="16" customFormat="false" ht="19.5" hidden="false" customHeight="false" outlineLevel="0" collapsed="false">
      <c r="A16" s="205"/>
      <c r="B16" s="205"/>
      <c r="C16" s="213" t="s">
        <v>239</v>
      </c>
      <c r="D16" s="214"/>
      <c r="E16" s="215" t="n">
        <f aca="false">STDEV(E8:E12)</f>
        <v>0</v>
      </c>
      <c r="F16" s="215" t="n">
        <f aca="false">STDEV(F8:F12)</f>
        <v>3.57770876399966</v>
      </c>
      <c r="G16" s="215" t="n">
        <f aca="false">STDEV(G8:G12)</f>
        <v>4.96928767531122</v>
      </c>
      <c r="H16" s="215" t="n">
        <f aca="false">STDEV(H8:H12)</f>
        <v>1.09544511501033</v>
      </c>
      <c r="I16" s="215" t="n">
        <f aca="false">STDEV(I8:I12)</f>
        <v>3.46410161513775</v>
      </c>
      <c r="J16" s="215" t="n">
        <f aca="false">STDEV(J8:J12)</f>
        <v>5.47722557505166</v>
      </c>
      <c r="K16" s="215" t="n">
        <f aca="false">STDEV(K8:K12)</f>
        <v>0</v>
      </c>
      <c r="L16" s="215" t="n">
        <f aca="false">STDEV(L8:L12)</f>
        <v>2.73861278752583</v>
      </c>
      <c r="M16" s="215" t="n">
        <f aca="false">STDEV(M8:M12)</f>
        <v>3.71483512420134</v>
      </c>
      <c r="N16" s="215" t="n">
        <f aca="false">STDEV(N8:N12)</f>
        <v>1.6431676725155</v>
      </c>
      <c r="O16" s="215" t="n">
        <f aca="false">STDEV(O8:O12)</f>
        <v>5.47722557505166</v>
      </c>
      <c r="P16" s="215" t="n">
        <f aca="false">STDEV(P8:P12)</f>
        <v>5.16720427310553</v>
      </c>
      <c r="Q16" s="219"/>
      <c r="R16" s="219"/>
      <c r="S16" s="217"/>
      <c r="T16" s="218"/>
      <c r="U16" s="1"/>
    </row>
    <row r="17" customFormat="false" ht="19.5" hidden="false" customHeight="false" outlineLevel="0" collapsed="false">
      <c r="A17" s="205"/>
      <c r="B17" s="205"/>
      <c r="C17" s="213" t="s">
        <v>242</v>
      </c>
      <c r="D17" s="214"/>
      <c r="E17" s="220" t="n">
        <f aca="false">MAX(E8:E12)</f>
        <v>40</v>
      </c>
      <c r="F17" s="220" t="n">
        <f aca="false">MAX(F8:F12)</f>
        <v>40</v>
      </c>
      <c r="G17" s="220" t="n">
        <f aca="false">MAX(G8:G12)</f>
        <v>40</v>
      </c>
      <c r="H17" s="220" t="n">
        <f aca="false">MAX(H8:H12)</f>
        <v>49</v>
      </c>
      <c r="I17" s="220" t="n">
        <f aca="false">MAX(I8:I12)</f>
        <v>42</v>
      </c>
      <c r="J17" s="220" t="n">
        <f aca="false">MAX(J8:J12)</f>
        <v>57</v>
      </c>
      <c r="K17" s="220" t="n">
        <f aca="false">MAX(K8:K12)</f>
        <v>52</v>
      </c>
      <c r="L17" s="220" t="n">
        <f aca="false">MAX(L8:L12)</f>
        <v>47</v>
      </c>
      <c r="M17" s="220" t="n">
        <f aca="false">MAX(M8:M12)</f>
        <v>44</v>
      </c>
      <c r="N17" s="220" t="n">
        <f aca="false">MAX(N8:N12)</f>
        <v>55</v>
      </c>
      <c r="O17" s="220" t="n">
        <f aca="false">MAX(O8:O12)</f>
        <v>64</v>
      </c>
      <c r="P17" s="220" t="n">
        <f aca="false">MAX(P8:P12)</f>
        <v>41</v>
      </c>
      <c r="Q17" s="221"/>
      <c r="R17" s="221"/>
      <c r="S17" s="217"/>
      <c r="T17" s="218"/>
      <c r="U17" s="1"/>
    </row>
    <row r="18" customFormat="false" ht="19.5" hidden="false" customHeight="false" outlineLevel="0" collapsed="false">
      <c r="A18" s="205"/>
      <c r="B18" s="205"/>
      <c r="C18" s="213" t="s">
        <v>244</v>
      </c>
      <c r="D18" s="214"/>
      <c r="E18" s="220" t="n">
        <f aca="false">MIN(E8:E12)</f>
        <v>40</v>
      </c>
      <c r="F18" s="220" t="n">
        <f aca="false">MIN(F8:F12)</f>
        <v>32</v>
      </c>
      <c r="G18" s="220" t="n">
        <f aca="false">MIN(G8:G12)</f>
        <v>27</v>
      </c>
      <c r="H18" s="220" t="n">
        <f aca="false">MIN(H8:H12)</f>
        <v>47</v>
      </c>
      <c r="I18" s="220" t="n">
        <f aca="false">MIN(I8:I12)</f>
        <v>34</v>
      </c>
      <c r="J18" s="220" t="n">
        <f aca="false">MIN(J8:J12)</f>
        <v>47</v>
      </c>
      <c r="K18" s="220" t="n">
        <f aca="false">MIN(K8:K12)</f>
        <v>52</v>
      </c>
      <c r="L18" s="220" t="n">
        <f aca="false">MIN(L8:L12)</f>
        <v>42</v>
      </c>
      <c r="M18" s="220" t="n">
        <f aca="false">MIN(M8:M12)</f>
        <v>35</v>
      </c>
      <c r="N18" s="220" t="n">
        <f aca="false">MIN(N8:N12)</f>
        <v>52</v>
      </c>
      <c r="O18" s="220" t="n">
        <f aca="false">MIN(O8:O12)</f>
        <v>54</v>
      </c>
      <c r="P18" s="220" t="n">
        <f aca="false">MIN(P8:P12)</f>
        <v>29</v>
      </c>
      <c r="Q18" s="221"/>
      <c r="R18" s="221"/>
      <c r="S18" s="217"/>
      <c r="T18" s="218"/>
      <c r="U18" s="1"/>
    </row>
    <row r="19" customFormat="false" ht="19.5" hidden="false" customHeight="false" outlineLevel="0" collapsed="false">
      <c r="A19" s="205"/>
      <c r="B19" s="205"/>
      <c r="C19" s="213" t="s">
        <v>245</v>
      </c>
      <c r="D19" s="214"/>
      <c r="E19" s="222" t="n">
        <f aca="false">COUNTA(E8:E12)</f>
        <v>5</v>
      </c>
      <c r="F19" s="222" t="n">
        <f aca="false">COUNTA(F8:F12)</f>
        <v>5</v>
      </c>
      <c r="G19" s="222" t="n">
        <f aca="false">COUNTA(G8:G12)</f>
        <v>5</v>
      </c>
      <c r="H19" s="222" t="n">
        <f aca="false">COUNTA(H8:H12)</f>
        <v>5</v>
      </c>
      <c r="I19" s="222" t="n">
        <f aca="false">COUNTA(I8:I12)</f>
        <v>5</v>
      </c>
      <c r="J19" s="222" t="n">
        <f aca="false">COUNTA(J8:J12)</f>
        <v>5</v>
      </c>
      <c r="K19" s="222" t="n">
        <f aca="false">COUNTA(K8:K12)</f>
        <v>5</v>
      </c>
      <c r="L19" s="222" t="n">
        <f aca="false">COUNTA(L8:L12)</f>
        <v>5</v>
      </c>
      <c r="M19" s="222" t="n">
        <f aca="false">COUNTA(M8:M12)</f>
        <v>5</v>
      </c>
      <c r="N19" s="222" t="n">
        <f aca="false">COUNTA(N8:N12)</f>
        <v>5</v>
      </c>
      <c r="O19" s="222" t="n">
        <f aca="false">COUNTA(O8:O12)</f>
        <v>5</v>
      </c>
      <c r="P19" s="222" t="n">
        <f aca="false">COUNTA(P8:P12)</f>
        <v>5</v>
      </c>
      <c r="Q19" s="223"/>
      <c r="R19" s="223"/>
      <c r="S19" s="223"/>
      <c r="T19" s="218"/>
      <c r="U19" s="1"/>
    </row>
    <row r="20" customFormat="false" ht="19.5" hidden="false" customHeight="false" outlineLevel="0" collapsed="false">
      <c r="A20" s="205"/>
      <c r="B20" s="205"/>
      <c r="C20" s="213" t="s">
        <v>246</v>
      </c>
      <c r="D20" s="214"/>
      <c r="E20" s="222" t="n">
        <f aca="false">SUM(COUNTIF(E8:E12,"&gt;=40"))</f>
        <v>5</v>
      </c>
      <c r="F20" s="222" t="n">
        <f aca="false">SUM(COUNTIF(F8:F12,"&gt;=40"))</f>
        <v>4</v>
      </c>
      <c r="G20" s="222" t="n">
        <f aca="false">SUM(COUNTIF(G8:G12,"&gt;=40"))</f>
        <v>1</v>
      </c>
      <c r="H20" s="222" t="n">
        <f aca="false">SUM(COUNTIF(H8:H12,"&gt;=40"))</f>
        <v>5</v>
      </c>
      <c r="I20" s="222" t="n">
        <f aca="false">SUM(COUNTIF(I8:I12,"&gt;=40"))</f>
        <v>4</v>
      </c>
      <c r="J20" s="222" t="n">
        <f aca="false">SUM(COUNTIF(J8:J12,"&gt;=40"))</f>
        <v>5</v>
      </c>
      <c r="K20" s="222" t="n">
        <f aca="false">SUM(COUNTIF(K8:K12,"&gt;=40"))</f>
        <v>5</v>
      </c>
      <c r="L20" s="222" t="n">
        <f aca="false">SUM(COUNTIF(L8:L12,"&gt;=40"))</f>
        <v>5</v>
      </c>
      <c r="M20" s="222" t="n">
        <f aca="false">SUM(COUNTIF(M8:M12,"&gt;=40"))</f>
        <v>4</v>
      </c>
      <c r="N20" s="222" t="n">
        <f aca="false">SUM(COUNTIF(N8:N12,"&gt;=40"))</f>
        <v>5</v>
      </c>
      <c r="O20" s="222" t="n">
        <f aca="false">SUM(COUNTIF(O8:O12,"&gt;=40"))</f>
        <v>5</v>
      </c>
      <c r="P20" s="222" t="n">
        <f aca="false">SUM(COUNTIF(P8:P12,"&gt;=40"))</f>
        <v>4</v>
      </c>
      <c r="Q20" s="223"/>
      <c r="R20" s="223"/>
      <c r="S20" s="223"/>
      <c r="T20" s="218"/>
      <c r="U20" s="1"/>
    </row>
    <row r="21" customFormat="false" ht="19.5" hidden="false" customHeight="false" outlineLevel="0" collapsed="false">
      <c r="A21" s="205"/>
      <c r="B21" s="205"/>
      <c r="C21" s="213" t="s">
        <v>247</v>
      </c>
      <c r="D21" s="214"/>
      <c r="E21" s="222" t="n">
        <f aca="false">SUM(COUNTIF(E8:E12,"&lt;40"))</f>
        <v>0</v>
      </c>
      <c r="F21" s="222" t="n">
        <f aca="false">SUM(COUNTIF(F8:F12,"&lt;40"))</f>
        <v>1</v>
      </c>
      <c r="G21" s="222" t="n">
        <f aca="false">SUM(COUNTIF(G8:G12,"&lt;40"))</f>
        <v>4</v>
      </c>
      <c r="H21" s="222" t="n">
        <f aca="false">SUM(COUNTIF(H8:H12,"&lt;40"))</f>
        <v>0</v>
      </c>
      <c r="I21" s="222" t="n">
        <f aca="false">SUM(COUNTIF(I8:I12,"&lt;40"))</f>
        <v>1</v>
      </c>
      <c r="J21" s="222" t="n">
        <f aca="false">SUM(COUNTIF(J8:J12,"&lt;40"))</f>
        <v>0</v>
      </c>
      <c r="K21" s="222" t="n">
        <f aca="false">SUM(COUNTIF(K8:K12,"&lt;40"))</f>
        <v>0</v>
      </c>
      <c r="L21" s="222" t="n">
        <f aca="false">SUM(COUNTIF(L8:L12,"&lt;40"))</f>
        <v>0</v>
      </c>
      <c r="M21" s="222" t="n">
        <f aca="false">SUM(COUNTIF(M8:M12,"&lt;40"))</f>
        <v>1</v>
      </c>
      <c r="N21" s="222" t="n">
        <f aca="false">SUM(COUNTIF(N8:N12,"&lt;40"))</f>
        <v>0</v>
      </c>
      <c r="O21" s="222" t="n">
        <f aca="false">SUM(COUNTIF(O8:O12,"&lt;40"))</f>
        <v>0</v>
      </c>
      <c r="P21" s="222" t="n">
        <f aca="false">SUM(COUNTIF(P8:P12,"&lt;40"))</f>
        <v>1</v>
      </c>
      <c r="Q21" s="223"/>
      <c r="R21" s="223"/>
      <c r="S21" s="223"/>
      <c r="T21" s="218"/>
      <c r="U21" s="1"/>
    </row>
    <row r="22" customFormat="false" ht="19.5" hidden="false" customHeight="false" outlineLevel="0" collapsed="false">
      <c r="A22" s="205"/>
      <c r="B22" s="205"/>
      <c r="C22" s="213" t="s">
        <v>248</v>
      </c>
      <c r="D22" s="214"/>
      <c r="E22" s="222" t="n">
        <f aca="false">COUNTIF(E8:E12,"")</f>
        <v>0</v>
      </c>
      <c r="F22" s="222" t="n">
        <f aca="false">COUNTIF(F8:F12,"")</f>
        <v>0</v>
      </c>
      <c r="G22" s="222" t="n">
        <f aca="false">COUNTIF(G8:G12,"")</f>
        <v>0</v>
      </c>
      <c r="H22" s="222" t="n">
        <f aca="false">COUNTIF(H8:H12,"")</f>
        <v>0</v>
      </c>
      <c r="I22" s="222" t="n">
        <f aca="false">COUNTIF(I8:I12,"")</f>
        <v>0</v>
      </c>
      <c r="J22" s="222" t="n">
        <f aca="false">COUNTIF(J8:J12,"")</f>
        <v>0</v>
      </c>
      <c r="K22" s="222" t="n">
        <f aca="false">COUNTIF(K8:K12,"")</f>
        <v>0</v>
      </c>
      <c r="L22" s="222" t="n">
        <f aca="false">COUNTIF(L8:L12,"")</f>
        <v>0</v>
      </c>
      <c r="M22" s="222" t="n">
        <f aca="false">COUNTIF(M8:M12,"")</f>
        <v>0</v>
      </c>
      <c r="N22" s="222" t="n">
        <f aca="false">COUNTIF(N8:N12,"")</f>
        <v>0</v>
      </c>
      <c r="O22" s="222" t="n">
        <f aca="false">COUNTIF(O8:O12,"")</f>
        <v>0</v>
      </c>
      <c r="P22" s="222" t="n">
        <f aca="false">COUNTIF(P8:P12,"")</f>
        <v>0</v>
      </c>
      <c r="Q22" s="223"/>
      <c r="R22" s="223"/>
      <c r="S22" s="223"/>
      <c r="T22" s="218"/>
      <c r="U22" s="1"/>
    </row>
    <row r="23" customFormat="false" ht="12.75" hidden="false" customHeight="false" outlineLevel="0" collapsed="false">
      <c r="A23" s="1"/>
      <c r="B23" s="1"/>
      <c r="C23" s="1"/>
      <c r="D23" s="224" t="s">
        <v>304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50"/>
      <c r="R23" s="150"/>
      <c r="S23" s="150"/>
      <c r="T23" s="151"/>
      <c r="U23" s="1"/>
    </row>
    <row r="24" customFormat="false" ht="12.75" hidden="false" customHeight="false" outlineLevel="0" collapsed="false">
      <c r="A24" s="1"/>
      <c r="B24" s="1"/>
      <c r="C24" s="126" t="s">
        <v>249</v>
      </c>
      <c r="D24" s="225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50"/>
      <c r="R24" s="150"/>
      <c r="S24" s="150"/>
      <c r="T24" s="151"/>
      <c r="U24" s="1"/>
    </row>
    <row r="25" customFormat="false" ht="12.75" hidden="false" customHeight="false" outlineLevel="0" collapsed="false">
      <c r="A25" s="1"/>
      <c r="B25" s="1"/>
      <c r="C25" s="21" t="s">
        <v>1</v>
      </c>
      <c r="D25" s="226" t="n">
        <v>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50"/>
      <c r="R25" s="150"/>
      <c r="S25" s="150"/>
      <c r="T25" s="151"/>
      <c r="U25" s="1"/>
    </row>
    <row r="26" customFormat="false" ht="12.75" hidden="false" customHeight="false" outlineLevel="0" collapsed="false">
      <c r="A26" s="1"/>
      <c r="B26" s="1"/>
      <c r="C26" s="21" t="s">
        <v>258</v>
      </c>
      <c r="D26" s="226" t="n">
        <v>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50"/>
      <c r="R26" s="150"/>
      <c r="S26" s="150"/>
      <c r="T26" s="151"/>
      <c r="U26" s="1"/>
    </row>
    <row r="27" customFormat="false" ht="12.75" hidden="false" customHeight="false" outlineLevel="0" collapsed="false">
      <c r="A27" s="1"/>
      <c r="B27" s="1"/>
      <c r="C27" s="128" t="s">
        <v>260</v>
      </c>
      <c r="D27" s="227" t="n">
        <v>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50"/>
      <c r="R27" s="150"/>
      <c r="S27" s="150"/>
      <c r="T27" s="151"/>
      <c r="U27" s="1"/>
    </row>
    <row r="28" customFormat="false" ht="12.75" hidden="false" customHeight="false" outlineLevel="0" collapsed="false">
      <c r="A28" s="130"/>
      <c r="B28" s="131"/>
      <c r="C28" s="1"/>
      <c r="D28" s="228"/>
      <c r="E28" s="131"/>
      <c r="F28" s="1"/>
      <c r="G28" s="1"/>
      <c r="H28" s="1"/>
      <c r="I28" s="1"/>
      <c r="J28" s="1"/>
      <c r="K28" s="1"/>
      <c r="L28" s="1"/>
      <c r="M28" s="1"/>
      <c r="N28" s="1"/>
      <c r="O28" s="1"/>
      <c r="P28" s="133"/>
      <c r="Q28" s="150"/>
      <c r="R28" s="150"/>
      <c r="S28" s="150"/>
      <c r="T28" s="151"/>
      <c r="U28" s="1"/>
    </row>
    <row r="29" customFormat="false" ht="12.75" hidden="false" customHeight="false" outlineLevel="0" collapsed="false">
      <c r="A29" s="136" t="s">
        <v>262</v>
      </c>
      <c r="B29" s="229" t="s">
        <v>315</v>
      </c>
      <c r="C29" s="137"/>
      <c r="D29" s="137" t="s">
        <v>316</v>
      </c>
      <c r="E29" s="137" t="s">
        <v>317</v>
      </c>
      <c r="F29" s="137"/>
      <c r="G29" s="137"/>
      <c r="H29" s="137"/>
      <c r="I29" s="230"/>
      <c r="J29" s="230"/>
      <c r="K29" s="229"/>
      <c r="L29" s="1"/>
      <c r="M29" s="1"/>
      <c r="N29" s="1"/>
      <c r="O29" s="1"/>
      <c r="P29" s="136" t="s">
        <v>266</v>
      </c>
      <c r="Q29" s="231"/>
      <c r="R29" s="231"/>
      <c r="S29" s="231"/>
      <c r="T29" s="232"/>
      <c r="U29" s="137"/>
    </row>
    <row r="30" customFormat="false" ht="12.75" hidden="false" customHeight="false" outlineLevel="0" collapsed="false">
      <c r="A30" s="136" t="s">
        <v>267</v>
      </c>
      <c r="B30" s="229" t="s">
        <v>318</v>
      </c>
      <c r="C30" s="137"/>
      <c r="D30" s="137" t="s">
        <v>319</v>
      </c>
      <c r="E30" s="237" t="s">
        <v>320</v>
      </c>
      <c r="F30" s="137"/>
      <c r="G30" s="137"/>
      <c r="H30" s="137"/>
      <c r="I30" s="230"/>
      <c r="J30" s="230"/>
      <c r="K30" s="229"/>
      <c r="L30" s="1"/>
      <c r="M30" s="1"/>
      <c r="N30" s="1"/>
      <c r="O30" s="1"/>
      <c r="P30" s="138" t="s">
        <v>271</v>
      </c>
      <c r="Q30" s="231"/>
      <c r="R30" s="231" t="s">
        <v>272</v>
      </c>
      <c r="S30" s="231"/>
      <c r="T30" s="232"/>
      <c r="U30" s="137"/>
    </row>
    <row r="31" customFormat="false" ht="12.75" hidden="false" customHeight="false" outlineLevel="0" collapsed="false">
      <c r="A31" s="136" t="s">
        <v>273</v>
      </c>
      <c r="B31" s="229" t="s">
        <v>321</v>
      </c>
      <c r="C31" s="137"/>
      <c r="D31" s="119"/>
      <c r="E31" s="229"/>
      <c r="F31" s="137"/>
      <c r="G31" s="137"/>
      <c r="H31" s="137"/>
      <c r="I31" s="230"/>
      <c r="J31" s="230"/>
      <c r="K31" s="229"/>
      <c r="L31" s="1"/>
      <c r="M31" s="1"/>
      <c r="N31" s="1"/>
      <c r="O31" s="1"/>
      <c r="P31" s="138" t="s">
        <v>322</v>
      </c>
      <c r="Q31" s="231"/>
      <c r="R31" s="231"/>
      <c r="S31" s="231"/>
      <c r="T31" s="232"/>
      <c r="U31" s="137"/>
    </row>
    <row r="32" customFormat="false" ht="12.75" hidden="false" customHeight="false" outlineLevel="0" collapsed="false">
      <c r="A32" s="136" t="s">
        <v>278</v>
      </c>
      <c r="B32" s="229" t="s">
        <v>323</v>
      </c>
      <c r="C32" s="137"/>
      <c r="D32" s="119"/>
      <c r="E32" s="229"/>
      <c r="F32" s="137"/>
      <c r="G32" s="137"/>
      <c r="H32" s="137"/>
      <c r="I32" s="230"/>
      <c r="J32" s="230"/>
      <c r="K32" s="229"/>
      <c r="L32" s="1"/>
      <c r="M32" s="1"/>
      <c r="N32" s="1"/>
      <c r="O32" s="1"/>
      <c r="P32" s="137"/>
      <c r="Q32" s="231"/>
      <c r="R32" s="231"/>
      <c r="S32" s="231"/>
      <c r="T32" s="232"/>
      <c r="U32" s="137"/>
    </row>
    <row r="33" customFormat="false" ht="12.75" hidden="false" customHeight="false" outlineLevel="0" collapsed="false">
      <c r="A33" s="136" t="s">
        <v>282</v>
      </c>
      <c r="B33" s="229" t="s">
        <v>324</v>
      </c>
      <c r="C33" s="137"/>
      <c r="D33" s="119"/>
      <c r="E33" s="229"/>
      <c r="F33" s="137"/>
      <c r="G33" s="137"/>
      <c r="H33" s="137"/>
      <c r="I33" s="230"/>
      <c r="J33" s="230"/>
      <c r="K33" s="234"/>
      <c r="L33" s="1"/>
      <c r="M33" s="1"/>
      <c r="N33" s="1"/>
      <c r="O33" s="1"/>
      <c r="P33" s="136" t="s">
        <v>286</v>
      </c>
      <c r="Q33" s="231"/>
      <c r="R33" s="231"/>
      <c r="S33" s="231"/>
      <c r="T33" s="232"/>
      <c r="U33" s="137"/>
    </row>
    <row r="34" customFormat="false" ht="12.75" hidden="false" customHeight="false" outlineLevel="0" collapsed="false">
      <c r="A34" s="136" t="s">
        <v>287</v>
      </c>
      <c r="B34" s="229" t="s">
        <v>325</v>
      </c>
      <c r="C34" s="137"/>
      <c r="D34" s="119"/>
      <c r="E34" s="137"/>
      <c r="F34" s="137"/>
      <c r="G34" s="137"/>
      <c r="H34" s="137"/>
      <c r="I34" s="230"/>
      <c r="J34" s="230"/>
      <c r="K34" s="234"/>
      <c r="L34" s="1"/>
      <c r="M34" s="1"/>
      <c r="N34" s="1"/>
      <c r="O34" s="1"/>
      <c r="P34" s="138" t="s">
        <v>271</v>
      </c>
      <c r="Q34" s="231"/>
      <c r="R34" s="231" t="s">
        <v>272</v>
      </c>
      <c r="S34" s="231"/>
      <c r="T34" s="232"/>
      <c r="U34" s="137"/>
    </row>
    <row r="35" customFormat="false" ht="12.75" hidden="false" customHeight="false" outlineLevel="0" collapsed="false">
      <c r="A35" s="136" t="s">
        <v>264</v>
      </c>
      <c r="B35" s="229" t="s">
        <v>326</v>
      </c>
      <c r="C35" s="137"/>
      <c r="D35" s="119"/>
      <c r="E35" s="137"/>
      <c r="F35" s="137"/>
      <c r="G35" s="137"/>
      <c r="H35" s="137"/>
      <c r="I35" s="230"/>
      <c r="J35" s="230"/>
      <c r="K35" s="1"/>
      <c r="L35" s="1"/>
      <c r="M35" s="1"/>
      <c r="N35" s="1"/>
      <c r="O35" s="1"/>
      <c r="P35" s="138" t="s">
        <v>292</v>
      </c>
      <c r="Q35" s="231"/>
      <c r="R35" s="231"/>
      <c r="S35" s="231"/>
      <c r="T35" s="232"/>
      <c r="U35" s="137"/>
    </row>
    <row r="36" customFormat="false" ht="12.75" hidden="false" customHeight="false" outlineLevel="0" collapsed="false">
      <c r="A36" s="136" t="s">
        <v>269</v>
      </c>
      <c r="B36" s="229" t="s">
        <v>327</v>
      </c>
      <c r="C36" s="137"/>
      <c r="D36" s="119"/>
      <c r="E36" s="137"/>
      <c r="F36" s="137"/>
      <c r="G36" s="137"/>
      <c r="H36" s="137"/>
      <c r="I36" s="230"/>
      <c r="J36" s="230"/>
      <c r="K36" s="1"/>
      <c r="L36" s="1"/>
      <c r="M36" s="1"/>
      <c r="N36" s="1"/>
      <c r="O36" s="1"/>
      <c r="P36" s="137"/>
      <c r="Q36" s="231"/>
      <c r="R36" s="231"/>
      <c r="S36" s="231"/>
      <c r="T36" s="232"/>
      <c r="U36" s="137"/>
    </row>
    <row r="37" customFormat="false" ht="12.75" hidden="false" customHeight="false" outlineLevel="0" collapsed="false">
      <c r="A37" s="136" t="s">
        <v>328</v>
      </c>
      <c r="B37" s="229" t="s">
        <v>329</v>
      </c>
      <c r="C37" s="137"/>
      <c r="D37" s="137"/>
      <c r="E37" s="137"/>
      <c r="F37" s="137"/>
      <c r="G37" s="137"/>
      <c r="H37" s="137"/>
      <c r="I37" s="230"/>
      <c r="J37" s="230"/>
      <c r="K37" s="1"/>
      <c r="L37" s="1"/>
      <c r="M37" s="1"/>
      <c r="N37" s="1"/>
      <c r="O37" s="1"/>
      <c r="P37" s="136" t="s">
        <v>295</v>
      </c>
      <c r="Q37" s="231"/>
      <c r="R37" s="231"/>
      <c r="S37" s="231"/>
      <c r="T37" s="232"/>
      <c r="U37" s="137"/>
    </row>
    <row r="38" customFormat="false" ht="12.75" hidden="false" customHeight="false" outlineLevel="0" collapsed="false">
      <c r="A38" s="136" t="s">
        <v>330</v>
      </c>
      <c r="B38" s="229" t="s">
        <v>331</v>
      </c>
      <c r="C38" s="137"/>
      <c r="D38" s="235" t="s">
        <v>296</v>
      </c>
      <c r="E38" s="136" t="s">
        <v>332</v>
      </c>
      <c r="F38" s="137"/>
      <c r="G38" s="137"/>
      <c r="H38" s="137"/>
      <c r="I38" s="230"/>
      <c r="J38" s="230"/>
      <c r="K38" s="1"/>
      <c r="L38" s="1"/>
      <c r="M38" s="1"/>
      <c r="N38" s="1"/>
      <c r="O38" s="1"/>
      <c r="P38" s="138" t="s">
        <v>271</v>
      </c>
      <c r="Q38" s="231"/>
      <c r="R38" s="231" t="s">
        <v>272</v>
      </c>
      <c r="S38" s="231"/>
      <c r="T38" s="232"/>
      <c r="U38" s="137"/>
    </row>
    <row r="39" customFormat="false" ht="12.75" hidden="false" customHeight="false" outlineLevel="0" collapsed="false">
      <c r="A39" s="230"/>
      <c r="B39" s="230"/>
      <c r="C39" s="230"/>
      <c r="D39" s="236"/>
      <c r="E39" s="230"/>
      <c r="F39" s="230"/>
      <c r="G39" s="230"/>
      <c r="H39" s="230"/>
      <c r="I39" s="230"/>
      <c r="J39" s="230"/>
      <c r="K39" s="1"/>
      <c r="L39" s="1"/>
      <c r="M39" s="1"/>
      <c r="N39" s="1"/>
      <c r="O39" s="1"/>
      <c r="P39" s="138" t="s">
        <v>297</v>
      </c>
      <c r="Q39" s="231"/>
      <c r="R39" s="231"/>
      <c r="S39" s="231"/>
      <c r="T39" s="232"/>
      <c r="U39" s="137"/>
    </row>
    <row r="40" customFormat="false" ht="12.75" hidden="false" customHeight="false" outlineLevel="0" collapsed="false"/>
  </sheetData>
  <mergeCells count="12">
    <mergeCell ref="A1:T1"/>
    <mergeCell ref="A2:T2"/>
    <mergeCell ref="A3:T3"/>
    <mergeCell ref="A4:T4"/>
    <mergeCell ref="D6:D7"/>
    <mergeCell ref="U6:U7"/>
    <mergeCell ref="A8:A10"/>
    <mergeCell ref="B8:B10"/>
    <mergeCell ref="C8:C10"/>
    <mergeCell ref="A11:A13"/>
    <mergeCell ref="B11:B13"/>
    <mergeCell ref="C11:C13"/>
  </mergeCells>
  <conditionalFormatting sqref="G12:G13 I12:I13 E8:J10 L8:P10">
    <cfRule type="cellIs" priority="2" operator="lessThan" aboveAverage="0" equalAverage="0" bottom="0" percent="0" rank="0" text="" dxfId="11">
      <formula>40</formula>
    </cfRule>
  </conditionalFormatting>
  <conditionalFormatting sqref="K8:K10">
    <cfRule type="cellIs" priority="3" operator="lessThan" aboveAverage="0" equalAverage="0" bottom="0" percent="0" rank="0" text="" dxfId="12">
      <formula>40</formula>
    </cfRule>
  </conditionalFormatting>
  <conditionalFormatting sqref="E11:J11 E12:F13 H12:H13 J12:J13 L11:P13">
    <cfRule type="cellIs" priority="4" operator="lessThan" aboveAverage="0" equalAverage="0" bottom="0" percent="0" rank="0" text="" dxfId="13">
      <formula>40</formula>
    </cfRule>
  </conditionalFormatting>
  <conditionalFormatting sqref="K11:K13">
    <cfRule type="cellIs" priority="5" operator="lessThan" aboveAverage="0" equalAverage="0" bottom="0" percent="0" rank="0" text="" dxfId="14">
      <formula>40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86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15" zoomScalePageLayoutView="100" workbookViewId="0">
      <selection pane="topLeft" activeCell="T11" activeCellId="0" sqref="T11"/>
    </sheetView>
  </sheetViews>
  <sheetFormatPr defaultColWidth="9.14453125" defaultRowHeight="12.75" zeroHeight="true" outlineLevelRow="0" outlineLevelCol="0"/>
  <cols>
    <col collapsed="false" customWidth="true" hidden="false" outlineLevel="0" max="2" min="2" style="0" width="17.13"/>
    <col collapsed="false" customWidth="true" hidden="false" outlineLevel="0" max="3" min="3" style="0" width="23.71"/>
    <col collapsed="false" customWidth="true" hidden="false" outlineLevel="0" max="20" min="20" style="0" width="16.13"/>
    <col collapsed="false" customWidth="false" hidden="true" outlineLevel="0" max="1024" min="23" style="0" width="9.14"/>
  </cols>
  <sheetData>
    <row r="1" customFormat="false" ht="18" hidden="false" customHeight="false" outlineLevel="0" collapsed="false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146"/>
    </row>
    <row r="2" customFormat="false" ht="14.25" hidden="false" customHeight="false" outlineLevel="0" collapsed="false">
      <c r="A2" s="11" t="s">
        <v>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47"/>
    </row>
    <row r="3" customFormat="false" ht="14.25" hidden="false" customHeight="false" outlineLevel="0" collapsed="false">
      <c r="A3" s="16" t="s">
        <v>298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48"/>
    </row>
    <row r="4" customFormat="false" ht="15" hidden="false" customHeight="false" outlineLevel="0" collapsed="false">
      <c r="A4" s="23" t="s">
        <v>334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149"/>
    </row>
    <row r="5" customFormat="false" ht="13.5" hidden="false" customHeight="false" outlineLevel="0" collapsed="false">
      <c r="A5" s="1"/>
      <c r="B5" s="1"/>
      <c r="C5" s="1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50"/>
      <c r="R5" s="150"/>
      <c r="S5" s="150"/>
      <c r="T5" s="151"/>
      <c r="U5" s="1"/>
    </row>
    <row r="6" customFormat="false" ht="15.75" hidden="false" customHeight="true" outlineLevel="0" collapsed="false">
      <c r="A6" s="238" t="s">
        <v>20</v>
      </c>
      <c r="B6" s="239" t="s">
        <v>4</v>
      </c>
      <c r="C6" s="240" t="s">
        <v>3</v>
      </c>
      <c r="D6" s="241" t="s">
        <v>21</v>
      </c>
      <c r="E6" s="242" t="n">
        <v>1</v>
      </c>
      <c r="F6" s="242" t="n">
        <v>2</v>
      </c>
      <c r="G6" s="242" t="n">
        <v>3</v>
      </c>
      <c r="H6" s="242" t="n">
        <v>4</v>
      </c>
      <c r="I6" s="242" t="n">
        <v>5</v>
      </c>
      <c r="J6" s="242" t="n">
        <v>6</v>
      </c>
      <c r="K6" s="242" t="n">
        <v>7</v>
      </c>
      <c r="L6" s="242" t="n">
        <v>8</v>
      </c>
      <c r="M6" s="242" t="n">
        <v>9</v>
      </c>
      <c r="N6" s="242" t="n">
        <v>10</v>
      </c>
      <c r="O6" s="242" t="n">
        <v>11</v>
      </c>
      <c r="P6" s="242" t="n">
        <v>12</v>
      </c>
      <c r="Q6" s="243"/>
      <c r="R6" s="242" t="s">
        <v>22</v>
      </c>
      <c r="S6" s="244"/>
      <c r="T6" s="245" t="s">
        <v>23</v>
      </c>
      <c r="U6" s="160" t="s">
        <v>24</v>
      </c>
    </row>
    <row r="7" customFormat="false" ht="32.25" hidden="false" customHeight="false" outlineLevel="0" collapsed="false">
      <c r="A7" s="246"/>
      <c r="B7" s="247"/>
      <c r="C7" s="248"/>
      <c r="D7" s="241"/>
      <c r="E7" s="249" t="s">
        <v>32</v>
      </c>
      <c r="F7" s="249" t="s">
        <v>28</v>
      </c>
      <c r="G7" s="249" t="s">
        <v>335</v>
      </c>
      <c r="H7" s="249" t="s">
        <v>29</v>
      </c>
      <c r="I7" s="249" t="s">
        <v>27</v>
      </c>
      <c r="J7" s="249" t="s">
        <v>30</v>
      </c>
      <c r="K7" s="249" t="s">
        <v>33</v>
      </c>
      <c r="L7" s="249" t="s">
        <v>34</v>
      </c>
      <c r="M7" s="249" t="s">
        <v>300</v>
      </c>
      <c r="N7" s="249" t="s">
        <v>36</v>
      </c>
      <c r="O7" s="249" t="s">
        <v>37</v>
      </c>
      <c r="P7" s="250" t="s">
        <v>38</v>
      </c>
      <c r="Q7" s="251" t="s">
        <v>39</v>
      </c>
      <c r="R7" s="252"/>
      <c r="S7" s="253" t="s">
        <v>40</v>
      </c>
      <c r="T7" s="254"/>
      <c r="U7" s="160"/>
    </row>
    <row r="8" s="266" customFormat="true" ht="15" hidden="false" customHeight="false" outlineLevel="0" collapsed="false">
      <c r="A8" s="255" t="n">
        <v>1</v>
      </c>
      <c r="B8" s="256" t="s">
        <v>301</v>
      </c>
      <c r="C8" s="257" t="s">
        <v>302</v>
      </c>
      <c r="D8" s="258" t="s">
        <v>303</v>
      </c>
      <c r="E8" s="259" t="n">
        <v>48</v>
      </c>
      <c r="F8" s="260" t="n">
        <v>56</v>
      </c>
      <c r="G8" s="259" t="n">
        <v>54</v>
      </c>
      <c r="H8" s="260" t="n">
        <v>53</v>
      </c>
      <c r="I8" s="260" t="n">
        <v>58</v>
      </c>
      <c r="J8" s="260" t="n">
        <f aca="false">VLOOKUP(B8,[6]SOE!$B$15:$V$88,21,)</f>
        <v>62</v>
      </c>
      <c r="K8" s="261" t="n">
        <f aca="false">VLOOKUP(B8,[7]SOE!$B$15:$V$88,21,)</f>
        <v>45</v>
      </c>
      <c r="L8" s="260" t="n">
        <f aca="false">VLOOKUP(B8,[8]SOE!$B$15:$V$91,21,)</f>
        <v>52</v>
      </c>
      <c r="M8" s="260" t="n">
        <f aca="false">VLOOKUP(B8,[9]SOE!$B$15:$V$88,21,)</f>
        <v>46</v>
      </c>
      <c r="N8" s="260" t="n">
        <f aca="false">VLOOKUP(B8,[10]SOE!$B$15:$V$91,21,)</f>
        <v>58</v>
      </c>
      <c r="O8" s="260" t="n">
        <f aca="false">VLOOKUP(B8,[11]SOE!$B$15:$V$89,21,)</f>
        <v>56</v>
      </c>
      <c r="P8" s="259" t="n">
        <f aca="false">VLOOKUP(B8,'[12]EMT 4.2'!$B$15:$R$91,17,)</f>
        <v>34</v>
      </c>
      <c r="Q8" s="262" t="n">
        <f aca="false">COUNTA(E8:P8)</f>
        <v>12</v>
      </c>
      <c r="R8" s="263" t="n">
        <f aca="false">SUM(E8:P8)</f>
        <v>622</v>
      </c>
      <c r="S8" s="264" t="n">
        <f aca="false">ROUNDUP(AVERAGE(E8:P8),2)</f>
        <v>51.84</v>
      </c>
      <c r="T8" s="265" t="str">
        <f aca="false">IF(Q8&lt;12,"INCOMPLETE",IF(MIN(E8:P8)&gt;=40,"PASS",IF((COUNTIF(E8:P8,"&lt;40")=1),"SUPP, 1 Unit",IF((COUNTIF(E8:P8,"&lt;40")=2),"SUPP, 2 Units",IF((COUNTIF(E8:P8,"&lt;40")=3),"SUPP, 3 Units",IF((COUNTIF(E8:P8,"&lt;40")=4),  "SUPP, 4 Units",IF((COUNTIF(E8:P8,"&lt;40")=5),"SUPP, 5 Units","X SUPPS")))))))</f>
        <v>SUPP, 1 Unit</v>
      </c>
      <c r="U8" s="55"/>
    </row>
    <row r="9" s="266" customFormat="true" ht="15" hidden="false" customHeight="false" outlineLevel="0" collapsed="false">
      <c r="A9" s="255"/>
      <c r="B9" s="256"/>
      <c r="C9" s="257"/>
      <c r="D9" s="267" t="s">
        <v>304</v>
      </c>
      <c r="E9" s="259" t="n">
        <v>48</v>
      </c>
      <c r="F9" s="260" t="n">
        <v>56</v>
      </c>
      <c r="G9" s="259" t="n">
        <v>54</v>
      </c>
      <c r="H9" s="260" t="n">
        <v>53</v>
      </c>
      <c r="I9" s="260" t="n">
        <v>58</v>
      </c>
      <c r="J9" s="260" t="n">
        <v>62</v>
      </c>
      <c r="K9" s="261" t="n">
        <v>45</v>
      </c>
      <c r="L9" s="260" t="n">
        <v>52</v>
      </c>
      <c r="M9" s="260" t="n">
        <v>46</v>
      </c>
      <c r="N9" s="260" t="n">
        <v>58</v>
      </c>
      <c r="O9" s="260" t="n">
        <v>56</v>
      </c>
      <c r="P9" s="259" t="n">
        <v>25</v>
      </c>
      <c r="Q9" s="262" t="n">
        <f aca="false">COUNTA(E9:P9)</f>
        <v>12</v>
      </c>
      <c r="R9" s="263" t="n">
        <f aca="false">SUM(E9:P9)</f>
        <v>613</v>
      </c>
      <c r="S9" s="264" t="n">
        <f aca="false">ROUNDUP(AVERAGE(E9:P9),2)</f>
        <v>51.09</v>
      </c>
      <c r="T9" s="265" t="str">
        <f aca="false">IF(Q9&lt;12,"INCOMPLETE",IF(MIN(E9:P9)&gt;=40,"PASS",IF((COUNTIF(E9:P9,"&lt;40")=1),"STAY OUT, 1 Unit",IF((COUNTIF(E9:P9,"&lt;40")=2),"STAY OUT, 2 Units",IF((COUNTIF(E9:P9,"&lt;40")=3),"STAY OUT, 3 Units",IF((COUNTIF(E9:P9,"&lt;40")=4),  "STAY OUT, 4 Units",IF((COUNTIF(E9:P9,"&lt;40")=5),"STAY OUT, 5 Units","X STAY OUT")))))))</f>
        <v>STAY OUT, 1 Unit</v>
      </c>
      <c r="U9" s="55"/>
    </row>
    <row r="10" s="266" customFormat="true" ht="15" hidden="false" customHeight="false" outlineLevel="0" collapsed="false">
      <c r="A10" s="255"/>
      <c r="B10" s="256"/>
      <c r="C10" s="257"/>
      <c r="D10" s="267" t="s">
        <v>336</v>
      </c>
      <c r="E10" s="259" t="n">
        <v>48</v>
      </c>
      <c r="F10" s="260" t="n">
        <v>56</v>
      </c>
      <c r="G10" s="259" t="n">
        <v>54</v>
      </c>
      <c r="H10" s="260" t="n">
        <v>53</v>
      </c>
      <c r="I10" s="260" t="n">
        <v>58</v>
      </c>
      <c r="J10" s="260" t="n">
        <v>62</v>
      </c>
      <c r="K10" s="261" t="n">
        <v>45</v>
      </c>
      <c r="L10" s="260" t="n">
        <v>52</v>
      </c>
      <c r="M10" s="260" t="n">
        <v>46</v>
      </c>
      <c r="N10" s="260" t="n">
        <v>58</v>
      </c>
      <c r="O10" s="260" t="n">
        <v>56</v>
      </c>
      <c r="P10" s="259" t="n">
        <v>0</v>
      </c>
      <c r="Q10" s="262" t="n">
        <f aca="false">COUNTA(E10:P10)</f>
        <v>12</v>
      </c>
      <c r="R10" s="263" t="n">
        <f aca="false">SUM(E10:P10)</f>
        <v>588</v>
      </c>
      <c r="S10" s="264" t="n">
        <f aca="false">ROUNDUP(AVERAGE(E10:P10),2)</f>
        <v>49</v>
      </c>
      <c r="T10" s="268" t="s">
        <v>337</v>
      </c>
      <c r="U10" s="55"/>
    </row>
    <row r="11" s="266" customFormat="true" ht="15" hidden="false" customHeight="false" outlineLevel="0" collapsed="false">
      <c r="A11" s="269" t="n">
        <v>2</v>
      </c>
      <c r="B11" s="270" t="s">
        <v>308</v>
      </c>
      <c r="C11" s="271" t="s">
        <v>309</v>
      </c>
      <c r="D11" s="267" t="s">
        <v>303</v>
      </c>
      <c r="E11" s="259" t="n">
        <v>52</v>
      </c>
      <c r="F11" s="260" t="n">
        <v>36</v>
      </c>
      <c r="G11" s="259" t="n">
        <v>40</v>
      </c>
      <c r="H11" s="260" t="n">
        <v>57</v>
      </c>
      <c r="I11" s="260" t="n">
        <v>45</v>
      </c>
      <c r="J11" s="260" t="n">
        <f aca="false">VLOOKUP(B11,[6]SOE!$B$15:$V$88,21,)</f>
        <v>42</v>
      </c>
      <c r="K11" s="261" t="n">
        <f aca="false">VLOOKUP(B11,[7]SOE!$B$15:$V$88,21,)</f>
        <v>45</v>
      </c>
      <c r="L11" s="260" t="n">
        <f aca="false">VLOOKUP(B11,[8]SOE!$B$15:$V$91,21,)</f>
        <v>35</v>
      </c>
      <c r="M11" s="260" t="n">
        <f aca="false">VLOOKUP(B11,[9]SOE!$B$15:$V$88,21,)</f>
        <v>38</v>
      </c>
      <c r="N11" s="260" t="n">
        <f aca="false">VLOOKUP(B11,[10]SOE!$B$15:$V$91,21,)</f>
        <v>68</v>
      </c>
      <c r="O11" s="260" t="n">
        <f aca="false">VLOOKUP(B11,[11]SOE!$B$15:$V$89,21,)</f>
        <v>48</v>
      </c>
      <c r="P11" s="259" t="n">
        <f aca="false">VLOOKUP(B11,'[12]EMT 4.2'!$B$15:$R$91,17,)</f>
        <v>48</v>
      </c>
      <c r="Q11" s="262" t="n">
        <f aca="false">COUNTA(E11:P11)</f>
        <v>12</v>
      </c>
      <c r="R11" s="263" t="n">
        <f aca="false">SUM(E11:P11)</f>
        <v>554</v>
      </c>
      <c r="S11" s="264" t="n">
        <f aca="false">ROUNDUP(AVERAGE(E11:P11),2)</f>
        <v>46.17</v>
      </c>
      <c r="T11" s="265" t="str">
        <f aca="false">IF(Q11&lt;12,"INCOMPLETE",IF(MIN(E11:P11)&gt;=40,"PASS",IF((COUNTIF(E11:P11,"&lt;40")=1),"SUPP, 1 Unit",IF((COUNTIF(E11:P11,"&lt;40")=2),"SUPP, 2 Units",IF((COUNTIF(E11:P11,"&lt;40")=3),"SUPP, 3 Units",IF((COUNTIF(E11:P11,"&lt;40")=4),  "SUPP, 4 Units",IF((COUNTIF(E11:P11,"&lt;40")=5),"SUPP, 5 Units","X SUPPS")))))))</f>
        <v>SUPP, 3 Units</v>
      </c>
      <c r="U11" s="55"/>
    </row>
    <row r="12" s="266" customFormat="true" ht="15" hidden="false" customHeight="false" outlineLevel="0" collapsed="false">
      <c r="A12" s="269"/>
      <c r="B12" s="270"/>
      <c r="C12" s="271"/>
      <c r="D12" s="267" t="s">
        <v>304</v>
      </c>
      <c r="E12" s="259" t="n">
        <v>52</v>
      </c>
      <c r="F12" s="260" t="n">
        <v>40</v>
      </c>
      <c r="G12" s="259" t="n">
        <v>40</v>
      </c>
      <c r="H12" s="260" t="n">
        <v>57</v>
      </c>
      <c r="I12" s="260" t="n">
        <v>45</v>
      </c>
      <c r="J12" s="260" t="n">
        <v>42</v>
      </c>
      <c r="K12" s="261" t="n">
        <v>45</v>
      </c>
      <c r="L12" s="260" t="n">
        <v>22</v>
      </c>
      <c r="M12" s="260" t="n">
        <v>40</v>
      </c>
      <c r="N12" s="260" t="n">
        <v>68</v>
      </c>
      <c r="O12" s="260" t="n">
        <v>48</v>
      </c>
      <c r="P12" s="259" t="n">
        <v>48</v>
      </c>
      <c r="Q12" s="262" t="n">
        <f aca="false">COUNTA(E12:P12)</f>
        <v>12</v>
      </c>
      <c r="R12" s="263" t="n">
        <f aca="false">SUM(E12:P12)</f>
        <v>547</v>
      </c>
      <c r="S12" s="264" t="n">
        <f aca="false">ROUNDUP(AVERAGE(E12:P12),2)</f>
        <v>45.59</v>
      </c>
      <c r="T12" s="265" t="str">
        <f aca="false">IF(Q12&lt;12,"INCOMPLETE",IF(MIN(E12:P12)&gt;=40,"PASS",IF((COUNTIF(E12:P12,"&lt;40")=1),"STAY OUT, 1 Unit",IF((COUNTIF(E12:P12,"&lt;40")=2),"STAY OUT, 2 Units",IF((COUNTIF(E12:P12,"&lt;40")=3),"STAY OUT, 3 Units",IF((COUNTIF(E12:P12,"&lt;40")=4),  "STAY OUT, 4 Units",IF((COUNTIF(E12:P12,"&lt;40")=5),"STAY OUT, 5 Units","X SUPPS")))))))</f>
        <v>STAY OUT, 1 Unit</v>
      </c>
      <c r="U12" s="55"/>
    </row>
    <row r="13" s="266" customFormat="true" ht="15" hidden="false" customHeight="false" outlineLevel="0" collapsed="false">
      <c r="A13" s="269"/>
      <c r="B13" s="270"/>
      <c r="C13" s="271"/>
      <c r="D13" s="267" t="s">
        <v>336</v>
      </c>
      <c r="E13" s="259" t="n">
        <v>52</v>
      </c>
      <c r="F13" s="260" t="n">
        <v>40</v>
      </c>
      <c r="G13" s="259" t="n">
        <v>40</v>
      </c>
      <c r="H13" s="260" t="n">
        <v>57</v>
      </c>
      <c r="I13" s="260" t="n">
        <v>45</v>
      </c>
      <c r="J13" s="260" t="n">
        <v>42</v>
      </c>
      <c r="K13" s="261" t="n">
        <v>45</v>
      </c>
      <c r="L13" s="260" t="n">
        <v>40</v>
      </c>
      <c r="M13" s="260" t="n">
        <v>40</v>
      </c>
      <c r="N13" s="260" t="n">
        <v>68</v>
      </c>
      <c r="O13" s="260" t="n">
        <v>48</v>
      </c>
      <c r="P13" s="259" t="n">
        <v>48</v>
      </c>
      <c r="Q13" s="262" t="n">
        <f aca="false">COUNTA(E13:P13)</f>
        <v>12</v>
      </c>
      <c r="R13" s="263" t="n">
        <f aca="false">SUM(E13:P13)</f>
        <v>565</v>
      </c>
      <c r="S13" s="264" t="n">
        <f aca="false">ROUNDUP(AVERAGE(E13:P13),2)</f>
        <v>47.09</v>
      </c>
      <c r="T13" s="272" t="s">
        <v>338</v>
      </c>
      <c r="U13" s="55"/>
    </row>
    <row r="14" s="266" customFormat="true" ht="15" hidden="false" customHeight="false" outlineLevel="0" collapsed="false">
      <c r="A14" s="269" t="n">
        <v>3</v>
      </c>
      <c r="B14" s="270" t="s">
        <v>310</v>
      </c>
      <c r="C14" s="271" t="s">
        <v>311</v>
      </c>
      <c r="D14" s="267" t="s">
        <v>303</v>
      </c>
      <c r="E14" s="259" t="n">
        <v>50</v>
      </c>
      <c r="F14" s="260" t="n">
        <v>46</v>
      </c>
      <c r="G14" s="259" t="n">
        <v>40</v>
      </c>
      <c r="H14" s="260" t="n">
        <v>43</v>
      </c>
      <c r="I14" s="260" t="n">
        <v>50</v>
      </c>
      <c r="J14" s="260" t="n">
        <f aca="false">VLOOKUP(B14,[6]SOE!$B$15:$V$88,21,)</f>
        <v>54</v>
      </c>
      <c r="K14" s="261" t="n">
        <f aca="false">VLOOKUP(B14,[7]SOE!$B$15:$V$88,21,)</f>
        <v>42</v>
      </c>
      <c r="L14" s="260" t="n">
        <f aca="false">VLOOKUP(B14,[8]SOE!$B$15:$V$91,21,)</f>
        <v>41</v>
      </c>
      <c r="M14" s="260" t="n">
        <f aca="false">VLOOKUP(B14,[9]SOE!$B$15:$V$88,21,)</f>
        <v>44</v>
      </c>
      <c r="N14" s="260" t="n">
        <f aca="false">VLOOKUP(B14,[10]SOE!$B$15:$V$91,21,)</f>
        <v>38</v>
      </c>
      <c r="O14" s="260" t="n">
        <f aca="false">VLOOKUP(B14,[11]SOE!$B$15:$V$89,21,)</f>
        <v>41</v>
      </c>
      <c r="P14" s="259" t="n">
        <f aca="false">VLOOKUP(B14,'[12]EMT 4.2'!$B$15:$R$91,17,)</f>
        <v>24</v>
      </c>
      <c r="Q14" s="262" t="n">
        <f aca="false">COUNTA(E14:P14)</f>
        <v>12</v>
      </c>
      <c r="R14" s="263" t="n">
        <f aca="false">SUM(E14:P14)</f>
        <v>513</v>
      </c>
      <c r="S14" s="264" t="n">
        <f aca="false">ROUNDUP(AVERAGE(E14:P14),2)</f>
        <v>42.75</v>
      </c>
      <c r="T14" s="265" t="str">
        <f aca="false">IF(Q14&lt;12,"INCOMPLETE",IF(MIN(E14:P14)&gt;=40,"PASS",IF((COUNTIF(E14:P14,"&lt;40")=1),"SUPP, 1 Unit",IF((COUNTIF(E14:P14,"&lt;40")=2),"SUPP, 2 Units",IF((COUNTIF(E14:P14,"&lt;40")=3),"SUPP, 3 Units",IF((COUNTIF(E14:P14,"&lt;40")=4),  "SUPP, 4 Units",IF((COUNTIF(E14:P14,"&lt;40")=5),"SUPP, 5 Units","X SUPPS")))))))</f>
        <v>SUPP, 2 Units</v>
      </c>
      <c r="U14" s="55"/>
    </row>
    <row r="15" s="266" customFormat="true" ht="15" hidden="false" customHeight="false" outlineLevel="0" collapsed="false">
      <c r="A15" s="255"/>
      <c r="B15" s="270"/>
      <c r="C15" s="271"/>
      <c r="D15" s="267" t="s">
        <v>304</v>
      </c>
      <c r="E15" s="259" t="n">
        <v>50</v>
      </c>
      <c r="F15" s="260" t="n">
        <v>46</v>
      </c>
      <c r="G15" s="259" t="n">
        <v>40</v>
      </c>
      <c r="H15" s="260" t="n">
        <v>43</v>
      </c>
      <c r="I15" s="260" t="n">
        <v>50</v>
      </c>
      <c r="J15" s="260" t="n">
        <v>54</v>
      </c>
      <c r="K15" s="261" t="n">
        <v>42</v>
      </c>
      <c r="L15" s="260" t="n">
        <v>41</v>
      </c>
      <c r="M15" s="260" t="n">
        <v>44</v>
      </c>
      <c r="N15" s="260" t="n">
        <v>40</v>
      </c>
      <c r="O15" s="260" t="n">
        <v>41</v>
      </c>
      <c r="P15" s="259" t="n">
        <v>30</v>
      </c>
      <c r="Q15" s="262" t="n">
        <f aca="false">COUNTA(E15:P15)</f>
        <v>12</v>
      </c>
      <c r="R15" s="263" t="n">
        <f aca="false">SUM(E15:P15)</f>
        <v>521</v>
      </c>
      <c r="S15" s="264" t="n">
        <f aca="false">ROUNDUP(AVERAGE(E15:P15),2)</f>
        <v>43.42</v>
      </c>
      <c r="T15" s="265" t="str">
        <f aca="false">IF(Q15&lt;12,"INCOMPLETE",IF(MIN(E15:P15)&gt;=40,"PASS",IF((COUNTIF(E15:P15,"&lt;40")=1),"STAY OUT, 1 Unit",IF((COUNTIF(E15:P15,"&lt;40")=2),"STAY OUT, 2 Units",IF((COUNTIF(E15:P15,"&lt;40")=3),"SUPP, 3 Units",IF((COUNTIF(E15:P15,"&lt;40")=4),  "STAY OUT, 4 Units",IF((COUNTIF(E15:P15,"&lt;40")=5),"STAY OUT, 5 Units","X STAY OUT")))))))</f>
        <v>STAY OUT, 1 Unit</v>
      </c>
      <c r="U15" s="55"/>
    </row>
    <row r="16" s="266" customFormat="true" ht="15" hidden="false" customHeight="false" outlineLevel="0" collapsed="false">
      <c r="A16" s="255"/>
      <c r="B16" s="270"/>
      <c r="C16" s="271"/>
      <c r="D16" s="267" t="s">
        <v>336</v>
      </c>
      <c r="E16" s="259" t="n">
        <v>50</v>
      </c>
      <c r="F16" s="260" t="n">
        <v>46</v>
      </c>
      <c r="G16" s="259" t="n">
        <v>40</v>
      </c>
      <c r="H16" s="260" t="n">
        <v>43</v>
      </c>
      <c r="I16" s="260" t="n">
        <v>50</v>
      </c>
      <c r="J16" s="260" t="n">
        <v>54</v>
      </c>
      <c r="K16" s="261" t="n">
        <v>42</v>
      </c>
      <c r="L16" s="260" t="n">
        <v>41</v>
      </c>
      <c r="M16" s="260" t="n">
        <v>44</v>
      </c>
      <c r="N16" s="260" t="n">
        <v>40</v>
      </c>
      <c r="O16" s="260" t="n">
        <v>41</v>
      </c>
      <c r="P16" s="259" t="n">
        <v>0</v>
      </c>
      <c r="Q16" s="262" t="n">
        <f aca="false">COUNTA(E16:P16)</f>
        <v>12</v>
      </c>
      <c r="R16" s="263" t="n">
        <f aca="false">SUM(E16:P16)</f>
        <v>491</v>
      </c>
      <c r="S16" s="264" t="n">
        <f aca="false">ROUNDUP(AVERAGE(E16:P16),2)</f>
        <v>40.92</v>
      </c>
      <c r="T16" s="268" t="s">
        <v>337</v>
      </c>
      <c r="U16" s="273"/>
    </row>
    <row r="17" customFormat="false" ht="15.75" hidden="false" customHeight="false" outlineLevel="0" collapsed="false">
      <c r="A17" s="274"/>
      <c r="B17" s="275"/>
      <c r="C17" s="275"/>
      <c r="D17" s="276"/>
      <c r="E17" s="277"/>
      <c r="F17" s="277"/>
      <c r="G17" s="277"/>
      <c r="H17" s="277"/>
      <c r="I17" s="277"/>
      <c r="J17" s="277"/>
      <c r="K17" s="277"/>
      <c r="L17" s="277"/>
      <c r="M17" s="277"/>
      <c r="N17" s="277"/>
      <c r="O17" s="277"/>
      <c r="P17" s="278"/>
      <c r="Q17" s="279"/>
      <c r="R17" s="279"/>
      <c r="S17" s="280"/>
      <c r="T17" s="281"/>
      <c r="U17" s="119"/>
    </row>
    <row r="18" customFormat="false" ht="15.75" hidden="false" customHeight="false" outlineLevel="0" collapsed="false">
      <c r="A18" s="274"/>
      <c r="B18" s="274"/>
      <c r="C18" s="282" t="s">
        <v>40</v>
      </c>
      <c r="D18" s="283"/>
      <c r="E18" s="284" t="n">
        <f aca="false">AVERAGE(E8:E15)</f>
        <v>50</v>
      </c>
      <c r="F18" s="284" t="n">
        <f aca="false">AVERAGE(F8:F16)</f>
        <v>46.8888888888889</v>
      </c>
      <c r="G18" s="284" t="n">
        <f aca="false">AVERAGE(G8:G16)</f>
        <v>44.6666666666667</v>
      </c>
      <c r="H18" s="285" t="n">
        <f aca="false">AVERAGE(H8:H16)</f>
        <v>51</v>
      </c>
      <c r="I18" s="284" t="n">
        <f aca="false">AVERAGE(I8:I16)</f>
        <v>51</v>
      </c>
      <c r="J18" s="284" t="n">
        <f aca="false">AVERAGE(J8:J16)</f>
        <v>52.6666666666667</v>
      </c>
      <c r="K18" s="284" t="n">
        <f aca="false">AVERAGE(K8:K16)</f>
        <v>44</v>
      </c>
      <c r="L18" s="284" t="n">
        <f aca="false">AVERAGE(L8:L16)</f>
        <v>41.7777777777778</v>
      </c>
      <c r="M18" s="284" t="n">
        <f aca="false">AVERAGE(M8:M16)</f>
        <v>43.1111111111111</v>
      </c>
      <c r="N18" s="284" t="n">
        <f aca="false">AVERAGE(N8:N16)</f>
        <v>55.1111111111111</v>
      </c>
      <c r="O18" s="284" t="n">
        <f aca="false">AVERAGE(O8:O16)</f>
        <v>48.3333333333333</v>
      </c>
      <c r="P18" s="284" t="n">
        <f aca="false">AVERAGE(P8:P16)</f>
        <v>28.5555555555556</v>
      </c>
      <c r="Q18" s="286"/>
      <c r="R18" s="286"/>
      <c r="S18" s="287"/>
      <c r="T18" s="288"/>
      <c r="U18" s="1"/>
    </row>
    <row r="19" customFormat="false" ht="15.75" hidden="false" customHeight="false" outlineLevel="0" collapsed="false">
      <c r="A19" s="274"/>
      <c r="B19" s="274"/>
      <c r="C19" s="282" t="s">
        <v>239</v>
      </c>
      <c r="D19" s="283"/>
      <c r="E19" s="284" t="n">
        <f aca="false">STDEV(E8:E16)</f>
        <v>1.73205080756888</v>
      </c>
      <c r="F19" s="284" t="n">
        <f aca="false">STDEV(F8:F16)</f>
        <v>7.62306441735285</v>
      </c>
      <c r="G19" s="284" t="n">
        <f aca="false">STDEV(G8:G16)</f>
        <v>7</v>
      </c>
      <c r="H19" s="285" t="n">
        <f aca="false">STDEV(H8:H16)</f>
        <v>6.2449979983984</v>
      </c>
      <c r="I19" s="284" t="n">
        <f aca="false">STDEV(I8:I16)</f>
        <v>5.67890834580027</v>
      </c>
      <c r="J19" s="284" t="n">
        <f aca="false">STDEV(J8:J16)</f>
        <v>8.71779788708135</v>
      </c>
      <c r="K19" s="284" t="n">
        <f aca="false">STDEV(K8:K16)</f>
        <v>1.5</v>
      </c>
      <c r="L19" s="284" t="n">
        <f aca="false">STDEV(L8:L16)</f>
        <v>9.7182531580755</v>
      </c>
      <c r="M19" s="284" t="n">
        <f aca="false">STDEV(M8:M16)</f>
        <v>3.01846171271247</v>
      </c>
      <c r="N19" s="284" t="n">
        <f aca="false">STDEV(N8:N16)</f>
        <v>12.6139252856163</v>
      </c>
      <c r="O19" s="284" t="n">
        <f aca="false">STDEV(O8:O16)</f>
        <v>6.5</v>
      </c>
      <c r="P19" s="284" t="n">
        <f aca="false">STDEV(P8:P16)</f>
        <v>18.8089813062212</v>
      </c>
      <c r="Q19" s="289"/>
      <c r="R19" s="289"/>
      <c r="S19" s="287"/>
      <c r="T19" s="288"/>
      <c r="U19" s="1"/>
    </row>
    <row r="20" customFormat="false" ht="15.75" hidden="false" customHeight="false" outlineLevel="0" collapsed="false">
      <c r="A20" s="274"/>
      <c r="B20" s="274"/>
      <c r="C20" s="282" t="s">
        <v>242</v>
      </c>
      <c r="D20" s="283"/>
      <c r="E20" s="290" t="n">
        <f aca="false">MAX(E8:E16)</f>
        <v>52</v>
      </c>
      <c r="F20" s="290" t="n">
        <f aca="false">MAX(F8:F16)</f>
        <v>56</v>
      </c>
      <c r="G20" s="290" t="n">
        <f aca="false">MAX(G8:G16)</f>
        <v>54</v>
      </c>
      <c r="H20" s="290" t="n">
        <f aca="false">MAX(H8:H16)</f>
        <v>57</v>
      </c>
      <c r="I20" s="290" t="n">
        <f aca="false">MAX(I8:I16)</f>
        <v>58</v>
      </c>
      <c r="J20" s="290" t="n">
        <f aca="false">MAX(J8:J16)</f>
        <v>62</v>
      </c>
      <c r="K20" s="290" t="n">
        <f aca="false">MAX(K8:K16)</f>
        <v>45</v>
      </c>
      <c r="L20" s="290" t="n">
        <f aca="false">MAX(L8:L16)</f>
        <v>52</v>
      </c>
      <c r="M20" s="290" t="n">
        <f aca="false">MAX(M8:M16)</f>
        <v>46</v>
      </c>
      <c r="N20" s="290" t="n">
        <f aca="false">MAX(N8:N16)</f>
        <v>68</v>
      </c>
      <c r="O20" s="290" t="n">
        <f aca="false">MAX(O8:O16)</f>
        <v>56</v>
      </c>
      <c r="P20" s="290" t="n">
        <f aca="false">MAX(P8:P16)</f>
        <v>48</v>
      </c>
      <c r="Q20" s="291"/>
      <c r="R20" s="291"/>
      <c r="S20" s="287"/>
      <c r="T20" s="288"/>
      <c r="U20" s="1"/>
    </row>
    <row r="21" customFormat="false" ht="12.75" hidden="false" customHeight="false" outlineLevel="0" collapsed="false">
      <c r="A21" s="1"/>
      <c r="B21" s="1"/>
      <c r="C21" s="120" t="s">
        <v>244</v>
      </c>
      <c r="D21" s="292"/>
      <c r="E21" s="58" t="n">
        <f aca="false">MIN(E8:E16)</f>
        <v>48</v>
      </c>
      <c r="F21" s="58" t="n">
        <f aca="false">MIN(F8:F16)</f>
        <v>36</v>
      </c>
      <c r="G21" s="58" t="n">
        <f aca="false">MIN(G8:G16)</f>
        <v>40</v>
      </c>
      <c r="H21" s="58" t="n">
        <f aca="false">MIN(H8:H16)</f>
        <v>43</v>
      </c>
      <c r="I21" s="58" t="n">
        <f aca="false">MIN(I8:I16)</f>
        <v>45</v>
      </c>
      <c r="J21" s="58" t="n">
        <f aca="false">MIN(J8:J16)</f>
        <v>42</v>
      </c>
      <c r="K21" s="58" t="n">
        <f aca="false">MIN(K8:K16)</f>
        <v>42</v>
      </c>
      <c r="L21" s="58" t="n">
        <f aca="false">MIN(L8:L16)</f>
        <v>22</v>
      </c>
      <c r="M21" s="58" t="n">
        <f aca="false">MIN(M8:M16)</f>
        <v>38</v>
      </c>
      <c r="N21" s="58" t="n">
        <f aca="false">MIN(N8:N16)</f>
        <v>38</v>
      </c>
      <c r="O21" s="58" t="n">
        <f aca="false">MIN(O8:O16)</f>
        <v>41</v>
      </c>
      <c r="P21" s="58" t="n">
        <f aca="false">MIN(P8:P16)</f>
        <v>0</v>
      </c>
      <c r="Q21" s="293"/>
      <c r="R21" s="293"/>
      <c r="S21" s="123"/>
      <c r="T21" s="151"/>
      <c r="U21" s="1"/>
    </row>
    <row r="22" customFormat="false" ht="12.75" hidden="false" customHeight="false" outlineLevel="0" collapsed="false">
      <c r="A22" s="1"/>
      <c r="B22" s="1"/>
      <c r="C22" s="120" t="s">
        <v>245</v>
      </c>
      <c r="D22" s="292"/>
      <c r="E22" s="57" t="n">
        <f aca="false">COUNTA(E8:E16)</f>
        <v>9</v>
      </c>
      <c r="F22" s="57" t="n">
        <f aca="false">COUNTA(F8:F16)</f>
        <v>9</v>
      </c>
      <c r="G22" s="57" t="n">
        <f aca="false">COUNTA(G8:G16)</f>
        <v>9</v>
      </c>
      <c r="H22" s="57" t="n">
        <f aca="false">COUNTA(H8:H16)</f>
        <v>9</v>
      </c>
      <c r="I22" s="57" t="n">
        <f aca="false">COUNTA(I8:I16)</f>
        <v>9</v>
      </c>
      <c r="J22" s="57" t="n">
        <f aca="false">COUNTA(J8:J16)</f>
        <v>9</v>
      </c>
      <c r="K22" s="57" t="n">
        <f aca="false">COUNTA(K8:K16)</f>
        <v>9</v>
      </c>
      <c r="L22" s="57" t="n">
        <f aca="false">COUNTA(L8:L16)</f>
        <v>9</v>
      </c>
      <c r="M22" s="57" t="n">
        <f aca="false">COUNTA(M8:M16)</f>
        <v>9</v>
      </c>
      <c r="N22" s="57" t="n">
        <f aca="false">COUNTA(N8:N16)</f>
        <v>9</v>
      </c>
      <c r="O22" s="57" t="n">
        <f aca="false">COUNTA(O8:O16)</f>
        <v>9</v>
      </c>
      <c r="P22" s="57" t="n">
        <f aca="false">COUNTA(P8:P16)</f>
        <v>9</v>
      </c>
      <c r="Q22" s="150"/>
      <c r="R22" s="150"/>
      <c r="S22" s="150"/>
      <c r="T22" s="151"/>
      <c r="U22" s="1"/>
    </row>
    <row r="23" customFormat="false" ht="12.75" hidden="false" customHeight="false" outlineLevel="0" collapsed="false">
      <c r="A23" s="1"/>
      <c r="B23" s="1"/>
      <c r="C23" s="120" t="s">
        <v>246</v>
      </c>
      <c r="D23" s="292"/>
      <c r="E23" s="57" t="n">
        <f aca="false">SUM(COUNTIF(E8:E16,"&gt;=40"))</f>
        <v>9</v>
      </c>
      <c r="F23" s="57" t="n">
        <f aca="false">SUM(COUNTIF(F8:F16,"&gt;=40"))</f>
        <v>8</v>
      </c>
      <c r="G23" s="57" t="n">
        <f aca="false">SUM(COUNTIF(G8:G16,"&gt;=40"))</f>
        <v>9</v>
      </c>
      <c r="H23" s="57" t="n">
        <f aca="false">SUM(COUNTIF(H8:H16,"&gt;=40"))</f>
        <v>9</v>
      </c>
      <c r="I23" s="57" t="n">
        <f aca="false">SUM(COUNTIF(I8:I16,"&gt;=40"))</f>
        <v>9</v>
      </c>
      <c r="J23" s="57" t="n">
        <f aca="false">SUM(COUNTIF(J8:J16,"&gt;=40"))</f>
        <v>9</v>
      </c>
      <c r="K23" s="57" t="n">
        <f aca="false">SUM(COUNTIF(K8:K16,"&gt;=40"))</f>
        <v>9</v>
      </c>
      <c r="L23" s="57" t="n">
        <f aca="false">SUM(COUNTIF(L8:L16,"&gt;=40"))</f>
        <v>7</v>
      </c>
      <c r="M23" s="57" t="n">
        <f aca="false">SUM(COUNTIF(M8:M16,"&gt;=40"))</f>
        <v>8</v>
      </c>
      <c r="N23" s="57" t="n">
        <f aca="false">SUM(COUNTIF(N8:N16,"&gt;=40"))</f>
        <v>8</v>
      </c>
      <c r="O23" s="57" t="n">
        <f aca="false">SUM(COUNTIF(O8:O16,"&gt;=40"))</f>
        <v>9</v>
      </c>
      <c r="P23" s="57" t="n">
        <f aca="false">SUM(COUNTIF(P8:P16,"&gt;=40"))</f>
        <v>3</v>
      </c>
      <c r="Q23" s="150"/>
      <c r="R23" s="150"/>
      <c r="S23" s="150"/>
      <c r="T23" s="151"/>
      <c r="U23" s="1"/>
    </row>
    <row r="24" customFormat="false" ht="12.75" hidden="false" customHeight="false" outlineLevel="0" collapsed="false">
      <c r="A24" s="1"/>
      <c r="B24" s="1"/>
      <c r="C24" s="120" t="s">
        <v>247</v>
      </c>
      <c r="D24" s="292"/>
      <c r="E24" s="57" t="n">
        <f aca="false">SUM(COUNTIF(E8:E16,"&lt;40"))</f>
        <v>0</v>
      </c>
      <c r="F24" s="57" t="n">
        <f aca="false">SUM(COUNTIF(F8:F16,"&lt;40"))</f>
        <v>1</v>
      </c>
      <c r="G24" s="57" t="n">
        <f aca="false">SUM(COUNTIF(G8:G16,"&lt;40"))</f>
        <v>0</v>
      </c>
      <c r="H24" s="57" t="n">
        <f aca="false">SUM(COUNTIF(H8:H16,"&lt;40"))</f>
        <v>0</v>
      </c>
      <c r="I24" s="57" t="n">
        <f aca="false">SUM(COUNTIF(I8:I16,"&lt;40"))</f>
        <v>0</v>
      </c>
      <c r="J24" s="57" t="n">
        <f aca="false">SUM(COUNTIF(J8:J16,"&lt;40"))</f>
        <v>0</v>
      </c>
      <c r="K24" s="57" t="n">
        <f aca="false">SUM(COUNTIF(K8:K16,"&lt;40"))</f>
        <v>0</v>
      </c>
      <c r="L24" s="57" t="n">
        <f aca="false">SUM(COUNTIF(L8:L16,"&lt;40"))</f>
        <v>2</v>
      </c>
      <c r="M24" s="57" t="n">
        <f aca="false">SUM(COUNTIF(M8:M16,"&lt;40"))</f>
        <v>1</v>
      </c>
      <c r="N24" s="57" t="n">
        <f aca="false">SUM(COUNTIF(N8:N16,"&lt;40"))</f>
        <v>1</v>
      </c>
      <c r="O24" s="57" t="n">
        <f aca="false">SUM(COUNTIF(O8:O16,"&lt;40"))</f>
        <v>0</v>
      </c>
      <c r="P24" s="57" t="n">
        <f aca="false">SUM(COUNTIF(P8:P16,"&lt;40"))</f>
        <v>6</v>
      </c>
      <c r="Q24" s="150"/>
      <c r="R24" s="150"/>
      <c r="S24" s="150"/>
      <c r="T24" s="151"/>
      <c r="U24" s="1"/>
    </row>
    <row r="25" customFormat="false" ht="12.75" hidden="false" customHeight="false" outlineLevel="0" collapsed="false">
      <c r="A25" s="1"/>
      <c r="B25" s="1"/>
      <c r="C25" s="120" t="s">
        <v>248</v>
      </c>
      <c r="D25" s="292"/>
      <c r="E25" s="57" t="n">
        <f aca="false">COUNTIF(E8:E16,"")</f>
        <v>0</v>
      </c>
      <c r="F25" s="57" t="n">
        <f aca="false">COUNTIF(F8:F16,"")</f>
        <v>0</v>
      </c>
      <c r="G25" s="57" t="n">
        <f aca="false">COUNTIF(G8:G16,"")</f>
        <v>0</v>
      </c>
      <c r="H25" s="57" t="n">
        <f aca="false">COUNTIF(H8:H16,"")</f>
        <v>0</v>
      </c>
      <c r="I25" s="57" t="n">
        <f aca="false">COUNTIF(I8:I16,"")</f>
        <v>0</v>
      </c>
      <c r="J25" s="57" t="n">
        <f aca="false">COUNTIF(J8:J16,"")</f>
        <v>0</v>
      </c>
      <c r="K25" s="57" t="n">
        <f aca="false">COUNTIF(K8:K16,"")</f>
        <v>0</v>
      </c>
      <c r="L25" s="57" t="n">
        <f aca="false">COUNTIF(L8:L16,"")</f>
        <v>0</v>
      </c>
      <c r="M25" s="57" t="n">
        <f aca="false">COUNTIF(M8:M16,"")</f>
        <v>0</v>
      </c>
      <c r="N25" s="57" t="n">
        <f aca="false">COUNTIF(N8:N16,"")</f>
        <v>0</v>
      </c>
      <c r="O25" s="57" t="n">
        <f aca="false">COUNTIF(O8:O16,"")</f>
        <v>0</v>
      </c>
      <c r="P25" s="57" t="n">
        <f aca="false">COUNTIF(P8:P16,"")</f>
        <v>0</v>
      </c>
      <c r="Q25" s="150"/>
      <c r="R25" s="150"/>
      <c r="S25" s="150"/>
      <c r="T25" s="151"/>
      <c r="U25" s="1"/>
    </row>
    <row r="26" customFormat="false" ht="12.75" hidden="false" customHeight="false" outlineLevel="0" collapsed="false">
      <c r="A26" s="1"/>
      <c r="B26" s="1"/>
      <c r="C26" s="1"/>
      <c r="D26" s="224" t="s">
        <v>304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50"/>
      <c r="R26" s="150"/>
      <c r="S26" s="150"/>
      <c r="T26" s="151"/>
      <c r="U26" s="1"/>
    </row>
    <row r="27" customFormat="false" ht="12.75" hidden="false" customHeight="false" outlineLevel="0" collapsed="false">
      <c r="A27" s="1"/>
      <c r="B27" s="1"/>
      <c r="C27" s="126" t="s">
        <v>249</v>
      </c>
      <c r="D27" s="225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50"/>
      <c r="R27" s="150"/>
      <c r="S27" s="150"/>
      <c r="T27" s="151"/>
      <c r="U27" s="1"/>
    </row>
    <row r="28" customFormat="false" ht="12.75" hidden="false" customHeight="false" outlineLevel="0" collapsed="false">
      <c r="A28" s="1"/>
      <c r="B28" s="1"/>
      <c r="C28" s="21" t="s">
        <v>1</v>
      </c>
      <c r="D28" s="226" t="n">
        <v>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50"/>
      <c r="R28" s="150"/>
      <c r="S28" s="150"/>
      <c r="T28" s="151"/>
      <c r="U28" s="1"/>
    </row>
    <row r="29" customFormat="false" ht="12.75" hidden="false" customHeight="false" outlineLevel="0" collapsed="false">
      <c r="A29" s="1"/>
      <c r="B29" s="1"/>
      <c r="C29" s="21" t="s">
        <v>339</v>
      </c>
      <c r="D29" s="226" t="n">
        <v>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50"/>
      <c r="R29" s="150"/>
      <c r="S29" s="150"/>
      <c r="T29" s="151"/>
      <c r="U29" s="1"/>
    </row>
    <row r="30" customFormat="false" ht="12.75" hidden="false" customHeight="false" outlineLevel="0" collapsed="false">
      <c r="A30" s="1"/>
      <c r="B30" s="1"/>
      <c r="C30" s="128" t="s">
        <v>260</v>
      </c>
      <c r="D30" s="227" t="n">
        <v>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50"/>
      <c r="R30" s="150"/>
      <c r="S30" s="150"/>
      <c r="T30" s="151"/>
      <c r="U30" s="1"/>
    </row>
    <row r="31" customFormat="false" ht="12.75" hidden="false" customHeight="false" outlineLevel="0" collapsed="false">
      <c r="A31" s="130"/>
      <c r="B31" s="131"/>
      <c r="C31" s="1"/>
      <c r="D31" s="228"/>
      <c r="E31" s="131"/>
      <c r="F31" s="1"/>
      <c r="G31" s="1"/>
      <c r="H31" s="1"/>
      <c r="I31" s="1"/>
      <c r="J31" s="1"/>
      <c r="K31" s="1"/>
      <c r="L31" s="1"/>
      <c r="M31" s="1"/>
      <c r="N31" s="1"/>
      <c r="O31" s="1"/>
      <c r="P31" s="133"/>
      <c r="Q31" s="150"/>
      <c r="R31" s="150"/>
      <c r="S31" s="150"/>
      <c r="T31" s="151"/>
      <c r="U31" s="1"/>
    </row>
    <row r="32" customFormat="false" ht="12.75" hidden="false" customHeight="false" outlineLevel="0" collapsed="false">
      <c r="A32" s="136" t="s">
        <v>262</v>
      </c>
      <c r="B32" s="229" t="s">
        <v>315</v>
      </c>
      <c r="C32" s="137"/>
      <c r="D32" s="137" t="s">
        <v>316</v>
      </c>
      <c r="E32" s="137" t="s">
        <v>317</v>
      </c>
      <c r="F32" s="137"/>
      <c r="G32" s="137"/>
      <c r="H32" s="137"/>
      <c r="I32" s="230"/>
      <c r="J32" s="230"/>
      <c r="K32" s="229"/>
      <c r="L32" s="1"/>
      <c r="M32" s="1"/>
      <c r="N32" s="1"/>
      <c r="O32" s="1"/>
      <c r="P32" s="136" t="s">
        <v>266</v>
      </c>
      <c r="Q32" s="231"/>
      <c r="R32" s="231"/>
      <c r="S32" s="231"/>
      <c r="T32" s="232"/>
      <c r="U32" s="137"/>
    </row>
    <row r="33" customFormat="false" ht="12.75" hidden="false" customHeight="false" outlineLevel="0" collapsed="false">
      <c r="A33" s="136" t="s">
        <v>267</v>
      </c>
      <c r="B33" s="229" t="s">
        <v>318</v>
      </c>
      <c r="C33" s="137"/>
      <c r="D33" s="137" t="s">
        <v>319</v>
      </c>
      <c r="E33" s="137" t="s">
        <v>340</v>
      </c>
      <c r="F33" s="137"/>
      <c r="G33" s="137"/>
      <c r="H33" s="137"/>
      <c r="I33" s="230"/>
      <c r="J33" s="230"/>
      <c r="K33" s="229"/>
      <c r="L33" s="1"/>
      <c r="M33" s="1"/>
      <c r="N33" s="1"/>
      <c r="O33" s="1"/>
      <c r="P33" s="138" t="s">
        <v>271</v>
      </c>
      <c r="Q33" s="231"/>
      <c r="R33" s="231" t="s">
        <v>272</v>
      </c>
      <c r="S33" s="231"/>
      <c r="T33" s="232"/>
      <c r="U33" s="137"/>
    </row>
    <row r="34" customFormat="false" ht="12.75" hidden="false" customHeight="false" outlineLevel="0" collapsed="false">
      <c r="A34" s="136" t="s">
        <v>273</v>
      </c>
      <c r="B34" s="229" t="s">
        <v>341</v>
      </c>
      <c r="C34" s="137"/>
      <c r="D34" s="119"/>
      <c r="E34" s="229"/>
      <c r="F34" s="137"/>
      <c r="G34" s="137"/>
      <c r="H34" s="137"/>
      <c r="I34" s="230"/>
      <c r="J34" s="230"/>
      <c r="K34" s="229"/>
      <c r="L34" s="1"/>
      <c r="M34" s="1"/>
      <c r="N34" s="1"/>
      <c r="O34" s="1"/>
      <c r="P34" s="138" t="s">
        <v>322</v>
      </c>
      <c r="Q34" s="231"/>
      <c r="R34" s="231"/>
      <c r="S34" s="231"/>
      <c r="T34" s="232"/>
      <c r="U34" s="137"/>
    </row>
    <row r="35" customFormat="false" ht="12.75" hidden="false" customHeight="false" outlineLevel="0" collapsed="false">
      <c r="A35" s="136" t="s">
        <v>278</v>
      </c>
      <c r="B35" s="229" t="s">
        <v>323</v>
      </c>
      <c r="C35" s="137"/>
      <c r="D35" s="119"/>
      <c r="E35" s="229"/>
      <c r="F35" s="137"/>
      <c r="G35" s="137"/>
      <c r="H35" s="137"/>
      <c r="I35" s="230"/>
      <c r="J35" s="230"/>
      <c r="K35" s="229"/>
      <c r="L35" s="1"/>
      <c r="M35" s="1"/>
      <c r="N35" s="1"/>
      <c r="O35" s="1"/>
      <c r="P35" s="137"/>
      <c r="Q35" s="231"/>
      <c r="R35" s="231"/>
      <c r="S35" s="231"/>
      <c r="T35" s="232"/>
      <c r="U35" s="137"/>
    </row>
    <row r="36" customFormat="false" ht="12.75" hidden="false" customHeight="false" outlineLevel="0" collapsed="false">
      <c r="A36" s="136" t="s">
        <v>282</v>
      </c>
      <c r="B36" s="229" t="s">
        <v>324</v>
      </c>
      <c r="C36" s="137"/>
      <c r="D36" s="119"/>
      <c r="E36" s="229"/>
      <c r="F36" s="137"/>
      <c r="G36" s="137"/>
      <c r="H36" s="137"/>
      <c r="I36" s="230"/>
      <c r="J36" s="230"/>
      <c r="K36" s="234"/>
      <c r="L36" s="1"/>
      <c r="M36" s="1"/>
      <c r="N36" s="1"/>
      <c r="O36" s="1"/>
      <c r="P36" s="136" t="s">
        <v>286</v>
      </c>
      <c r="Q36" s="231"/>
      <c r="R36" s="231"/>
      <c r="S36" s="231"/>
      <c r="T36" s="232"/>
      <c r="U36" s="137"/>
    </row>
    <row r="37" customFormat="false" ht="12.75" hidden="false" customHeight="false" outlineLevel="0" collapsed="false">
      <c r="A37" s="136" t="s">
        <v>287</v>
      </c>
      <c r="B37" s="229" t="s">
        <v>325</v>
      </c>
      <c r="C37" s="137"/>
      <c r="D37" s="119"/>
      <c r="E37" s="137"/>
      <c r="F37" s="137"/>
      <c r="G37" s="137"/>
      <c r="H37" s="137"/>
      <c r="I37" s="230"/>
      <c r="J37" s="230"/>
      <c r="K37" s="234"/>
      <c r="L37" s="1"/>
      <c r="M37" s="1"/>
      <c r="N37" s="1"/>
      <c r="O37" s="1"/>
      <c r="P37" s="138" t="s">
        <v>271</v>
      </c>
      <c r="Q37" s="231"/>
      <c r="R37" s="231" t="s">
        <v>272</v>
      </c>
      <c r="S37" s="231"/>
      <c r="T37" s="232"/>
      <c r="U37" s="137"/>
    </row>
    <row r="38" customFormat="false" ht="12.75" hidden="false" customHeight="false" outlineLevel="0" collapsed="false">
      <c r="A38" s="136" t="s">
        <v>264</v>
      </c>
      <c r="B38" s="229" t="s">
        <v>326</v>
      </c>
      <c r="C38" s="137"/>
      <c r="D38" s="119"/>
      <c r="E38" s="137"/>
      <c r="F38" s="137"/>
      <c r="G38" s="137"/>
      <c r="H38" s="137"/>
      <c r="I38" s="230"/>
      <c r="J38" s="230"/>
      <c r="K38" s="1"/>
      <c r="L38" s="1"/>
      <c r="M38" s="1"/>
      <c r="N38" s="1"/>
      <c r="O38" s="1"/>
      <c r="P38" s="138" t="s">
        <v>292</v>
      </c>
      <c r="Q38" s="231"/>
      <c r="R38" s="231"/>
      <c r="S38" s="231"/>
      <c r="T38" s="232"/>
      <c r="U38" s="137"/>
    </row>
    <row r="39" customFormat="false" ht="12.75" hidden="false" customHeight="false" outlineLevel="0" collapsed="false">
      <c r="A39" s="136" t="s">
        <v>269</v>
      </c>
      <c r="B39" s="229" t="s">
        <v>327</v>
      </c>
      <c r="C39" s="137"/>
      <c r="D39" s="119"/>
      <c r="E39" s="137"/>
      <c r="F39" s="137"/>
      <c r="G39" s="137"/>
      <c r="H39" s="137"/>
      <c r="I39" s="230"/>
      <c r="J39" s="230"/>
      <c r="K39" s="1"/>
      <c r="L39" s="1"/>
      <c r="M39" s="1"/>
      <c r="N39" s="1"/>
      <c r="O39" s="1"/>
      <c r="P39" s="137"/>
      <c r="Q39" s="231"/>
      <c r="R39" s="231"/>
      <c r="S39" s="231"/>
      <c r="T39" s="232"/>
      <c r="U39" s="137"/>
    </row>
    <row r="40" customFormat="false" ht="12.75" hidden="false" customHeight="false" outlineLevel="0" collapsed="false">
      <c r="A40" s="136" t="s">
        <v>328</v>
      </c>
      <c r="B40" s="229" t="s">
        <v>329</v>
      </c>
      <c r="C40" s="137"/>
      <c r="D40" s="137"/>
      <c r="E40" s="137"/>
      <c r="F40" s="137"/>
      <c r="G40" s="137"/>
      <c r="H40" s="137"/>
      <c r="I40" s="230"/>
      <c r="J40" s="230"/>
      <c r="K40" s="1"/>
      <c r="L40" s="1"/>
      <c r="M40" s="1"/>
      <c r="N40" s="1"/>
      <c r="O40" s="1"/>
      <c r="P40" s="136" t="s">
        <v>295</v>
      </c>
      <c r="Q40" s="231"/>
      <c r="R40" s="231"/>
      <c r="S40" s="231"/>
      <c r="T40" s="232"/>
      <c r="U40" s="137"/>
    </row>
    <row r="41" customFormat="false" ht="12.75" hidden="false" customHeight="false" outlineLevel="0" collapsed="false">
      <c r="A41" s="136" t="s">
        <v>330</v>
      </c>
      <c r="B41" s="229" t="s">
        <v>331</v>
      </c>
      <c r="C41" s="137"/>
      <c r="D41" s="235" t="s">
        <v>296</v>
      </c>
      <c r="E41" s="136" t="s">
        <v>332</v>
      </c>
      <c r="F41" s="137"/>
      <c r="G41" s="137"/>
      <c r="H41" s="137"/>
      <c r="I41" s="230"/>
      <c r="J41" s="230"/>
      <c r="K41" s="1"/>
      <c r="L41" s="1"/>
      <c r="M41" s="1"/>
      <c r="N41" s="1"/>
      <c r="O41" s="1"/>
      <c r="P41" s="138" t="s">
        <v>271</v>
      </c>
      <c r="Q41" s="231"/>
      <c r="R41" s="231" t="s">
        <v>272</v>
      </c>
      <c r="S41" s="231"/>
      <c r="T41" s="232"/>
      <c r="U41" s="137"/>
    </row>
    <row r="42" customFormat="false" ht="12.75" hidden="false" customHeight="false" outlineLevel="0" collapsed="false">
      <c r="A42" s="230"/>
      <c r="B42" s="230"/>
      <c r="C42" s="230"/>
      <c r="D42" s="236"/>
      <c r="E42" s="230"/>
      <c r="F42" s="230"/>
      <c r="G42" s="230"/>
      <c r="H42" s="230"/>
      <c r="I42" s="230"/>
      <c r="J42" s="230"/>
      <c r="K42" s="1"/>
      <c r="L42" s="1"/>
      <c r="M42" s="1"/>
      <c r="N42" s="1"/>
      <c r="O42" s="1"/>
      <c r="P42" s="138" t="s">
        <v>297</v>
      </c>
      <c r="Q42" s="231"/>
      <c r="R42" s="231"/>
      <c r="S42" s="231"/>
      <c r="T42" s="232"/>
      <c r="U42" s="137"/>
    </row>
    <row r="43" customFormat="false" ht="12.75" hidden="false" customHeight="false" outlineLevel="0" collapsed="false"/>
    <row r="44" customFormat="false" ht="12.75" hidden="false" customHeight="false" outlineLevel="0" collapsed="false"/>
    <row r="45" customFormat="false" ht="12.75" hidden="false" customHeight="false" outlineLevel="0" collapsed="false"/>
    <row r="46" customFormat="false" ht="12.75" hidden="false" customHeight="false" outlineLevel="0" collapsed="false"/>
    <row r="47" customFormat="false" ht="12.75" hidden="false" customHeight="false" outlineLevel="0" collapsed="false"/>
    <row r="48" customFormat="false" ht="12.75" hidden="false" customHeight="false" outlineLevel="0" collapsed="false"/>
    <row r="49" customFormat="false" ht="12.75" hidden="false" customHeight="false" outlineLevel="0" collapsed="false"/>
    <row r="50" customFormat="false" ht="12.75" hidden="false" customHeight="false" outlineLevel="0" collapsed="false"/>
    <row r="51" customFormat="false" ht="12.75" hidden="false" customHeight="false" outlineLevel="0" collapsed="false"/>
    <row r="52" customFormat="false" ht="12.75" hidden="false" customHeight="false" outlineLevel="0" collapsed="false"/>
    <row r="53" customFormat="false" ht="12.75" hidden="false" customHeight="false" outlineLevel="0" collapsed="false"/>
    <row r="54" customFormat="false" ht="12.75" hidden="false" customHeight="false" outlineLevel="0" collapsed="false"/>
    <row r="55" customFormat="false" ht="12.75" hidden="false" customHeight="false" outlineLevel="0" collapsed="false"/>
    <row r="56" customFormat="false" ht="12.75" hidden="false" customHeight="false" outlineLevel="0" collapsed="false"/>
    <row r="57" customFormat="false" ht="12.75" hidden="false" customHeight="false" outlineLevel="0" collapsed="false"/>
    <row r="58" customFormat="false" ht="12.75" hidden="false" customHeight="false" outlineLevel="0" collapsed="false"/>
    <row r="59" customFormat="false" ht="12.75" hidden="false" customHeight="false" outlineLevel="0" collapsed="false"/>
    <row r="60" customFormat="false" ht="12.75" hidden="false" customHeight="false" outlineLevel="0" collapsed="false"/>
    <row r="61" customFormat="false" ht="12.75" hidden="false" customHeight="false" outlineLevel="0" collapsed="false"/>
    <row r="62" customFormat="false" ht="12.75" hidden="false" customHeight="false" outlineLevel="0" collapsed="false"/>
    <row r="63" customFormat="false" ht="12.75" hidden="false" customHeight="false" outlineLevel="0" collapsed="false"/>
    <row r="64" customFormat="false" ht="12.75" hidden="false" customHeight="false" outlineLevel="0" collapsed="false"/>
    <row r="65" customFormat="false" ht="12.75" hidden="false" customHeight="false" outlineLevel="0" collapsed="false"/>
    <row r="66" customFormat="false" ht="12.75" hidden="false" customHeight="false" outlineLevel="0" collapsed="false"/>
    <row r="67" customFormat="false" ht="12.75" hidden="false" customHeight="false" outlineLevel="0" collapsed="false"/>
    <row r="68" customFormat="false" ht="12.75" hidden="false" customHeight="false" outlineLevel="0" collapsed="false"/>
    <row r="69" customFormat="false" ht="12.75" hidden="false" customHeight="false" outlineLevel="0" collapsed="false"/>
    <row r="70" customFormat="false" ht="12.75" hidden="false" customHeight="false" outlineLevel="0" collapsed="false"/>
    <row r="71" customFormat="false" ht="12.75" hidden="false" customHeight="false" outlineLevel="0" collapsed="false"/>
    <row r="72" customFormat="false" ht="12.75" hidden="false" customHeight="false" outlineLevel="0" collapsed="false"/>
    <row r="73" customFormat="false" ht="12.75" hidden="false" customHeight="false" outlineLevel="0" collapsed="false"/>
    <row r="74" customFormat="false" ht="12.75" hidden="false" customHeight="false" outlineLevel="0" collapsed="false"/>
    <row r="75" customFormat="false" ht="12.75" hidden="false" customHeight="false" outlineLevel="0" collapsed="false"/>
    <row r="76" customFormat="false" ht="12.75" hidden="false" customHeight="false" outlineLevel="0" collapsed="false"/>
    <row r="77" customFormat="false" ht="12.75" hidden="false" customHeight="false" outlineLevel="0" collapsed="false"/>
    <row r="78" customFormat="false" ht="12.75" hidden="false" customHeight="false" outlineLevel="0" collapsed="false"/>
    <row r="79" customFormat="false" ht="12.75" hidden="false" customHeight="false" outlineLevel="0" collapsed="false"/>
    <row r="80" customFormat="false" ht="12.75" hidden="false" customHeight="false" outlineLevel="0" collapsed="false"/>
    <row r="81" customFormat="false" ht="12.75" hidden="false" customHeight="false" outlineLevel="0" collapsed="false"/>
    <row r="82" customFormat="false" ht="12.75" hidden="false" customHeight="false" outlineLevel="0" collapsed="false"/>
    <row r="83" customFormat="false" ht="12.75" hidden="false" customHeight="false" outlineLevel="0" collapsed="false"/>
    <row r="84" customFormat="false" ht="12.75" hidden="false" customHeight="false" outlineLevel="0" collapsed="false"/>
    <row r="85" customFormat="false" ht="12.75" hidden="false" customHeight="false" outlineLevel="0" collapsed="false"/>
    <row r="86" customFormat="false" ht="12.75" hidden="false" customHeight="false" outlineLevel="0" collapsed="false"/>
  </sheetData>
  <mergeCells count="6">
    <mergeCell ref="A1:T1"/>
    <mergeCell ref="A2:T2"/>
    <mergeCell ref="A3:T3"/>
    <mergeCell ref="A4:T4"/>
    <mergeCell ref="D6:D7"/>
    <mergeCell ref="U6:U7"/>
  </mergeCells>
  <conditionalFormatting sqref="E8:J16 L8:P16">
    <cfRule type="cellIs" priority="2" operator="lessThan" aboveAverage="0" equalAverage="0" bottom="0" percent="0" rank="0" text="" dxfId="15">
      <formula>40</formula>
    </cfRule>
  </conditionalFormatting>
  <conditionalFormatting sqref="H11:H16 K8:K16">
    <cfRule type="cellIs" priority="3" operator="lessThan" aboveAverage="0" equalAverage="0" bottom="0" percent="0" rank="0" text="" dxfId="16">
      <formula>40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6"/>
  <sheetViews>
    <sheetView showFormulas="false" showGridLines="true" showRowColHeaders="true" showZeros="true" rightToLeft="false" tabSelected="false" showOutlineSymbols="true" defaultGridColor="true" view="pageBreakPreview" topLeftCell="A76" colorId="64" zoomScale="100" zoomScaleNormal="70" zoomScalePageLayoutView="100" workbookViewId="0">
      <selection pane="topLeft" activeCell="A80" activeCellId="0" sqref="A80"/>
    </sheetView>
  </sheetViews>
  <sheetFormatPr defaultColWidth="9.14453125" defaultRowHeight="12.75" zeroHeight="true" outlineLevelRow="0" outlineLevelCol="0"/>
  <cols>
    <col collapsed="false" customWidth="true" hidden="false" outlineLevel="0" max="2" min="2" style="0" width="34.57"/>
    <col collapsed="false" customWidth="true" hidden="false" outlineLevel="0" max="3" min="3" style="0" width="48.57"/>
    <col collapsed="false" customWidth="true" hidden="false" outlineLevel="0" max="14" min="14" style="0" width="10.57"/>
    <col collapsed="false" customWidth="false" hidden="true" outlineLevel="0" max="1024" min="27" style="0" width="9.14"/>
  </cols>
  <sheetData>
    <row r="1" customFormat="false" ht="12.8" hidden="false" customHeight="false" outlineLevel="0" collapsed="false">
      <c r="A1" s="294"/>
      <c r="B1" s="294"/>
      <c r="C1" s="294"/>
      <c r="D1" s="294"/>
      <c r="E1" s="294"/>
      <c r="F1" s="294"/>
      <c r="G1" s="295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6"/>
      <c r="W1" s="294"/>
      <c r="X1" s="294"/>
      <c r="Y1" s="294"/>
    </row>
    <row r="2" customFormat="false" ht="12.75" hidden="false" customHeight="false" outlineLevel="0" collapsed="false">
      <c r="A2" s="294"/>
      <c r="B2" s="294"/>
      <c r="C2" s="294"/>
      <c r="D2" s="294"/>
      <c r="E2" s="294"/>
      <c r="F2" s="294"/>
      <c r="G2" s="295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4"/>
      <c r="U2" s="294"/>
      <c r="V2" s="296"/>
      <c r="W2" s="294"/>
      <c r="X2" s="294"/>
      <c r="Y2" s="294"/>
    </row>
    <row r="3" customFormat="false" ht="12.75" hidden="false" customHeight="false" outlineLevel="0" collapsed="false">
      <c r="A3" s="294"/>
      <c r="B3" s="294"/>
      <c r="C3" s="294"/>
      <c r="D3" s="294"/>
      <c r="E3" s="294"/>
      <c r="F3" s="294"/>
      <c r="G3" s="295"/>
      <c r="H3" s="294"/>
      <c r="I3" s="294"/>
      <c r="J3" s="294"/>
      <c r="K3" s="294"/>
      <c r="L3" s="294"/>
      <c r="M3" s="294"/>
      <c r="N3" s="294"/>
      <c r="O3" s="294"/>
      <c r="P3" s="294"/>
      <c r="Q3" s="294"/>
      <c r="R3" s="294"/>
      <c r="S3" s="294"/>
      <c r="T3" s="294"/>
      <c r="U3" s="294"/>
      <c r="V3" s="296"/>
      <c r="W3" s="294"/>
      <c r="X3" s="294"/>
      <c r="Y3" s="294"/>
    </row>
    <row r="4" customFormat="false" ht="12.75" hidden="false" customHeight="false" outlineLevel="0" collapsed="false">
      <c r="A4" s="294"/>
      <c r="B4" s="294"/>
      <c r="C4" s="294"/>
      <c r="D4" s="294"/>
      <c r="E4" s="294"/>
      <c r="F4" s="294"/>
      <c r="G4" s="295"/>
      <c r="H4" s="294"/>
      <c r="I4" s="294"/>
      <c r="J4" s="294"/>
      <c r="K4" s="294"/>
      <c r="L4" s="294"/>
      <c r="M4" s="294"/>
      <c r="N4" s="294"/>
      <c r="O4" s="294"/>
      <c r="P4" s="294"/>
      <c r="Q4" s="294"/>
      <c r="R4" s="294"/>
      <c r="S4" s="294"/>
      <c r="T4" s="294"/>
      <c r="U4" s="294"/>
      <c r="V4" s="296"/>
      <c r="W4" s="294"/>
      <c r="X4" s="294"/>
      <c r="Y4" s="294"/>
    </row>
    <row r="5" customFormat="false" ht="12.75" hidden="false" customHeight="false" outlineLevel="0" collapsed="false">
      <c r="A5" s="294"/>
      <c r="B5" s="294"/>
      <c r="C5" s="294"/>
      <c r="D5" s="294"/>
      <c r="E5" s="294"/>
      <c r="F5" s="294"/>
      <c r="G5" s="295"/>
      <c r="H5" s="294"/>
      <c r="I5" s="294"/>
      <c r="J5" s="294"/>
      <c r="K5" s="294"/>
      <c r="L5" s="294"/>
      <c r="M5" s="294"/>
      <c r="N5" s="294"/>
      <c r="O5" s="294"/>
      <c r="P5" s="294"/>
      <c r="Q5" s="294"/>
      <c r="R5" s="294"/>
      <c r="S5" s="294"/>
      <c r="T5" s="294"/>
      <c r="U5" s="294"/>
      <c r="V5" s="296"/>
      <c r="W5" s="294"/>
      <c r="X5" s="294"/>
      <c r="Y5" s="294"/>
    </row>
    <row r="6" customFormat="false" ht="30" hidden="false" customHeight="false" outlineLevel="0" collapsed="false">
      <c r="A6" s="297" t="s">
        <v>342</v>
      </c>
      <c r="B6" s="297"/>
      <c r="C6" s="297"/>
      <c r="D6" s="297"/>
      <c r="E6" s="297"/>
      <c r="F6" s="297"/>
      <c r="G6" s="297"/>
      <c r="H6" s="297"/>
      <c r="I6" s="297"/>
      <c r="J6" s="297"/>
      <c r="K6" s="297"/>
      <c r="L6" s="297"/>
      <c r="M6" s="297"/>
      <c r="N6" s="297"/>
      <c r="O6" s="297"/>
      <c r="P6" s="297"/>
      <c r="Q6" s="297"/>
      <c r="R6" s="297"/>
      <c r="S6" s="297"/>
      <c r="T6" s="297"/>
      <c r="U6" s="297"/>
      <c r="V6" s="297"/>
      <c r="W6" s="297"/>
      <c r="X6" s="297"/>
      <c r="Y6" s="297"/>
    </row>
    <row r="7" customFormat="false" ht="22.5" hidden="false" customHeight="false" outlineLevel="0" collapsed="false">
      <c r="A7" s="298" t="s">
        <v>343</v>
      </c>
      <c r="B7" s="298"/>
      <c r="C7" s="298"/>
      <c r="D7" s="298"/>
      <c r="E7" s="298"/>
      <c r="F7" s="298"/>
      <c r="G7" s="298"/>
      <c r="H7" s="298"/>
      <c r="I7" s="298"/>
      <c r="J7" s="298"/>
      <c r="K7" s="298"/>
      <c r="L7" s="298"/>
      <c r="M7" s="298"/>
      <c r="N7" s="298"/>
      <c r="O7" s="298"/>
      <c r="P7" s="298"/>
      <c r="Q7" s="298"/>
      <c r="R7" s="298"/>
      <c r="S7" s="298"/>
      <c r="T7" s="298"/>
      <c r="U7" s="298"/>
      <c r="V7" s="298"/>
      <c r="W7" s="298"/>
      <c r="X7" s="298"/>
      <c r="Y7" s="298"/>
    </row>
    <row r="8" customFormat="false" ht="22.5" hidden="false" customHeight="false" outlineLevel="0" collapsed="false">
      <c r="A8" s="298" t="s">
        <v>344</v>
      </c>
      <c r="B8" s="298"/>
      <c r="C8" s="298"/>
      <c r="D8" s="298"/>
      <c r="E8" s="298"/>
      <c r="F8" s="298"/>
      <c r="G8" s="298"/>
      <c r="H8" s="298"/>
      <c r="I8" s="298"/>
      <c r="J8" s="298"/>
      <c r="K8" s="298"/>
      <c r="L8" s="298"/>
      <c r="M8" s="298"/>
      <c r="N8" s="298"/>
      <c r="O8" s="298"/>
      <c r="P8" s="298"/>
      <c r="Q8" s="298"/>
      <c r="R8" s="298"/>
      <c r="S8" s="298"/>
      <c r="T8" s="298"/>
      <c r="U8" s="298"/>
      <c r="V8" s="298"/>
      <c r="W8" s="298"/>
      <c r="X8" s="298"/>
      <c r="Y8" s="298"/>
    </row>
    <row r="9" customFormat="false" ht="22.5" hidden="false" customHeight="false" outlineLevel="0" collapsed="false">
      <c r="A9" s="299" t="s">
        <v>345</v>
      </c>
      <c r="B9" s="299"/>
      <c r="C9" s="299"/>
      <c r="D9" s="299"/>
      <c r="E9" s="299"/>
      <c r="F9" s="299"/>
      <c r="G9" s="299"/>
      <c r="H9" s="299"/>
      <c r="I9" s="299"/>
      <c r="J9" s="299"/>
      <c r="K9" s="299"/>
      <c r="L9" s="299"/>
      <c r="M9" s="299"/>
      <c r="N9" s="299"/>
      <c r="O9" s="299"/>
      <c r="P9" s="299"/>
      <c r="Q9" s="299"/>
      <c r="R9" s="299"/>
      <c r="S9" s="299"/>
      <c r="T9" s="299"/>
      <c r="U9" s="299"/>
      <c r="V9" s="299"/>
      <c r="W9" s="299"/>
      <c r="X9" s="299"/>
      <c r="Y9" s="299"/>
    </row>
    <row r="10" customFormat="false" ht="22.5" hidden="false" customHeight="false" outlineLevel="0" collapsed="false">
      <c r="A10" s="300"/>
      <c r="B10" s="300"/>
      <c r="C10" s="300"/>
      <c r="D10" s="300"/>
      <c r="E10" s="301" t="s">
        <v>346</v>
      </c>
      <c r="F10" s="301"/>
      <c r="G10" s="302" t="s">
        <v>33</v>
      </c>
      <c r="H10" s="302"/>
      <c r="I10" s="303"/>
      <c r="J10" s="304"/>
      <c r="K10" s="304"/>
      <c r="L10" s="305"/>
      <c r="M10" s="305"/>
      <c r="N10" s="301" t="s">
        <v>347</v>
      </c>
      <c r="O10" s="301"/>
      <c r="P10" s="299" t="s">
        <v>348</v>
      </c>
      <c r="Q10" s="299"/>
      <c r="R10" s="299"/>
      <c r="S10" s="299"/>
      <c r="T10" s="304"/>
      <c r="U10" s="304"/>
      <c r="V10" s="304"/>
      <c r="W10" s="300"/>
      <c r="X10" s="300"/>
      <c r="Y10" s="300"/>
    </row>
    <row r="11" customFormat="false" ht="15.75" hidden="false" customHeight="false" outlineLevel="0" collapsed="false">
      <c r="A11" s="300"/>
      <c r="B11" s="300"/>
      <c r="C11" s="300"/>
      <c r="D11" s="300"/>
      <c r="E11" s="300"/>
      <c r="F11" s="300"/>
      <c r="G11" s="306"/>
      <c r="H11" s="300"/>
      <c r="I11" s="300"/>
      <c r="J11" s="300"/>
      <c r="K11" s="300"/>
      <c r="L11" s="300"/>
      <c r="M11" s="300"/>
      <c r="N11" s="300"/>
      <c r="O11" s="300"/>
      <c r="P11" s="300"/>
      <c r="Q11" s="300"/>
      <c r="R11" s="300"/>
      <c r="S11" s="300"/>
      <c r="T11" s="300"/>
      <c r="U11" s="300"/>
      <c r="V11" s="307"/>
      <c r="W11" s="300"/>
      <c r="X11" s="300"/>
      <c r="Y11" s="300"/>
    </row>
    <row r="12" customFormat="false" ht="17.35" hidden="false" customHeight="true" outlineLevel="0" collapsed="false">
      <c r="A12" s="308" t="s">
        <v>349</v>
      </c>
      <c r="B12" s="308" t="s">
        <v>350</v>
      </c>
      <c r="C12" s="308" t="s">
        <v>351</v>
      </c>
      <c r="D12" s="309" t="s">
        <v>352</v>
      </c>
      <c r="E12" s="309"/>
      <c r="F12" s="309"/>
      <c r="G12" s="309"/>
      <c r="H12" s="310" t="s">
        <v>353</v>
      </c>
      <c r="I12" s="310"/>
      <c r="J12" s="310"/>
      <c r="K12" s="310" t="s">
        <v>354</v>
      </c>
      <c r="L12" s="310"/>
      <c r="M12" s="310"/>
      <c r="N12" s="310"/>
      <c r="O12" s="311" t="s">
        <v>355</v>
      </c>
      <c r="P12" s="310" t="s">
        <v>356</v>
      </c>
      <c r="Q12" s="310"/>
      <c r="R12" s="310"/>
      <c r="S12" s="310"/>
      <c r="T12" s="310"/>
      <c r="U12" s="310"/>
      <c r="V12" s="312" t="s">
        <v>357</v>
      </c>
      <c r="W12" s="313" t="s">
        <v>358</v>
      </c>
      <c r="X12" s="313" t="s">
        <v>359</v>
      </c>
      <c r="Y12" s="313" t="s">
        <v>360</v>
      </c>
    </row>
    <row r="13" customFormat="false" ht="105" hidden="false" customHeight="false" outlineLevel="0" collapsed="false">
      <c r="A13" s="308"/>
      <c r="B13" s="308"/>
      <c r="C13" s="308"/>
      <c r="D13" s="314" t="s">
        <v>361</v>
      </c>
      <c r="E13" s="314" t="s">
        <v>362</v>
      </c>
      <c r="F13" s="314" t="s">
        <v>363</v>
      </c>
      <c r="G13" s="309" t="s">
        <v>22</v>
      </c>
      <c r="H13" s="315" t="s">
        <v>364</v>
      </c>
      <c r="I13" s="315" t="s">
        <v>365</v>
      </c>
      <c r="J13" s="310" t="s">
        <v>22</v>
      </c>
      <c r="K13" s="315" t="s">
        <v>366</v>
      </c>
      <c r="L13" s="315" t="s">
        <v>367</v>
      </c>
      <c r="M13" s="315" t="s">
        <v>368</v>
      </c>
      <c r="N13" s="315" t="s">
        <v>369</v>
      </c>
      <c r="O13" s="311"/>
      <c r="P13" s="315" t="s">
        <v>370</v>
      </c>
      <c r="Q13" s="315" t="s">
        <v>371</v>
      </c>
      <c r="R13" s="315" t="s">
        <v>372</v>
      </c>
      <c r="S13" s="315" t="s">
        <v>373</v>
      </c>
      <c r="T13" s="315" t="s">
        <v>374</v>
      </c>
      <c r="U13" s="315" t="s">
        <v>375</v>
      </c>
      <c r="V13" s="312"/>
      <c r="W13" s="313"/>
      <c r="X13" s="313"/>
      <c r="Y13" s="313"/>
    </row>
    <row r="14" customFormat="false" ht="20.25" hidden="false" customHeight="false" outlineLevel="0" collapsed="false">
      <c r="A14" s="308"/>
      <c r="B14" s="308"/>
      <c r="C14" s="308"/>
      <c r="D14" s="316" t="n">
        <v>30</v>
      </c>
      <c r="E14" s="316" t="n">
        <v>30</v>
      </c>
      <c r="F14" s="316" t="n">
        <v>10</v>
      </c>
      <c r="G14" s="317" t="n">
        <v>10</v>
      </c>
      <c r="H14" s="316" t="n">
        <v>5</v>
      </c>
      <c r="I14" s="316" t="n">
        <v>5</v>
      </c>
      <c r="J14" s="318" t="n">
        <v>5</v>
      </c>
      <c r="K14" s="316" t="n">
        <v>15</v>
      </c>
      <c r="L14" s="316" t="n">
        <v>15</v>
      </c>
      <c r="M14" s="316" t="n">
        <v>15</v>
      </c>
      <c r="N14" s="318" t="n">
        <v>15</v>
      </c>
      <c r="O14" s="311"/>
      <c r="P14" s="308" t="n">
        <v>30</v>
      </c>
      <c r="Q14" s="308" t="n">
        <v>20</v>
      </c>
      <c r="R14" s="308" t="n">
        <v>20</v>
      </c>
      <c r="S14" s="308" t="n">
        <v>20</v>
      </c>
      <c r="T14" s="308" t="n">
        <v>20</v>
      </c>
      <c r="U14" s="319" t="n">
        <v>70</v>
      </c>
      <c r="V14" s="312"/>
      <c r="W14" s="313"/>
      <c r="X14" s="313"/>
      <c r="Y14" s="313"/>
    </row>
    <row r="15" customFormat="false" ht="26.25" hidden="false" customHeight="false" outlineLevel="0" collapsed="false">
      <c r="A15" s="320" t="n">
        <v>1</v>
      </c>
      <c r="B15" s="321" t="s">
        <v>8</v>
      </c>
      <c r="C15" s="322" t="s">
        <v>9</v>
      </c>
      <c r="D15" s="323" t="n">
        <v>18</v>
      </c>
      <c r="E15" s="323" t="n">
        <v>21</v>
      </c>
      <c r="F15" s="323"/>
      <c r="G15" s="324" t="n">
        <f aca="false">IF(COUNTA($D15:$F15)&gt;0,SUM($D15/$D$14,$E15/$E$14,$F15/$F$14)*$G$14/COUNTA($D15:$F15),0)</f>
        <v>6.5</v>
      </c>
      <c r="H15" s="323" t="n">
        <v>3</v>
      </c>
      <c r="I15" s="323" t="n">
        <v>3.5</v>
      </c>
      <c r="J15" s="324" t="n">
        <f aca="false">IF(COUNTA($H15:$I15)&gt;0,SUM($H15/$H$14,$I15/$I$14)*$J$14/COUNTA($H15:$I15),0)</f>
        <v>3.25</v>
      </c>
      <c r="K15" s="323" t="n">
        <v>11</v>
      </c>
      <c r="L15" s="323" t="n">
        <v>13</v>
      </c>
      <c r="M15" s="323"/>
      <c r="N15" s="324" t="n">
        <f aca="false">IF(COUNTA($K15:$M15)&gt;0,SUM($K15/$K$14,$L15/$L$14,$M15/$M$14)*$N$14/COUNTA($K15:$M15),0)</f>
        <v>12</v>
      </c>
      <c r="O15" s="325" t="n">
        <f aca="false">IF(ROUNDDOWN(SUM($G15,$J15,$N15,0.05),1)&gt;0,ROUNDDOWN(SUM($G15,$J15,$N15,0.05),1),"")</f>
        <v>21.8</v>
      </c>
      <c r="P15" s="323" t="n">
        <v>21</v>
      </c>
      <c r="Q15" s="323" t="n">
        <v>16</v>
      </c>
      <c r="R15" s="323"/>
      <c r="S15" s="323" t="n">
        <v>17</v>
      </c>
      <c r="T15" s="323"/>
      <c r="U15" s="326" t="n">
        <f aca="false">IF(OR(COUNTIF($P15:$T15,"&gt;0")=0,COUNTA($P$14)=0),"",(IF(COUNTA($Q15:$T15)&lt;=2,SUM($P15:$T15),IF(COUNTA($Q15:$T15)=3,SUM($P15:$T15)-MIN($Q15:$T15),SUM($P15:$T15)-MIN($Q15:$T15)-SMALL($Q15:$T15,2))))*7/(SUM($P$14:$R$14)/10))</f>
        <v>54</v>
      </c>
      <c r="V15" s="327" t="n">
        <f aca="false">IF(ROUNDDOWN(SUM($O15,$U15,0.5),0)&gt;0,ROUNDDOWN(SUM($O15,$U15,0.5),0),"")</f>
        <v>76</v>
      </c>
      <c r="W15" s="327"/>
      <c r="X15" s="327"/>
      <c r="Y15" s="328" t="str">
        <f aca="false">IF(AND(N15&lt;$N$14/2,COUNTIF($P15:$T15,"&gt;0")&gt;0),"FAIL LABS",IF(OR($U15=0,$U15=""),"",IF($V15&gt;=70,"A",IF($V15&gt;=60,"B",IF($V15&gt;=50,"C",IF($V15&gt;=40,"D","E"))))))</f>
        <v>A</v>
      </c>
    </row>
    <row r="16" customFormat="false" ht="26.25" hidden="false" customHeight="false" outlineLevel="0" collapsed="false">
      <c r="A16" s="320" t="n">
        <v>2</v>
      </c>
      <c r="B16" s="322" t="s">
        <v>11</v>
      </c>
      <c r="C16" s="322" t="s">
        <v>12</v>
      </c>
      <c r="D16" s="323" t="n">
        <v>29</v>
      </c>
      <c r="E16" s="323" t="n">
        <v>24</v>
      </c>
      <c r="F16" s="323"/>
      <c r="G16" s="324" t="n">
        <f aca="false">IF(COUNTA($D16:$F16)&gt;0,SUM($D16/$D$14,$E16/$E$14,$F16/$F$14)*$G$14/COUNTA($D16:$F16),0)</f>
        <v>8.83333333333333</v>
      </c>
      <c r="H16" s="323" t="n">
        <v>3</v>
      </c>
      <c r="I16" s="323" t="n">
        <v>3</v>
      </c>
      <c r="J16" s="324" t="n">
        <f aca="false">IF(COUNTA($H16:$I16)&gt;0,SUM($H16/$H$14,$I16/$I$14)*$J$14/COUNTA($H16:$I16),0)</f>
        <v>3</v>
      </c>
      <c r="K16" s="323" t="n">
        <v>13</v>
      </c>
      <c r="L16" s="323" t="n">
        <v>12</v>
      </c>
      <c r="M16" s="323"/>
      <c r="N16" s="324" t="n">
        <f aca="false">IF(COUNTA($K16:$M16)&gt;0,SUM($K16/$K$14,$L16/$L$14,$M16/$M$14)*$N$14/COUNTA($K16:$M16),0)</f>
        <v>12.5</v>
      </c>
      <c r="O16" s="325" t="n">
        <f aca="false">IF(ROUNDDOWN(SUM($G16,$J16,$N16,0.05),1)&gt;0,ROUNDDOWN(SUM($G16,$J16,$N16,0.05),1),"")</f>
        <v>24.3</v>
      </c>
      <c r="P16" s="323" t="n">
        <v>18</v>
      </c>
      <c r="Q16" s="323"/>
      <c r="R16" s="323" t="n">
        <v>17</v>
      </c>
      <c r="S16" s="323" t="n">
        <v>20</v>
      </c>
      <c r="T16" s="323"/>
      <c r="U16" s="326" t="n">
        <f aca="false">IF(OR(COUNTIF($P16:$T16,"&gt;0")=0,COUNTA($P$14)=0),"",(IF(COUNTA($Q16:$T16)&lt;=2,SUM($P16:$T16),IF(COUNTA($Q16:$T16)=3,SUM($P16:$T16)-MIN($Q16:$T16),SUM($P16:$T16)-MIN($Q16:$T16)-SMALL($Q16:$T16,2))))*7/(SUM($P$14:$R$14)/10))</f>
        <v>55</v>
      </c>
      <c r="V16" s="327" t="n">
        <f aca="false">IF(ROUNDDOWN(SUM($O16,$U16,0.5),0)&gt;0,ROUNDDOWN(SUM($O16,$U16,0.5),0),"")</f>
        <v>79</v>
      </c>
      <c r="W16" s="327"/>
      <c r="X16" s="327"/>
      <c r="Y16" s="328" t="str">
        <f aca="false">IF(AND(N16&lt;$N$14/2,COUNTIF($P16:$T16,"&gt;0")&gt;0),"FAIL LABS",IF(OR($U16=0,$U16=""),"",IF($V16&gt;=70,"A",IF($V16&gt;=60,"B",IF($V16&gt;=50,"C",IF($V16&gt;=40,"D","E"))))))</f>
        <v>A</v>
      </c>
    </row>
    <row r="17" customFormat="false" ht="26.25" hidden="false" customHeight="false" outlineLevel="0" collapsed="false">
      <c r="A17" s="320" t="n">
        <v>3</v>
      </c>
      <c r="B17" s="322" t="s">
        <v>14</v>
      </c>
      <c r="C17" s="322" t="s">
        <v>15</v>
      </c>
      <c r="D17" s="323" t="n">
        <v>27</v>
      </c>
      <c r="E17" s="323" t="n">
        <v>22</v>
      </c>
      <c r="F17" s="323"/>
      <c r="G17" s="324" t="n">
        <f aca="false">IF(COUNTA($D17:$F17)&gt;0,SUM($D17/$D$14,$E17/$E$14,$F17/$F$14)*$G$14/COUNTA($D17:$F17),0)</f>
        <v>8.16666666666667</v>
      </c>
      <c r="H17" s="323" t="n">
        <v>3.5</v>
      </c>
      <c r="I17" s="323" t="n">
        <v>4.5</v>
      </c>
      <c r="J17" s="324" t="n">
        <f aca="false">IF(COUNTA($H17:$I17)&gt;0,SUM($H17/$H$14,$I17/$I$14)*$J$14/COUNTA($H17:$I17),0)</f>
        <v>4</v>
      </c>
      <c r="K17" s="323" t="n">
        <v>12</v>
      </c>
      <c r="L17" s="323" t="n">
        <v>12</v>
      </c>
      <c r="M17" s="323"/>
      <c r="N17" s="324" t="n">
        <f aca="false">IF(COUNTA($K17:$M17)&gt;0,SUM($K17/$K$14,$L17/$L$14,$M17/$M$14)*$N$14/COUNTA($K17:$M17),0)</f>
        <v>12</v>
      </c>
      <c r="O17" s="325" t="n">
        <f aca="false">IF(ROUNDDOWN(SUM($G17,$J17,$N17,0.05),1)&gt;0,ROUNDDOWN(SUM($G17,$J17,$N17,0.05),1),"")</f>
        <v>24.2</v>
      </c>
      <c r="P17" s="323" t="n">
        <v>20</v>
      </c>
      <c r="Q17" s="323" t="n">
        <v>11</v>
      </c>
      <c r="R17" s="323"/>
      <c r="S17" s="323" t="n">
        <v>15</v>
      </c>
      <c r="T17" s="323"/>
      <c r="U17" s="326" t="n">
        <f aca="false">IF(OR(COUNTIF($P17:$T17,"&gt;0")=0,COUNTA($P$14)=0),"",(IF(COUNTA($Q17:$T17)&lt;=2,SUM($P17:$T17),IF(COUNTA($Q17:$T17)=3,SUM($P17:$T17)-MIN($Q17:$T17),SUM($P17:$T17)-MIN($Q17:$T17)-SMALL($Q17:$T17,2))))*7/(SUM($P$14:$R$14)/10))</f>
        <v>46</v>
      </c>
      <c r="V17" s="327" t="n">
        <f aca="false">IF(ROUNDDOWN(SUM($O17,$U17,0.5),0)&gt;0,ROUNDDOWN(SUM($O17,$U17,0.5),0),"")</f>
        <v>70</v>
      </c>
      <c r="W17" s="327"/>
      <c r="X17" s="327"/>
      <c r="Y17" s="328" t="str">
        <f aca="false">IF(AND(N17&lt;$N$14/2,COUNTIF($P17:$T17,"&gt;0")&gt;0),"FAIL LABS",IF(OR($U17=0,$U17=""),"",IF($V17&gt;=70,"A",IF($V17&gt;=60,"B",IF($V17&gt;=50,"C",IF($V17&gt;=40,"D","E"))))))</f>
        <v>A</v>
      </c>
    </row>
    <row r="18" customFormat="false" ht="26.25" hidden="false" customHeight="false" outlineLevel="0" collapsed="false">
      <c r="A18" s="320" t="n">
        <v>4</v>
      </c>
      <c r="B18" s="322" t="s">
        <v>49</v>
      </c>
      <c r="C18" s="322" t="s">
        <v>173</v>
      </c>
      <c r="D18" s="323" t="n">
        <v>11</v>
      </c>
      <c r="E18" s="323" t="n">
        <v>14</v>
      </c>
      <c r="F18" s="323"/>
      <c r="G18" s="324" t="n">
        <f aca="false">IF(COUNTA($D18:$F18)&gt;0,SUM($D18/$D$14,$E18/$E$14,$F18/$F$14)*$G$14/COUNTA($D18:$F18),0)</f>
        <v>4.16666666666667</v>
      </c>
      <c r="H18" s="323" t="n">
        <v>3.5</v>
      </c>
      <c r="I18" s="323" t="n">
        <v>3.5</v>
      </c>
      <c r="J18" s="324" t="n">
        <f aca="false">IF(COUNTA($H18:$I18)&gt;0,SUM($H18/$H$14,$I18/$I$14)*$J$14/COUNTA($H18:$I18),0)</f>
        <v>3.5</v>
      </c>
      <c r="K18" s="323" t="n">
        <v>10</v>
      </c>
      <c r="L18" s="323" t="n">
        <v>11</v>
      </c>
      <c r="M18" s="323"/>
      <c r="N18" s="324" t="n">
        <f aca="false">IF(COUNTA($K18:$M18)&gt;0,SUM($K18/$K$14,$L18/$L$14,$M18/$M$14)*$N$14/COUNTA($K18:$M18),0)</f>
        <v>10.5</v>
      </c>
      <c r="O18" s="325" t="n">
        <f aca="false">IF(ROUNDDOWN(SUM($G18,$J18,$N18,0.05),1)&gt;0,ROUNDDOWN(SUM($G18,$J18,$N18,0.05),1),"")</f>
        <v>18.2</v>
      </c>
      <c r="P18" s="323" t="n">
        <v>21.5</v>
      </c>
      <c r="Q18" s="323" t="n">
        <v>10</v>
      </c>
      <c r="R18" s="323"/>
      <c r="S18" s="323" t="n">
        <v>8</v>
      </c>
      <c r="T18" s="323"/>
      <c r="U18" s="326" t="n">
        <f aca="false">IF(OR(COUNTIF($P18:$T18,"&gt;0")=0,COUNTA($P$14)=0),"",(IF(COUNTA($Q18:$T18)&lt;=2,SUM($P18:$T18),IF(COUNTA($Q18:$T18)=3,SUM($P18:$T18)-MIN($Q18:$T18),SUM($P18:$T18)-MIN($Q18:$T18)-SMALL($Q18:$T18,2))))*7/(SUM($P$14:$R$14)/10))</f>
        <v>39.5</v>
      </c>
      <c r="V18" s="327" t="n">
        <f aca="false">IF(ROUNDDOWN(SUM($O18,$U18,0.5),0)&gt;0,ROUNDDOWN(SUM($O18,$U18,0.5),0),"")</f>
        <v>58</v>
      </c>
      <c r="W18" s="327"/>
      <c r="X18" s="327"/>
      <c r="Y18" s="328" t="str">
        <f aca="false">IF(AND(N18&lt;$N$14/2,COUNTIF($P18:$T18,"&gt;0")&gt;0),"FAIL LABS",IF(OR($U18=0,$U18=""),"",IF($V18&gt;=70,"A",IF($V18&gt;=60,"B",IF($V18&gt;=50,"C",IF($V18&gt;=40,"D","E"))))))</f>
        <v>C</v>
      </c>
    </row>
    <row r="19" customFormat="false" ht="26.25" hidden="false" customHeight="false" outlineLevel="0" collapsed="false">
      <c r="A19" s="320" t="n">
        <v>5</v>
      </c>
      <c r="B19" s="322" t="s">
        <v>18</v>
      </c>
      <c r="C19" s="322" t="s">
        <v>19</v>
      </c>
      <c r="D19" s="323" t="n">
        <v>17</v>
      </c>
      <c r="E19" s="323" t="n">
        <v>15</v>
      </c>
      <c r="F19" s="323"/>
      <c r="G19" s="324" t="n">
        <f aca="false">IF(COUNTA($D19:$F19)&gt;0,SUM($D19/$D$14,$E19/$E$14,$F19/$F$14)*$G$14/COUNTA($D19:$F19),0)</f>
        <v>5.33333333333333</v>
      </c>
      <c r="H19" s="323" t="n">
        <v>3</v>
      </c>
      <c r="I19" s="323" t="n">
        <v>3</v>
      </c>
      <c r="J19" s="324" t="n">
        <f aca="false">IF(COUNTA($H19:$I19)&gt;0,SUM($H19/$H$14,$I19/$I$14)*$J$14/COUNTA($H19:$I19),0)</f>
        <v>3</v>
      </c>
      <c r="K19" s="323" t="n">
        <v>10</v>
      </c>
      <c r="L19" s="323" t="n">
        <v>9</v>
      </c>
      <c r="M19" s="323"/>
      <c r="N19" s="324" t="n">
        <f aca="false">IF(COUNTA($K19:$M19)&gt;0,SUM($K19/$K$14,$L19/$L$14,$M19/$M$14)*$N$14/COUNTA($K19:$M19),0)</f>
        <v>9.5</v>
      </c>
      <c r="O19" s="325" t="n">
        <f aca="false">IF(ROUNDDOWN(SUM($G19,$J19,$N19,0.05),1)&gt;0,ROUNDDOWN(SUM($G19,$J19,$N19,0.05),1),"")</f>
        <v>17.8</v>
      </c>
      <c r="P19" s="323" t="n">
        <v>18.5</v>
      </c>
      <c r="Q19" s="323" t="n">
        <v>6</v>
      </c>
      <c r="R19" s="323"/>
      <c r="S19" s="323" t="n">
        <v>8</v>
      </c>
      <c r="T19" s="323"/>
      <c r="U19" s="326" t="n">
        <f aca="false">IF(OR(COUNTIF($P19:$T19,"&gt;0")=0,COUNTA($P$14)=0),"",(IF(COUNTA($Q19:$T19)&lt;=2,SUM($P19:$T19),IF(COUNTA($Q19:$T19)=3,SUM($P19:$T19)-MIN($Q19:$T19),SUM($P19:$T19)-MIN($Q19:$T19)-SMALL($Q19:$T19,2))))*7/(SUM($P$14:$R$14)/10))</f>
        <v>32.5</v>
      </c>
      <c r="V19" s="327" t="n">
        <f aca="false">IF(ROUNDDOWN(SUM($O19,$U19,0.5),0)&gt;0,ROUNDDOWN(SUM($O19,$U19,0.5),0),"")</f>
        <v>50</v>
      </c>
      <c r="W19" s="327"/>
      <c r="X19" s="327"/>
      <c r="Y19" s="328" t="str">
        <f aca="false">IF(AND(N19&lt;$N$14/2,COUNTIF($P19:$T19,"&gt;0")&gt;0),"FAIL LABS",IF(OR($U19=0,$U19=""),"",IF($V19&gt;=70,"A",IF($V19&gt;=60,"B",IF($V19&gt;=50,"C",IF($V19&gt;=40,"D","E"))))))</f>
        <v>C</v>
      </c>
    </row>
    <row r="20" customFormat="false" ht="26.25" hidden="false" customHeight="false" outlineLevel="0" collapsed="false">
      <c r="A20" s="320" t="n">
        <v>6</v>
      </c>
      <c r="B20" s="322" t="s">
        <v>25</v>
      </c>
      <c r="C20" s="322" t="s">
        <v>26</v>
      </c>
      <c r="D20" s="323" t="n">
        <v>11</v>
      </c>
      <c r="E20" s="323" t="n">
        <v>14</v>
      </c>
      <c r="F20" s="323"/>
      <c r="G20" s="324" t="n">
        <f aca="false">IF(COUNTA($D20:$F20)&gt;0,SUM($D20/$D$14,$E20/$E$14,$F20/$F$14)*$G$14/COUNTA($D20:$F20),0)</f>
        <v>4.16666666666667</v>
      </c>
      <c r="H20" s="323" t="n">
        <v>3.5</v>
      </c>
      <c r="I20" s="323" t="n">
        <v>4.5</v>
      </c>
      <c r="J20" s="324" t="n">
        <f aca="false">IF(COUNTA($H20:$I20)&gt;0,SUM($H20/$H$14,$I20/$I$14)*$J$14/COUNTA($H20:$I20),0)</f>
        <v>4</v>
      </c>
      <c r="K20" s="323" t="n">
        <v>11</v>
      </c>
      <c r="L20" s="323" t="n">
        <v>13</v>
      </c>
      <c r="M20" s="323"/>
      <c r="N20" s="324" t="n">
        <f aca="false">IF(COUNTA($K20:$M20)&gt;0,SUM($K20/$K$14,$L20/$L$14,$M20/$M$14)*$N$14/COUNTA($K20:$M20),0)</f>
        <v>12</v>
      </c>
      <c r="O20" s="325" t="n">
        <f aca="false">IF(ROUNDDOWN(SUM($G20,$J20,$N20,0.05),1)&gt;0,ROUNDDOWN(SUM($G20,$J20,$N20,0.05),1),"")</f>
        <v>20.2</v>
      </c>
      <c r="P20" s="323" t="n">
        <v>10</v>
      </c>
      <c r="Q20" s="323"/>
      <c r="R20" s="323" t="n">
        <v>15</v>
      </c>
      <c r="S20" s="323" t="n">
        <v>14</v>
      </c>
      <c r="T20" s="323"/>
      <c r="U20" s="326" t="n">
        <f aca="false">IF(OR(COUNTIF($P20:$T20,"&gt;0")=0,COUNTA($P$14)=0),"",(IF(COUNTA($Q20:$T20)&lt;=2,SUM($P20:$T20),IF(COUNTA($Q20:$T20)=3,SUM($P20:$T20)-MIN($Q20:$T20),SUM($P20:$T20)-MIN($Q20:$T20)-SMALL($Q20:$T20,2))))*7/(SUM($P$14:$R$14)/10))</f>
        <v>39</v>
      </c>
      <c r="V20" s="327" t="n">
        <f aca="false">IF(ROUNDDOWN(SUM($O20,$U20,0.5),0)&gt;0,ROUNDDOWN(SUM($O20,$U20,0.5),0),"")</f>
        <v>59</v>
      </c>
      <c r="W20" s="327"/>
      <c r="X20" s="327"/>
      <c r="Y20" s="328" t="str">
        <f aca="false">IF(AND(N20&lt;$N$14/2,COUNTIF($P20:$T20,"&gt;0")&gt;0),"FAIL LABS",IF(OR($U20=0,$U20=""),"",IF($V20&gt;=70,"A",IF($V20&gt;=60,"B",IF($V20&gt;=50,"C",IF($V20&gt;=40,"D","E"))))))</f>
        <v>C</v>
      </c>
    </row>
    <row r="21" customFormat="false" ht="26.25" hidden="false" customHeight="false" outlineLevel="0" collapsed="false">
      <c r="A21" s="320" t="n">
        <v>7</v>
      </c>
      <c r="B21" s="322" t="s">
        <v>41</v>
      </c>
      <c r="C21" s="322" t="s">
        <v>42</v>
      </c>
      <c r="D21" s="323" t="n">
        <v>7</v>
      </c>
      <c r="E21" s="323" t="n">
        <v>11</v>
      </c>
      <c r="F21" s="323"/>
      <c r="G21" s="324" t="n">
        <f aca="false">IF(COUNTA($D21:$F21)&gt;0,SUM($D21/$D$14,$E21/$E$14,$F21/$F$14)*$G$14/COUNTA($D21:$F21),0)</f>
        <v>3</v>
      </c>
      <c r="H21" s="323" t="n">
        <v>2.5</v>
      </c>
      <c r="I21" s="323" t="n">
        <v>3</v>
      </c>
      <c r="J21" s="324" t="n">
        <f aca="false">IF(COUNTA($H21:$I21)&gt;0,SUM($H21/$H$14,$I21/$I$14)*$J$14/COUNTA($H21:$I21),0)</f>
        <v>2.75</v>
      </c>
      <c r="K21" s="323" t="n">
        <v>13</v>
      </c>
      <c r="L21" s="323" t="n">
        <v>12</v>
      </c>
      <c r="M21" s="323"/>
      <c r="N21" s="324" t="n">
        <f aca="false">IF(COUNTA($K21:$M21)&gt;0,SUM($K21/$K$14,$L21/$L$14,$M21/$M$14)*$N$14/COUNTA($K21:$M21),0)</f>
        <v>12.5</v>
      </c>
      <c r="O21" s="325" t="n">
        <f aca="false">IF(ROUNDDOWN(SUM($G21,$J21,$N21,0.05),1)&gt;0,ROUNDDOWN(SUM($G21,$J21,$N21,0.05),1),"")</f>
        <v>18.3</v>
      </c>
      <c r="P21" s="323" t="n">
        <v>13</v>
      </c>
      <c r="Q21" s="323"/>
      <c r="R21" s="323" t="n">
        <v>16</v>
      </c>
      <c r="S21" s="323" t="n">
        <v>19</v>
      </c>
      <c r="T21" s="323"/>
      <c r="U21" s="326" t="n">
        <f aca="false">IF(OR(COUNTIF($P21:$T21,"&gt;0")=0,COUNTA($P$14)=0),"",(IF(COUNTA($Q21:$T21)&lt;=2,SUM($P21:$T21),IF(COUNTA($Q21:$T21)=3,SUM($P21:$T21)-MIN($Q21:$T21),SUM($P21:$T21)-MIN($Q21:$T21)-SMALL($Q21:$T21,2))))*7/(SUM($P$14:$R$14)/10))</f>
        <v>48</v>
      </c>
      <c r="V21" s="327" t="n">
        <f aca="false">IF(ROUNDDOWN(SUM($O21,$U21,0.5),0)&gt;0,ROUNDDOWN(SUM($O21,$U21,0.5),0),"")</f>
        <v>66</v>
      </c>
      <c r="W21" s="327"/>
      <c r="X21" s="327"/>
      <c r="Y21" s="328" t="str">
        <f aca="false">IF(AND(N21&lt;$N$14/2,COUNTIF($P21:$T21,"&gt;0")&gt;0),"FAIL LABS",IF(OR($U21=0,$U21=""),"",IF($V21&gt;=70,"A",IF($V21&gt;=60,"B",IF($V21&gt;=50,"C",IF($V21&gt;=40,"D","E"))))))</f>
        <v>B</v>
      </c>
    </row>
    <row r="22" customFormat="false" ht="26.25" hidden="false" customHeight="false" outlineLevel="0" collapsed="false">
      <c r="A22" s="320" t="n">
        <v>8</v>
      </c>
      <c r="B22" s="322" t="s">
        <v>43</v>
      </c>
      <c r="C22" s="322" t="s">
        <v>44</v>
      </c>
      <c r="D22" s="323" t="n">
        <v>5</v>
      </c>
      <c r="E22" s="323" t="n">
        <v>8</v>
      </c>
      <c r="F22" s="323"/>
      <c r="G22" s="324" t="n">
        <f aca="false">IF(COUNTA($D22:$F22)&gt;0,SUM($D22/$D$14,$E22/$E$14,$F22/$F$14)*$G$14/COUNTA($D22:$F22),0)</f>
        <v>2.16666666666667</v>
      </c>
      <c r="H22" s="323" t="n">
        <v>3</v>
      </c>
      <c r="I22" s="323" t="n">
        <v>3</v>
      </c>
      <c r="J22" s="324" t="n">
        <f aca="false">IF(COUNTA($H22:$I22)&gt;0,SUM($H22/$H$14,$I22/$I$14)*$J$14/COUNTA($H22:$I22),0)</f>
        <v>3</v>
      </c>
      <c r="K22" s="323" t="n">
        <v>12</v>
      </c>
      <c r="L22" s="323" t="n">
        <v>12</v>
      </c>
      <c r="M22" s="323"/>
      <c r="N22" s="324" t="n">
        <f aca="false">IF(COUNTA($K22:$M22)&gt;0,SUM($K22/$K$14,$L22/$L$14,$M22/$M$14)*$N$14/COUNTA($K22:$M22),0)</f>
        <v>12</v>
      </c>
      <c r="O22" s="325" t="n">
        <f aca="false">IF(ROUNDDOWN(SUM($G22,$J22,$N22,0.05),1)&gt;0,ROUNDDOWN(SUM($G22,$J22,$N22,0.05),1),"")</f>
        <v>17.2</v>
      </c>
      <c r="P22" s="323" t="n">
        <v>14</v>
      </c>
      <c r="Q22" s="323"/>
      <c r="R22" s="323" t="n">
        <v>11</v>
      </c>
      <c r="S22" s="323" t="n">
        <v>8</v>
      </c>
      <c r="T22" s="323"/>
      <c r="U22" s="326" t="n">
        <f aca="false">IF(OR(COUNTIF($P22:$T22,"&gt;0")=0,COUNTA($P$14)=0),"",(IF(COUNTA($Q22:$T22)&lt;=2,SUM($P22:$T22),IF(COUNTA($Q22:$T22)=3,SUM($P22:$T22)-MIN($Q22:$T22),SUM($P22:$T22)-MIN($Q22:$T22)-SMALL($Q22:$T22,2))))*7/(SUM($P$14:$R$14)/10))</f>
        <v>33</v>
      </c>
      <c r="V22" s="327" t="n">
        <f aca="false">IF(ROUNDDOWN(SUM($O22,$U22,0.5),0)&gt;0,ROUNDDOWN(SUM($O22,$U22,0.5),0),"")</f>
        <v>50</v>
      </c>
      <c r="W22" s="327"/>
      <c r="X22" s="327"/>
      <c r="Y22" s="328" t="str">
        <f aca="false">IF(AND(N22&lt;$N$14/2,COUNTIF($P22:$T22,"&gt;0")&gt;0),"FAIL LABS",IF(OR($U22=0,$U22=""),"",IF($V22&gt;=70,"A",IF($V22&gt;=60,"B",IF($V22&gt;=50,"C",IF($V22&gt;=40,"D","E"))))))</f>
        <v>C</v>
      </c>
    </row>
    <row r="23" customFormat="false" ht="26.25" hidden="false" customHeight="false" outlineLevel="0" collapsed="false">
      <c r="A23" s="320" t="n">
        <v>9</v>
      </c>
      <c r="B23" s="322" t="s">
        <v>45</v>
      </c>
      <c r="C23" s="322" t="s">
        <v>46</v>
      </c>
      <c r="D23" s="323" t="n">
        <v>16</v>
      </c>
      <c r="E23" s="323" t="n">
        <v>19</v>
      </c>
      <c r="F23" s="323"/>
      <c r="G23" s="324" t="n">
        <f aca="false">IF(COUNTA($D23:$F23)&gt;0,SUM($D23/$D$14,$E23/$E$14,$F23/$F$14)*$G$14/COUNTA($D23:$F23),0)</f>
        <v>5.83333333333333</v>
      </c>
      <c r="H23" s="323" t="n">
        <v>3.5</v>
      </c>
      <c r="I23" s="323" t="n">
        <v>3</v>
      </c>
      <c r="J23" s="324" t="n">
        <f aca="false">IF(COUNTA($H23:$I23)&gt;0,SUM($H23/$H$14,$I23/$I$14)*$J$14/COUNTA($H23:$I23),0)</f>
        <v>3.25</v>
      </c>
      <c r="K23" s="323" t="n">
        <v>11</v>
      </c>
      <c r="L23" s="323" t="n">
        <v>10</v>
      </c>
      <c r="M23" s="323"/>
      <c r="N23" s="324" t="n">
        <f aca="false">IF(COUNTA($K23:$M23)&gt;0,SUM($K23/$K$14,$L23/$L$14,$M23/$M$14)*$N$14/COUNTA($K23:$M23),0)</f>
        <v>10.5</v>
      </c>
      <c r="O23" s="325" t="n">
        <f aca="false">IF(ROUNDDOWN(SUM($G23,$J23,$N23,0.05),1)&gt;0,ROUNDDOWN(SUM($G23,$J23,$N23,0.05),1),"")</f>
        <v>19.6</v>
      </c>
      <c r="P23" s="323" t="n">
        <v>18</v>
      </c>
      <c r="Q23" s="323"/>
      <c r="R23" s="323" t="n">
        <v>17</v>
      </c>
      <c r="S23" s="323" t="n">
        <v>16</v>
      </c>
      <c r="T23" s="323"/>
      <c r="U23" s="326" t="n">
        <f aca="false">IF(OR(COUNTIF($P23:$T23,"&gt;0")=0,COUNTA($P$14)=0),"",(IF(COUNTA($Q23:$T23)&lt;=2,SUM($P23:$T23),IF(COUNTA($Q23:$T23)=3,SUM($P23:$T23)-MIN($Q23:$T23),SUM($P23:$T23)-MIN($Q23:$T23)-SMALL($Q23:$T23,2))))*7/(SUM($P$14:$R$14)/10))</f>
        <v>51</v>
      </c>
      <c r="V23" s="327" t="n">
        <f aca="false">IF(ROUNDDOWN(SUM($O23,$U23,0.5),0)&gt;0,ROUNDDOWN(SUM($O23,$U23,0.5),0),"")</f>
        <v>71</v>
      </c>
      <c r="W23" s="327"/>
      <c r="X23" s="327"/>
      <c r="Y23" s="328" t="str">
        <f aca="false">IF(AND(N23&lt;$N$14/2,COUNTIF($P23:$T23,"&gt;0")&gt;0),"FAIL LABS",IF(OR($U23=0,$U23=""),"",IF($V23&gt;=70,"A",IF($V23&gt;=60,"B",IF($V23&gt;=50,"C",IF($V23&gt;=40,"D","E"))))))</f>
        <v>A</v>
      </c>
    </row>
    <row r="24" customFormat="false" ht="26.25" hidden="false" customHeight="false" outlineLevel="0" collapsed="false">
      <c r="A24" s="320" t="n">
        <v>10</v>
      </c>
      <c r="B24" s="322" t="s">
        <v>47</v>
      </c>
      <c r="C24" s="322" t="s">
        <v>48</v>
      </c>
      <c r="D24" s="323" t="n">
        <v>14</v>
      </c>
      <c r="E24" s="323" t="n">
        <v>16</v>
      </c>
      <c r="F24" s="323"/>
      <c r="G24" s="324" t="n">
        <f aca="false">IF(COUNTA($D24:$F24)&gt;0,SUM($D24/$D$14,$E24/$E$14,$F24/$F$14)*$G$14/COUNTA($D24:$F24),0)</f>
        <v>5</v>
      </c>
      <c r="H24" s="323" t="n">
        <v>3</v>
      </c>
      <c r="I24" s="323" t="n">
        <v>3.5</v>
      </c>
      <c r="J24" s="324" t="n">
        <f aca="false">IF(COUNTA($H24:$I24)&gt;0,SUM($H24/$H$14,$I24/$I$14)*$J$14/COUNTA($H24:$I24),0)</f>
        <v>3.25</v>
      </c>
      <c r="K24" s="323" t="n">
        <v>10</v>
      </c>
      <c r="L24" s="323" t="n">
        <v>9</v>
      </c>
      <c r="M24" s="323"/>
      <c r="N24" s="324" t="n">
        <f aca="false">IF(COUNTA($K24:$M24)&gt;0,SUM($K24/$K$14,$L24/$L$14,$M24/$M$14)*$N$14/COUNTA($K24:$M24),0)</f>
        <v>9.5</v>
      </c>
      <c r="O24" s="325" t="n">
        <f aca="false">IF(ROUNDDOWN(SUM($G24,$J24,$N24,0.05),1)&gt;0,ROUNDDOWN(SUM($G24,$J24,$N24,0.05),1),"")</f>
        <v>17.8</v>
      </c>
      <c r="P24" s="323" t="n">
        <v>19</v>
      </c>
      <c r="Q24" s="323"/>
      <c r="R24" s="323" t="n">
        <v>15</v>
      </c>
      <c r="S24" s="323" t="n">
        <v>10</v>
      </c>
      <c r="T24" s="323"/>
      <c r="U24" s="326" t="n">
        <f aca="false">IF(OR(COUNTIF($P24:$T24,"&gt;0")=0,COUNTA($P$14)=0),"",(IF(COUNTA($Q24:$T24)&lt;=2,SUM($P24:$T24),IF(COUNTA($Q24:$T24)=3,SUM($P24:$T24)-MIN($Q24:$T24),SUM($P24:$T24)-MIN($Q24:$T24)-SMALL($Q24:$T24,2))))*7/(SUM($P$14:$R$14)/10))</f>
        <v>44</v>
      </c>
      <c r="V24" s="327" t="n">
        <f aca="false">IF(ROUNDDOWN(SUM($O24,$U24,0.5),0)&gt;0,ROUNDDOWN(SUM($O24,$U24,0.5),0),"")</f>
        <v>62</v>
      </c>
      <c r="W24" s="327"/>
      <c r="X24" s="327"/>
      <c r="Y24" s="328" t="str">
        <f aca="false">IF(AND(N24&lt;$N$14/2,COUNTIF($P24:$T24,"&gt;0")&gt;0),"FAIL LABS",IF(OR($U24=0,$U24=""),"",IF($V24&gt;=70,"A",IF($V24&gt;=60,"B",IF($V24&gt;=50,"C",IF($V24&gt;=40,"D","E"))))))</f>
        <v>B</v>
      </c>
    </row>
    <row r="25" customFormat="false" ht="26.25" hidden="false" customHeight="false" outlineLevel="0" collapsed="false">
      <c r="A25" s="320" t="n">
        <v>11</v>
      </c>
      <c r="B25" s="322" t="s">
        <v>51</v>
      </c>
      <c r="C25" s="322" t="s">
        <v>52</v>
      </c>
      <c r="D25" s="323" t="n">
        <v>9</v>
      </c>
      <c r="E25" s="323" t="n">
        <v>14</v>
      </c>
      <c r="F25" s="323"/>
      <c r="G25" s="324" t="n">
        <f aca="false">IF(COUNTA($D25:$F25)&gt;0,SUM($D25/$D$14,$E25/$E$14,$F25/$F$14)*$G$14/COUNTA($D25:$F25),0)</f>
        <v>3.83333333333333</v>
      </c>
      <c r="H25" s="323" t="n">
        <v>3.5</v>
      </c>
      <c r="I25" s="323" t="n">
        <v>3</v>
      </c>
      <c r="J25" s="324" t="n">
        <f aca="false">IF(COUNTA($H25:$I25)&gt;0,SUM($H25/$H$14,$I25/$I$14)*$J$14/COUNTA($H25:$I25),0)</f>
        <v>3.25</v>
      </c>
      <c r="K25" s="323" t="n">
        <v>12</v>
      </c>
      <c r="L25" s="323" t="n">
        <v>10</v>
      </c>
      <c r="M25" s="323"/>
      <c r="N25" s="324" t="n">
        <f aca="false">IF(COUNTA($K25:$M25)&gt;0,SUM($K25/$K$14,$L25/$L$14,$M25/$M$14)*$N$14/COUNTA($K25:$M25),0)</f>
        <v>11</v>
      </c>
      <c r="O25" s="325" t="n">
        <f aca="false">IF(ROUNDDOWN(SUM($G25,$J25,$N25,0.05),1)&gt;0,ROUNDDOWN(SUM($G25,$J25,$N25,0.05),1),"")</f>
        <v>18.1</v>
      </c>
      <c r="P25" s="323" t="n">
        <v>8</v>
      </c>
      <c r="Q25" s="323"/>
      <c r="R25" s="323" t="n">
        <v>15</v>
      </c>
      <c r="S25" s="323" t="n">
        <v>9</v>
      </c>
      <c r="T25" s="323"/>
      <c r="U25" s="326" t="n">
        <f aca="false">IF(OR(COUNTIF($P25:$T25,"&gt;0")=0,COUNTA($P$14)=0),"",(IF(COUNTA($Q25:$T25)&lt;=2,SUM($P25:$T25),IF(COUNTA($Q25:$T25)=3,SUM($P25:$T25)-MIN($Q25:$T25),SUM($P25:$T25)-MIN($Q25:$T25)-SMALL($Q25:$T25,2))))*7/(SUM($P$14:$R$14)/10))</f>
        <v>32</v>
      </c>
      <c r="V25" s="327" t="n">
        <f aca="false">IF(ROUNDDOWN(SUM($O25,$U25,0.5),0)&gt;0,ROUNDDOWN(SUM($O25,$U25,0.5),0),"")</f>
        <v>50</v>
      </c>
      <c r="W25" s="327"/>
      <c r="X25" s="327"/>
      <c r="Y25" s="328" t="str">
        <f aca="false">IF(AND(N25&lt;$N$14/2,COUNTIF($P25:$T25,"&gt;0")&gt;0),"FAIL LABS",IF(OR($U25=0,$U25=""),"",IF($V25&gt;=70,"A",IF($V25&gt;=60,"B",IF($V25&gt;=50,"C",IF($V25&gt;=40,"D","E"))))))</f>
        <v>C</v>
      </c>
    </row>
    <row r="26" customFormat="false" ht="26.25" hidden="false" customHeight="false" outlineLevel="0" collapsed="false">
      <c r="A26" s="320" t="n">
        <v>12</v>
      </c>
      <c r="B26" s="322" t="s">
        <v>224</v>
      </c>
      <c r="C26" s="322" t="s">
        <v>225</v>
      </c>
      <c r="D26" s="323" t="n">
        <v>16</v>
      </c>
      <c r="E26" s="323" t="n">
        <v>15</v>
      </c>
      <c r="F26" s="323"/>
      <c r="G26" s="324" t="n">
        <f aca="false">IF(COUNTA($D26:$F26)&gt;0,SUM($D26/$D$14,$E26/$E$14,$F26/$F$14)*$G$14/COUNTA($D26:$F26),0)</f>
        <v>5.16666666666667</v>
      </c>
      <c r="H26" s="323" t="n">
        <v>3</v>
      </c>
      <c r="I26" s="323" t="n">
        <v>4</v>
      </c>
      <c r="J26" s="324" t="n">
        <f aca="false">IF(COUNTA($H26:$I26)&gt;0,SUM($H26/$H$14,$I26/$I$14)*$J$14/COUNTA($H26:$I26),0)</f>
        <v>3.5</v>
      </c>
      <c r="K26" s="323" t="n">
        <v>11</v>
      </c>
      <c r="L26" s="323" t="n">
        <v>11</v>
      </c>
      <c r="M26" s="323"/>
      <c r="N26" s="324" t="n">
        <f aca="false">IF(COUNTA($K26:$M26)&gt;0,SUM($K26/$K$14,$L26/$L$14,$M26/$M$14)*$N$14/COUNTA($K26:$M26),0)</f>
        <v>11</v>
      </c>
      <c r="O26" s="325" t="n">
        <f aca="false">IF(ROUNDDOWN(SUM($G26,$J26,$N26,0.05),1)&gt;0,ROUNDDOWN(SUM($G26,$J26,$N26,0.05),1),"")</f>
        <v>19.7</v>
      </c>
      <c r="P26" s="323" t="n">
        <v>15.5</v>
      </c>
      <c r="Q26" s="323" t="n">
        <v>11</v>
      </c>
      <c r="R26" s="323"/>
      <c r="S26" s="323" t="n">
        <v>13</v>
      </c>
      <c r="T26" s="323"/>
      <c r="U26" s="326" t="n">
        <f aca="false">IF(OR(COUNTIF($P26:$T26,"&gt;0")=0,COUNTA($P$14)=0),"",(IF(COUNTA($Q26:$T26)&lt;=2,SUM($P26:$T26),IF(COUNTA($Q26:$T26)=3,SUM($P26:$T26)-MIN($Q26:$T26),SUM($P26:$T26)-MIN($Q26:$T26)-SMALL($Q26:$T26,2))))*7/(SUM($P$14:$R$14)/10))</f>
        <v>39.5</v>
      </c>
      <c r="V26" s="327" t="n">
        <f aca="false">IF(ROUNDDOWN(SUM($O26,$U26,0.5),0)&gt;0,ROUNDDOWN(SUM($O26,$U26,0.5),0),"")</f>
        <v>59</v>
      </c>
      <c r="W26" s="327"/>
      <c r="X26" s="327"/>
      <c r="Y26" s="328" t="str">
        <f aca="false">IF(AND(N26&lt;$N$14/2,COUNTIF($P26:$T26,"&gt;0")&gt;0),"FAIL LABS",IF(OR($U26=0,$U26=""),"",IF($V26&gt;=70,"A",IF($V26&gt;=60,"B",IF($V26&gt;=50,"C",IF($V26&gt;=40,"D","E"))))))</f>
        <v>C</v>
      </c>
    </row>
    <row r="27" customFormat="false" ht="26.25" hidden="false" customHeight="false" outlineLevel="0" collapsed="false">
      <c r="A27" s="320" t="n">
        <v>13</v>
      </c>
      <c r="B27" s="322" t="s">
        <v>53</v>
      </c>
      <c r="C27" s="322" t="s">
        <v>54</v>
      </c>
      <c r="D27" s="323" t="n">
        <v>6</v>
      </c>
      <c r="E27" s="323" t="n">
        <v>9</v>
      </c>
      <c r="F27" s="323"/>
      <c r="G27" s="324" t="n">
        <f aca="false">IF(COUNTA($D27:$F27)&gt;0,SUM($D27/$D$14,$E27/$E$14,$F27/$F$14)*$G$14/COUNTA($D27:$F27),0)</f>
        <v>2.5</v>
      </c>
      <c r="H27" s="323" t="n">
        <v>3</v>
      </c>
      <c r="I27" s="323" t="n">
        <v>3</v>
      </c>
      <c r="J27" s="324" t="n">
        <f aca="false">IF(COUNTA($H27:$I27)&gt;0,SUM($H27/$H$14,$I27/$I$14)*$J$14/COUNTA($H27:$I27),0)</f>
        <v>3</v>
      </c>
      <c r="K27" s="323" t="n">
        <v>10</v>
      </c>
      <c r="L27" s="323" t="n">
        <v>9</v>
      </c>
      <c r="M27" s="323"/>
      <c r="N27" s="324" t="n">
        <f aca="false">IF(COUNTA($K27:$M27)&gt;0,SUM($K27/$K$14,$L27/$L$14,$M27/$M$14)*$N$14/COUNTA($K27:$M27),0)</f>
        <v>9.5</v>
      </c>
      <c r="O27" s="325" t="n">
        <f aca="false">IF(ROUNDDOWN(SUM($G27,$J27,$N27,0.05),1)&gt;0,ROUNDDOWN(SUM($G27,$J27,$N27,0.05),1),"")</f>
        <v>15</v>
      </c>
      <c r="P27" s="323" t="n">
        <v>12.5</v>
      </c>
      <c r="Q27" s="323"/>
      <c r="R27" s="323" t="n">
        <v>19</v>
      </c>
      <c r="S27" s="323" t="n">
        <v>16</v>
      </c>
      <c r="T27" s="323"/>
      <c r="U27" s="326" t="n">
        <f aca="false">IF(OR(COUNTIF($P27:$T27,"&gt;0")=0,COUNTA($P$14)=0),"",(IF(COUNTA($Q27:$T27)&lt;=2,SUM($P27:$T27),IF(COUNTA($Q27:$T27)=3,SUM($P27:$T27)-MIN($Q27:$T27),SUM($P27:$T27)-MIN($Q27:$T27)-SMALL($Q27:$T27,2))))*7/(SUM($P$14:$R$14)/10))</f>
        <v>47.5</v>
      </c>
      <c r="V27" s="327" t="n">
        <f aca="false">IF(ROUNDDOWN(SUM($O27,$U27,0.5),0)&gt;0,ROUNDDOWN(SUM($O27,$U27,0.5),0),"")</f>
        <v>63</v>
      </c>
      <c r="W27" s="327"/>
      <c r="X27" s="327"/>
      <c r="Y27" s="328" t="str">
        <f aca="false">IF(AND(N27&lt;$N$14/2,COUNTIF($P27:$T27,"&gt;0")&gt;0),"FAIL LABS",IF(OR($U27=0,$U27=""),"",IF($V27&gt;=70,"A",IF($V27&gt;=60,"B",IF($V27&gt;=50,"C",IF($V27&gt;=40,"D","E"))))))</f>
        <v>B</v>
      </c>
    </row>
    <row r="28" customFormat="false" ht="26.25" hidden="false" customHeight="false" outlineLevel="0" collapsed="false">
      <c r="A28" s="320" t="n">
        <v>14</v>
      </c>
      <c r="B28" s="322" t="s">
        <v>55</v>
      </c>
      <c r="C28" s="322" t="s">
        <v>56</v>
      </c>
      <c r="D28" s="323" t="n">
        <v>19</v>
      </c>
      <c r="E28" s="323" t="n">
        <v>20</v>
      </c>
      <c r="F28" s="323"/>
      <c r="G28" s="324" t="n">
        <f aca="false">IF(COUNTA($D28:$F28)&gt;0,SUM($D28/$D$14,$E28/$E$14,$F28/$F$14)*$G$14/COUNTA($D28:$F28),0)</f>
        <v>6.5</v>
      </c>
      <c r="H28" s="323" t="n">
        <v>3</v>
      </c>
      <c r="I28" s="323" t="n">
        <v>4</v>
      </c>
      <c r="J28" s="324" t="n">
        <f aca="false">IF(COUNTA($H28:$I28)&gt;0,SUM($H28/$H$14,$I28/$I$14)*$J$14/COUNTA($H28:$I28),0)</f>
        <v>3.5</v>
      </c>
      <c r="K28" s="323" t="n">
        <v>11</v>
      </c>
      <c r="L28" s="323" t="n">
        <v>10</v>
      </c>
      <c r="M28" s="323"/>
      <c r="N28" s="324" t="n">
        <f aca="false">IF(COUNTA($K28:$M28)&gt;0,SUM($K28/$K$14,$L28/$L$14,$M28/$M$14)*$N$14/COUNTA($K28:$M28),0)</f>
        <v>10.5</v>
      </c>
      <c r="O28" s="325" t="n">
        <f aca="false">IF(ROUNDDOWN(SUM($G28,$J28,$N28,0.05),1)&gt;0,ROUNDDOWN(SUM($G28,$J28,$N28,0.05),1),"")</f>
        <v>20.5</v>
      </c>
      <c r="P28" s="323" t="n">
        <v>22.5</v>
      </c>
      <c r="Q28" s="323"/>
      <c r="R28" s="323" t="n">
        <v>19</v>
      </c>
      <c r="S28" s="323" t="n">
        <v>16</v>
      </c>
      <c r="T28" s="323"/>
      <c r="U28" s="326" t="n">
        <f aca="false">IF(OR(COUNTIF($P28:$T28,"&gt;0")=0,COUNTA($P$14)=0),"",(IF(COUNTA($Q28:$T28)&lt;=2,SUM($P28:$T28),IF(COUNTA($Q28:$T28)=3,SUM($P28:$T28)-MIN($Q28:$T28),SUM($P28:$T28)-MIN($Q28:$T28)-SMALL($Q28:$T28,2))))*7/(SUM($P$14:$R$14)/10))</f>
        <v>57.5</v>
      </c>
      <c r="V28" s="327" t="n">
        <f aca="false">IF(ROUNDDOWN(SUM($O28,$U28,0.5),0)&gt;0,ROUNDDOWN(SUM($O28,$U28,0.5),0),"")</f>
        <v>78</v>
      </c>
      <c r="W28" s="327"/>
      <c r="X28" s="327"/>
      <c r="Y28" s="328" t="str">
        <f aca="false">IF(AND(N28&lt;$N$14/2,COUNTIF($P28:$T28,"&gt;0")&gt;0),"FAIL LABS",IF(OR($U28=0,$U28=""),"",IF($V28&gt;=70,"A",IF($V28&gt;=60,"B",IF($V28&gt;=50,"C",IF($V28&gt;=40,"D","E"))))))</f>
        <v>A</v>
      </c>
    </row>
    <row r="29" customFormat="false" ht="26.25" hidden="false" customHeight="false" outlineLevel="0" collapsed="false">
      <c r="A29" s="320" t="n">
        <v>15</v>
      </c>
      <c r="B29" s="322" t="s">
        <v>57</v>
      </c>
      <c r="C29" s="322" t="s">
        <v>58</v>
      </c>
      <c r="D29" s="323" t="n">
        <v>21.5</v>
      </c>
      <c r="E29" s="323" t="n">
        <v>23</v>
      </c>
      <c r="F29" s="323"/>
      <c r="G29" s="324" t="n">
        <f aca="false">IF(COUNTA($D29:$F29)&gt;0,SUM($D29/$D$14,$E29/$E$14,$F29/$F$14)*$G$14/COUNTA($D29:$F29),0)</f>
        <v>7.41666666666667</v>
      </c>
      <c r="H29" s="323" t="n">
        <v>4</v>
      </c>
      <c r="I29" s="323" t="n">
        <v>3</v>
      </c>
      <c r="J29" s="324" t="n">
        <f aca="false">IF(COUNTA($H29:$I29)&gt;0,SUM($H29/$H$14,$I29/$I$14)*$J$14/COUNTA($H29:$I29),0)</f>
        <v>3.5</v>
      </c>
      <c r="K29" s="323" t="n">
        <v>11</v>
      </c>
      <c r="L29" s="323" t="n">
        <v>11.5</v>
      </c>
      <c r="M29" s="323"/>
      <c r="N29" s="324" t="n">
        <f aca="false">IF(COUNTA($K29:$M29)&gt;0,SUM($K29/$K$14,$L29/$L$14,$M29/$M$14)*$N$14/COUNTA($K29:$M29),0)</f>
        <v>11.25</v>
      </c>
      <c r="O29" s="325" t="n">
        <f aca="false">IF(ROUNDDOWN(SUM($G29,$J29,$N29,0.05),1)&gt;0,ROUNDDOWN(SUM($G29,$J29,$N29,0.05),1),"")</f>
        <v>22.2</v>
      </c>
      <c r="P29" s="323" t="n">
        <v>14</v>
      </c>
      <c r="Q29" s="323" t="n">
        <v>13</v>
      </c>
      <c r="R29" s="323"/>
      <c r="S29" s="323" t="n">
        <v>18</v>
      </c>
      <c r="T29" s="323"/>
      <c r="U29" s="326" t="n">
        <f aca="false">IF(OR(COUNTIF($P29:$T29,"&gt;0")=0,COUNTA($P$14)=0),"",(IF(COUNTA($Q29:$T29)&lt;=2,SUM($P29:$T29),IF(COUNTA($Q29:$T29)=3,SUM($P29:$T29)-MIN($Q29:$T29),SUM($P29:$T29)-MIN($Q29:$T29)-SMALL($Q29:$T29,2))))*7/(SUM($P$14:$R$14)/10))</f>
        <v>45</v>
      </c>
      <c r="V29" s="327" t="n">
        <f aca="false">IF(ROUNDDOWN(SUM($O29,$U29,0.5),0)&gt;0,ROUNDDOWN(SUM($O29,$U29,0.5),0),"")</f>
        <v>67</v>
      </c>
      <c r="W29" s="327"/>
      <c r="X29" s="327"/>
      <c r="Y29" s="328" t="str">
        <f aca="false">IF(AND(N29&lt;$N$14/2,COUNTIF($P29:$T29,"&gt;0")&gt;0),"FAIL LABS",IF(OR($U29=0,$U29=""),"",IF($V29&gt;=70,"A",IF($V29&gt;=60,"B",IF($V29&gt;=50,"C",IF($V29&gt;=40,"D","E"))))))</f>
        <v>B</v>
      </c>
    </row>
    <row r="30" customFormat="false" ht="26.25" hidden="false" customHeight="false" outlineLevel="0" collapsed="false">
      <c r="A30" s="320" t="n">
        <v>16</v>
      </c>
      <c r="B30" s="322" t="s">
        <v>59</v>
      </c>
      <c r="C30" s="322" t="s">
        <v>60</v>
      </c>
      <c r="D30" s="323" t="n">
        <v>21</v>
      </c>
      <c r="E30" s="323" t="n">
        <v>23</v>
      </c>
      <c r="F30" s="323"/>
      <c r="G30" s="324" t="n">
        <f aca="false">IF(COUNTA($D30:$F30)&gt;0,SUM($D30/$D$14,$E30/$E$14,$F30/$F$14)*$G$14/COUNTA($D30:$F30),0)</f>
        <v>7.33333333333333</v>
      </c>
      <c r="H30" s="323" t="n">
        <v>3</v>
      </c>
      <c r="I30" s="323" t="n">
        <v>3</v>
      </c>
      <c r="J30" s="324" t="n">
        <f aca="false">IF(COUNTA($H30:$I30)&gt;0,SUM($H30/$H$14,$I30/$I$14)*$J$14/COUNTA($H30:$I30),0)</f>
        <v>3</v>
      </c>
      <c r="K30" s="323" t="n">
        <v>11</v>
      </c>
      <c r="L30" s="323" t="n">
        <v>10</v>
      </c>
      <c r="M30" s="323"/>
      <c r="N30" s="324" t="n">
        <f aca="false">IF(COUNTA($K30:$M30)&gt;0,SUM($K30/$K$14,$L30/$L$14,$M30/$M$14)*$N$14/COUNTA($K30:$M30),0)</f>
        <v>10.5</v>
      </c>
      <c r="O30" s="325" t="n">
        <f aca="false">IF(ROUNDDOWN(SUM($G30,$J30,$N30,0.05),1)&gt;0,ROUNDDOWN(SUM($G30,$J30,$N30,0.05),1),"")</f>
        <v>20.8</v>
      </c>
      <c r="P30" s="323" t="n">
        <v>24</v>
      </c>
      <c r="Q30" s="323" t="n">
        <v>12</v>
      </c>
      <c r="R30" s="323"/>
      <c r="S30" s="323" t="n">
        <v>18</v>
      </c>
      <c r="T30" s="323"/>
      <c r="U30" s="326" t="n">
        <f aca="false">IF(OR(COUNTIF($P30:$T30,"&gt;0")=0,COUNTA($P$14)=0),"",(IF(COUNTA($Q30:$T30)&lt;=2,SUM($P30:$T30),IF(COUNTA($Q30:$T30)=3,SUM($P30:$T30)-MIN($Q30:$T30),SUM($P30:$T30)-MIN($Q30:$T30)-SMALL($Q30:$T30,2))))*7/(SUM($P$14:$R$14)/10))</f>
        <v>54</v>
      </c>
      <c r="V30" s="327" t="n">
        <f aca="false">IF(ROUNDDOWN(SUM($O30,$U30,0.5),0)&gt;0,ROUNDDOWN(SUM($O30,$U30,0.5),0),"")</f>
        <v>75</v>
      </c>
      <c r="W30" s="327"/>
      <c r="X30" s="327"/>
      <c r="Y30" s="328" t="str">
        <f aca="false">IF(AND(N30&lt;$N$14/2,COUNTIF($P30:$T30,"&gt;0")&gt;0),"FAIL LABS",IF(OR($U30=0,$U30=""),"",IF($V30&gt;=70,"A",IF($V30&gt;=60,"B",IF($V30&gt;=50,"C",IF($V30&gt;=40,"D","E"))))))</f>
        <v>A</v>
      </c>
    </row>
    <row r="31" customFormat="false" ht="26.25" hidden="false" customHeight="false" outlineLevel="0" collapsed="false">
      <c r="A31" s="320" t="n">
        <v>17</v>
      </c>
      <c r="B31" s="322" t="s">
        <v>61</v>
      </c>
      <c r="C31" s="322" t="s">
        <v>62</v>
      </c>
      <c r="D31" s="323" t="n">
        <v>21.5</v>
      </c>
      <c r="E31" s="323" t="n">
        <v>22</v>
      </c>
      <c r="F31" s="323"/>
      <c r="G31" s="324" t="n">
        <f aca="false">IF(COUNTA($D31:$F31)&gt;0,SUM($D31/$D$14,$E31/$E$14,$F31/$F$14)*$G$14/COUNTA($D31:$F31),0)</f>
        <v>7.25</v>
      </c>
      <c r="H31" s="323" t="n">
        <v>3</v>
      </c>
      <c r="I31" s="323" t="n">
        <v>3</v>
      </c>
      <c r="J31" s="324" t="n">
        <f aca="false">IF(COUNTA($H31:$I31)&gt;0,SUM($H31/$H$14,$I31/$I$14)*$J$14/COUNTA($H31:$I31),0)</f>
        <v>3</v>
      </c>
      <c r="K31" s="323" t="n">
        <v>10</v>
      </c>
      <c r="L31" s="323" t="n">
        <v>11.5</v>
      </c>
      <c r="M31" s="323"/>
      <c r="N31" s="324" t="n">
        <f aca="false">IF(COUNTA($K31:$M31)&gt;0,SUM($K31/$K$14,$L31/$L$14,$M31/$M$14)*$N$14/COUNTA($K31:$M31),0)</f>
        <v>10.75</v>
      </c>
      <c r="O31" s="325" t="n">
        <f aca="false">IF(ROUNDDOWN(SUM($G31,$J31,$N31,0.05),1)&gt;0,ROUNDDOWN(SUM($G31,$J31,$N31,0.05),1),"")</f>
        <v>21</v>
      </c>
      <c r="P31" s="323" t="n">
        <v>23</v>
      </c>
      <c r="Q31" s="323"/>
      <c r="R31" s="323" t="n">
        <v>18</v>
      </c>
      <c r="S31" s="323" t="n">
        <v>11</v>
      </c>
      <c r="T31" s="323"/>
      <c r="U31" s="326" t="n">
        <f aca="false">IF(OR(COUNTIF($P31:$T31,"&gt;0")=0,COUNTA($P$14)=0),"",(IF(COUNTA($Q31:$T31)&lt;=2,SUM($P31:$T31),IF(COUNTA($Q31:$T31)=3,SUM($P31:$T31)-MIN($Q31:$T31),SUM($P31:$T31)-MIN($Q31:$T31)-SMALL($Q31:$T31,2))))*7/(SUM($P$14:$R$14)/10))</f>
        <v>52</v>
      </c>
      <c r="V31" s="327" t="n">
        <f aca="false">IF(ROUNDDOWN(SUM($O31,$U31,0.5),0)&gt;0,ROUNDDOWN(SUM($O31,$U31,0.5),0),"")</f>
        <v>73</v>
      </c>
      <c r="W31" s="327"/>
      <c r="X31" s="327"/>
      <c r="Y31" s="328" t="str">
        <f aca="false">IF(AND(N31&lt;$N$14/2,COUNTIF($P31:$T31,"&gt;0")&gt;0),"FAIL LABS",IF(OR($U31=0,$U31=""),"",IF($V31&gt;=70,"A",IF($V31&gt;=60,"B",IF($V31&gt;=50,"C",IF($V31&gt;=40,"D","E"))))))</f>
        <v>A</v>
      </c>
    </row>
    <row r="32" customFormat="false" ht="26.25" hidden="false" customHeight="false" outlineLevel="0" collapsed="false">
      <c r="A32" s="320" t="n">
        <v>18</v>
      </c>
      <c r="B32" s="322" t="s">
        <v>77</v>
      </c>
      <c r="C32" s="322" t="s">
        <v>78</v>
      </c>
      <c r="D32" s="323" t="n">
        <v>18</v>
      </c>
      <c r="E32" s="323" t="n">
        <v>17</v>
      </c>
      <c r="F32" s="323"/>
      <c r="G32" s="324" t="n">
        <f aca="false">IF(COUNTA($D32:$F32)&gt;0,SUM($D32/$D$14,$E32/$E$14,$F32/$F$14)*$G$14/COUNTA($D32:$F32),0)</f>
        <v>5.83333333333333</v>
      </c>
      <c r="H32" s="323" t="n">
        <v>2.5</v>
      </c>
      <c r="I32" s="323" t="n">
        <v>3</v>
      </c>
      <c r="J32" s="324" t="n">
        <f aca="false">IF(COUNTA($H32:$I32)&gt;0,SUM($H32/$H$14,$I32/$I$14)*$J$14/COUNTA($H32:$I32),0)</f>
        <v>2.75</v>
      </c>
      <c r="K32" s="323" t="n">
        <v>11</v>
      </c>
      <c r="L32" s="323" t="n">
        <v>10</v>
      </c>
      <c r="M32" s="323"/>
      <c r="N32" s="324" t="n">
        <f aca="false">IF(COUNTA($K32:$M32)&gt;0,SUM($K32/$K$14,$L32/$L$14,$M32/$M$14)*$N$14/COUNTA($K32:$M32),0)</f>
        <v>10.5</v>
      </c>
      <c r="O32" s="325" t="n">
        <f aca="false">IF(ROUNDDOWN(SUM($G32,$J32,$N32,0.05),1)&gt;0,ROUNDDOWN(SUM($G32,$J32,$N32,0.05),1),"")</f>
        <v>19.1</v>
      </c>
      <c r="P32" s="323" t="n">
        <v>12.5</v>
      </c>
      <c r="Q32" s="323"/>
      <c r="R32" s="323" t="n">
        <v>12</v>
      </c>
      <c r="S32" s="323" t="n">
        <v>18</v>
      </c>
      <c r="T32" s="323"/>
      <c r="U32" s="326" t="n">
        <f aca="false">IF(OR(COUNTIF($P32:$T32,"&gt;0")=0,COUNTA($P$14)=0),"",(IF(COUNTA($Q32:$T32)&lt;=2,SUM($P32:$T32),IF(COUNTA($Q32:$T32)=3,SUM($P32:$T32)-MIN($Q32:$T32),SUM($P32:$T32)-MIN($Q32:$T32)-SMALL($Q32:$T32,2))))*7/(SUM($P$14:$R$14)/10))</f>
        <v>42.5</v>
      </c>
      <c r="V32" s="327" t="n">
        <f aca="false">IF(ROUNDDOWN(SUM($O32,$U32,0.5),0)&gt;0,ROUNDDOWN(SUM($O32,$U32,0.5),0),"")</f>
        <v>62</v>
      </c>
      <c r="W32" s="327"/>
      <c r="X32" s="327"/>
      <c r="Y32" s="328" t="str">
        <f aca="false">IF(AND(N32&lt;$N$14/2,COUNTIF($P32:$T32,"&gt;0")&gt;0),"FAIL LABS",IF(OR($U32=0,$U32=""),"",IF($V32&gt;=70,"A",IF($V32&gt;=60,"B",IF($V32&gt;=50,"C",IF($V32&gt;=40,"D","E"))))))</f>
        <v>B</v>
      </c>
    </row>
    <row r="33" customFormat="false" ht="26.25" hidden="false" customHeight="false" outlineLevel="0" collapsed="false">
      <c r="A33" s="320" t="n">
        <v>19</v>
      </c>
      <c r="B33" s="322" t="s">
        <v>63</v>
      </c>
      <c r="C33" s="322" t="s">
        <v>64</v>
      </c>
      <c r="D33" s="323" t="n">
        <v>14</v>
      </c>
      <c r="E33" s="323" t="n">
        <v>16</v>
      </c>
      <c r="F33" s="323"/>
      <c r="G33" s="324" t="n">
        <f aca="false">IF(COUNTA($D33:$F33)&gt;0,SUM($D33/$D$14,$E33/$E$14,$F33/$F$14)*$G$14/COUNTA($D33:$F33),0)</f>
        <v>5</v>
      </c>
      <c r="H33" s="323" t="n">
        <v>3</v>
      </c>
      <c r="I33" s="323" t="n">
        <v>3</v>
      </c>
      <c r="J33" s="324" t="n">
        <f aca="false">IF(COUNTA($H33:$I33)&gt;0,SUM($H33/$H$14,$I33/$I$14)*$J$14/COUNTA($H33:$I33),0)</f>
        <v>3</v>
      </c>
      <c r="K33" s="323" t="n">
        <v>11</v>
      </c>
      <c r="L33" s="323" t="n">
        <v>11.5</v>
      </c>
      <c r="M33" s="323"/>
      <c r="N33" s="324" t="n">
        <f aca="false">IF(COUNTA($K33:$M33)&gt;0,SUM($K33/$K$14,$L33/$L$14,$M33/$M$14)*$N$14/COUNTA($K33:$M33),0)</f>
        <v>11.25</v>
      </c>
      <c r="O33" s="325" t="n">
        <f aca="false">IF(ROUNDDOWN(SUM($G33,$J33,$N33,0.05),1)&gt;0,ROUNDDOWN(SUM($G33,$J33,$N33,0.05),1),"")</f>
        <v>19.3</v>
      </c>
      <c r="P33" s="323" t="n">
        <v>17</v>
      </c>
      <c r="Q33" s="323"/>
      <c r="R33" s="323" t="n">
        <v>11</v>
      </c>
      <c r="S33" s="323" t="n">
        <v>15</v>
      </c>
      <c r="T33" s="323"/>
      <c r="U33" s="326" t="n">
        <f aca="false">IF(OR(COUNTIF($P33:$T33,"&gt;0")=0,COUNTA($P$14)=0),"",(IF(COUNTA($Q33:$T33)&lt;=2,SUM($P33:$T33),IF(COUNTA($Q33:$T33)=3,SUM($P33:$T33)-MIN($Q33:$T33),SUM($P33:$T33)-MIN($Q33:$T33)-SMALL($Q33:$T33,2))))*7/(SUM($P$14:$R$14)/10))</f>
        <v>43</v>
      </c>
      <c r="V33" s="327" t="n">
        <f aca="false">IF(ROUNDDOWN(SUM($O33,$U33,0.5),0)&gt;0,ROUNDDOWN(SUM($O33,$U33,0.5),0),"")</f>
        <v>62</v>
      </c>
      <c r="W33" s="327"/>
      <c r="X33" s="327"/>
      <c r="Y33" s="328" t="str">
        <f aca="false">IF(AND(N33&lt;$N$14/2,COUNTIF($P33:$T33,"&gt;0")&gt;0),"FAIL LABS",IF(OR($U33=0,$U33=""),"",IF($V33&gt;=70,"A",IF($V33&gt;=60,"B",IF($V33&gt;=50,"C",IF($V33&gt;=40,"D","E"))))))</f>
        <v>B</v>
      </c>
    </row>
    <row r="34" customFormat="false" ht="26.25" hidden="false" customHeight="false" outlineLevel="0" collapsed="false">
      <c r="A34" s="320" t="n">
        <v>20</v>
      </c>
      <c r="B34" s="322" t="s">
        <v>65</v>
      </c>
      <c r="C34" s="322" t="s">
        <v>66</v>
      </c>
      <c r="D34" s="323" t="n">
        <v>13.5</v>
      </c>
      <c r="E34" s="323" t="n">
        <v>17</v>
      </c>
      <c r="F34" s="323"/>
      <c r="G34" s="324" t="n">
        <f aca="false">IF(COUNTA($D34:$F34)&gt;0,SUM($D34/$D$14,$E34/$E$14,$F34/$F$14)*$G$14/COUNTA($D34:$F34),0)</f>
        <v>5.08333333333333</v>
      </c>
      <c r="H34" s="323" t="n">
        <v>4</v>
      </c>
      <c r="I34" s="323" t="n">
        <v>3</v>
      </c>
      <c r="J34" s="324" t="n">
        <f aca="false">IF(COUNTA($H34:$I34)&gt;0,SUM($H34/$H$14,$I34/$I$14)*$J$14/COUNTA($H34:$I34),0)</f>
        <v>3.5</v>
      </c>
      <c r="K34" s="323" t="n">
        <v>12</v>
      </c>
      <c r="L34" s="323" t="n">
        <v>12.5</v>
      </c>
      <c r="M34" s="323"/>
      <c r="N34" s="324" t="n">
        <f aca="false">IF(COUNTA($K34:$M34)&gt;0,SUM($K34/$K$14,$L34/$L$14,$M34/$M$14)*$N$14/COUNTA($K34:$M34),0)</f>
        <v>12.25</v>
      </c>
      <c r="O34" s="325" t="n">
        <f aca="false">IF(ROUNDDOWN(SUM($G34,$J34,$N34,0.05),1)&gt;0,ROUNDDOWN(SUM($G34,$J34,$N34,0.05),1),"")</f>
        <v>20.8</v>
      </c>
      <c r="P34" s="323" t="n">
        <v>16</v>
      </c>
      <c r="Q34" s="323"/>
      <c r="R34" s="323" t="n">
        <v>12</v>
      </c>
      <c r="S34" s="323" t="n">
        <v>11</v>
      </c>
      <c r="T34" s="323"/>
      <c r="U34" s="326" t="n">
        <f aca="false">IF(OR(COUNTIF($P34:$T34,"&gt;0")=0,COUNTA($P$14)=0),"",(IF(COUNTA($Q34:$T34)&lt;=2,SUM($P34:$T34),IF(COUNTA($Q34:$T34)=3,SUM($P34:$T34)-MIN($Q34:$T34),SUM($P34:$T34)-MIN($Q34:$T34)-SMALL($Q34:$T34,2))))*7/(SUM($P$14:$R$14)/10))</f>
        <v>39</v>
      </c>
      <c r="V34" s="327" t="n">
        <f aca="false">IF(ROUNDDOWN(SUM($O34,$U34,0.5),0)&gt;0,ROUNDDOWN(SUM($O34,$U34,0.5),0),"")</f>
        <v>60</v>
      </c>
      <c r="W34" s="327"/>
      <c r="X34" s="327"/>
      <c r="Y34" s="328" t="str">
        <f aca="false">IF(AND(N34&lt;$N$14/2,COUNTIF($P34:$T34,"&gt;0")&gt;0),"FAIL LABS",IF(OR($U34=0,$U34=""),"",IF($V34&gt;=70,"A",IF($V34&gt;=60,"B",IF($V34&gt;=50,"C",IF($V34&gt;=40,"D","E"))))))</f>
        <v>B</v>
      </c>
    </row>
    <row r="35" customFormat="false" ht="26.25" hidden="false" customHeight="false" outlineLevel="0" collapsed="false">
      <c r="A35" s="320" t="n">
        <v>21</v>
      </c>
      <c r="B35" s="322" t="s">
        <v>67</v>
      </c>
      <c r="C35" s="322" t="s">
        <v>68</v>
      </c>
      <c r="D35" s="323" t="n">
        <v>20</v>
      </c>
      <c r="E35" s="323" t="n">
        <v>22</v>
      </c>
      <c r="F35" s="323"/>
      <c r="G35" s="324" t="n">
        <f aca="false">IF(COUNTA($D35:$F35)&gt;0,SUM($D35/$D$14,$E35/$E$14,$F35/$F$14)*$G$14/COUNTA($D35:$F35),0)</f>
        <v>7</v>
      </c>
      <c r="H35" s="323" t="n">
        <v>3</v>
      </c>
      <c r="I35" s="323" t="n">
        <v>3.5</v>
      </c>
      <c r="J35" s="324" t="n">
        <f aca="false">IF(COUNTA($H35:$I35)&gt;0,SUM($H35/$H$14,$I35/$I$14)*$J$14/COUNTA($H35:$I35),0)</f>
        <v>3.25</v>
      </c>
      <c r="K35" s="323" t="n">
        <v>10</v>
      </c>
      <c r="L35" s="323" t="n">
        <v>11</v>
      </c>
      <c r="M35" s="323"/>
      <c r="N35" s="324" t="n">
        <f aca="false">IF(COUNTA($K35:$M35)&gt;0,SUM($K35/$K$14,$L35/$L$14,$M35/$M$14)*$N$14/COUNTA($K35:$M35),0)</f>
        <v>10.5</v>
      </c>
      <c r="O35" s="325" t="n">
        <f aca="false">IF(ROUNDDOWN(SUM($G35,$J35,$N35,0.05),1)&gt;0,ROUNDDOWN(SUM($G35,$J35,$N35,0.05),1),"")</f>
        <v>20.8</v>
      </c>
      <c r="P35" s="323" t="n">
        <v>20</v>
      </c>
      <c r="Q35" s="323"/>
      <c r="R35" s="323" t="n">
        <v>15</v>
      </c>
      <c r="S35" s="323" t="n">
        <v>12</v>
      </c>
      <c r="T35" s="323"/>
      <c r="U35" s="326" t="n">
        <f aca="false">IF(OR(COUNTIF($P35:$T35,"&gt;0")=0,COUNTA($P$14)=0),"",(IF(COUNTA($Q35:$T35)&lt;=2,SUM($P35:$T35),IF(COUNTA($Q35:$T35)=3,SUM($P35:$T35)-MIN($Q35:$T35),SUM($P35:$T35)-MIN($Q35:$T35)-SMALL($Q35:$T35,2))))*7/(SUM($P$14:$R$14)/10))</f>
        <v>47</v>
      </c>
      <c r="V35" s="327" t="n">
        <f aca="false">IF(ROUNDDOWN(SUM($O35,$U35,0.5),0)&gt;0,ROUNDDOWN(SUM($O35,$U35,0.5),0),"")</f>
        <v>68</v>
      </c>
      <c r="W35" s="327"/>
      <c r="X35" s="327"/>
      <c r="Y35" s="328" t="str">
        <f aca="false">IF(AND(N35&lt;$N$14/2,COUNTIF($P35:$T35,"&gt;0")&gt;0),"FAIL LABS",IF(OR($U35=0,$U35=""),"",IF($V35&gt;=70,"A",IF($V35&gt;=60,"B",IF($V35&gt;=50,"C",IF($V35&gt;=40,"D","E"))))))</f>
        <v>B</v>
      </c>
    </row>
    <row r="36" customFormat="false" ht="26.25" hidden="false" customHeight="false" outlineLevel="0" collapsed="false">
      <c r="A36" s="320" t="n">
        <v>22</v>
      </c>
      <c r="B36" s="322" t="s">
        <v>87</v>
      </c>
      <c r="C36" s="322" t="s">
        <v>88</v>
      </c>
      <c r="D36" s="323" t="n">
        <v>18.5</v>
      </c>
      <c r="E36" s="323" t="n">
        <v>19</v>
      </c>
      <c r="F36" s="323"/>
      <c r="G36" s="324" t="n">
        <f aca="false">IF(COUNTA($D36:$F36)&gt;0,SUM($D36/$D$14,$E36/$E$14,$F36/$F$14)*$G$14/COUNTA($D36:$F36),0)</f>
        <v>6.25</v>
      </c>
      <c r="H36" s="323" t="n">
        <v>3</v>
      </c>
      <c r="I36" s="323" t="n">
        <v>3</v>
      </c>
      <c r="J36" s="324" t="n">
        <f aca="false">IF(COUNTA($H36:$I36)&gt;0,SUM($H36/$H$14,$I36/$I$14)*$J$14/COUNTA($H36:$I36),0)</f>
        <v>3</v>
      </c>
      <c r="K36" s="323" t="n">
        <v>10</v>
      </c>
      <c r="L36" s="323" t="n">
        <v>9</v>
      </c>
      <c r="M36" s="323"/>
      <c r="N36" s="324" t="n">
        <f aca="false">IF(COUNTA($K36:$M36)&gt;0,SUM($K36/$K$14,$L36/$L$14,$M36/$M$14)*$N$14/COUNTA($K36:$M36),0)</f>
        <v>9.5</v>
      </c>
      <c r="O36" s="325" t="n">
        <f aca="false">IF(ROUNDDOWN(SUM($G36,$J36,$N36,0.05),1)&gt;0,ROUNDDOWN(SUM($G36,$J36,$N36,0.05),1),"")</f>
        <v>18.8</v>
      </c>
      <c r="P36" s="323" t="n">
        <v>15</v>
      </c>
      <c r="Q36" s="323" t="n">
        <v>10</v>
      </c>
      <c r="R36" s="323"/>
      <c r="S36" s="323" t="n">
        <v>17</v>
      </c>
      <c r="T36" s="323"/>
      <c r="U36" s="326" t="n">
        <f aca="false">IF(OR(COUNTIF($P36:$T36,"&gt;0")=0,COUNTA($P$14)=0),"",(IF(COUNTA($Q36:$T36)&lt;=2,SUM($P36:$T36),IF(COUNTA($Q36:$T36)=3,SUM($P36:$T36)-MIN($Q36:$T36),SUM($P36:$T36)-MIN($Q36:$T36)-SMALL($Q36:$T36,2))))*7/(SUM($P$14:$R$14)/10))</f>
        <v>42</v>
      </c>
      <c r="V36" s="327" t="n">
        <f aca="false">IF(ROUNDDOWN(SUM($O36,$U36,0.5),0)&gt;0,ROUNDDOWN(SUM($O36,$U36,0.5),0),"")</f>
        <v>61</v>
      </c>
      <c r="W36" s="327"/>
      <c r="X36" s="327"/>
      <c r="Y36" s="328" t="str">
        <f aca="false">IF(AND(N36&lt;$N$14/2,COUNTIF($P36:$T36,"&gt;0")&gt;0),"FAIL LABS",IF(OR($U36=0,$U36=""),"",IF($V36&gt;=70,"A",IF($V36&gt;=60,"B",IF($V36&gt;=50,"C",IF($V36&gt;=40,"D","E"))))))</f>
        <v>B</v>
      </c>
    </row>
    <row r="37" customFormat="false" ht="26.25" hidden="false" customHeight="false" outlineLevel="0" collapsed="false">
      <c r="A37" s="320" t="n">
        <v>24</v>
      </c>
      <c r="B37" s="322" t="s">
        <v>96</v>
      </c>
      <c r="C37" s="322" t="s">
        <v>97</v>
      </c>
      <c r="D37" s="323" t="n">
        <v>10</v>
      </c>
      <c r="E37" s="323" t="n">
        <v>14</v>
      </c>
      <c r="F37" s="323"/>
      <c r="G37" s="324" t="n">
        <f aca="false">IF(COUNTA($D37:$F37)&gt;0,SUM($D37/$D$14,$E37/$E$14,$F37/$F$14)*$G$14/COUNTA($D37:$F37),0)</f>
        <v>4</v>
      </c>
      <c r="H37" s="323" t="n">
        <v>3</v>
      </c>
      <c r="I37" s="323" t="n">
        <v>3.5</v>
      </c>
      <c r="J37" s="324" t="n">
        <f aca="false">IF(COUNTA($H37:$I37)&gt;0,SUM($H37/$H$14,$I37/$I$14)*$J$14/COUNTA($H37:$I37),0)</f>
        <v>3.25</v>
      </c>
      <c r="K37" s="323" t="n">
        <v>11</v>
      </c>
      <c r="L37" s="323" t="n">
        <v>10</v>
      </c>
      <c r="M37" s="323"/>
      <c r="N37" s="324" t="n">
        <f aca="false">IF(COUNTA($K37:$M37)&gt;0,SUM($K37/$K$14,$L37/$L$14,$M37/$M$14)*$N$14/COUNTA($K37:$M37),0)</f>
        <v>10.5</v>
      </c>
      <c r="O37" s="325" t="n">
        <f aca="false">IF(ROUNDDOWN(SUM($G37,$J37,$N37,0.05),1)&gt;0,ROUNDDOWN(SUM($G37,$J37,$N37,0.05),1),"")</f>
        <v>17.8</v>
      </c>
      <c r="P37" s="323" t="n">
        <v>5.5</v>
      </c>
      <c r="Q37" s="323"/>
      <c r="R37" s="323" t="n">
        <v>7</v>
      </c>
      <c r="S37" s="323" t="n">
        <v>18</v>
      </c>
      <c r="T37" s="323"/>
      <c r="U37" s="326" t="n">
        <f aca="false">IF(OR(COUNTIF($P37:$T37,"&gt;0")=0,COUNTA($P$14)=0),"",(IF(COUNTA($Q37:$T37)&lt;=2,SUM($P37:$T37),IF(COUNTA($Q37:$T37)=3,SUM($P37:$T37)-MIN($Q37:$T37),SUM($P37:$T37)-MIN($Q37:$T37)-SMALL($Q37:$T37,2))))*7/(SUM($P$14:$R$14)/10))</f>
        <v>30.5</v>
      </c>
      <c r="V37" s="327" t="n">
        <f aca="false">IF(ROUNDDOWN(SUM($O37,$U37,0.5),0)&gt;0,ROUNDDOWN(SUM($O37,$U37,0.5),0),"")</f>
        <v>48</v>
      </c>
      <c r="W37" s="327"/>
      <c r="X37" s="327"/>
      <c r="Y37" s="328" t="str">
        <f aca="false">IF(AND(N37&lt;$N$14/2,COUNTIF($P37:$T37,"&gt;0")&gt;0),"FAIL LABS",IF(OR($U37=0,$U37=""),"",IF($V37&gt;=70,"A",IF($V37&gt;=60,"B",IF($V37&gt;=50,"C",IF($V37&gt;=40,"D","E"))))))</f>
        <v>D</v>
      </c>
    </row>
    <row r="38" customFormat="false" ht="26.25" hidden="false" customHeight="false" outlineLevel="0" collapsed="false">
      <c r="A38" s="320" t="n">
        <v>25</v>
      </c>
      <c r="B38" s="322" t="s">
        <v>69</v>
      </c>
      <c r="C38" s="322" t="s">
        <v>70</v>
      </c>
      <c r="D38" s="323" t="n">
        <v>12</v>
      </c>
      <c r="E38" s="323" t="n">
        <v>14</v>
      </c>
      <c r="F38" s="323"/>
      <c r="G38" s="324" t="n">
        <f aca="false">IF(COUNTA($D38:$F38)&gt;0,SUM($D38/$D$14,$E38/$E$14,$F38/$F$14)*$G$14/COUNTA($D38:$F38),0)</f>
        <v>4.33333333333333</v>
      </c>
      <c r="H38" s="323" t="n">
        <v>3</v>
      </c>
      <c r="I38" s="323" t="n">
        <v>3</v>
      </c>
      <c r="J38" s="324" t="n">
        <f aca="false">IF(COUNTA($H38:$I38)&gt;0,SUM($H38/$H$14,$I38/$I$14)*$J$14/COUNTA($H38:$I38),0)</f>
        <v>3</v>
      </c>
      <c r="K38" s="323" t="n">
        <v>9</v>
      </c>
      <c r="L38" s="323" t="n">
        <v>8</v>
      </c>
      <c r="M38" s="323"/>
      <c r="N38" s="324" t="n">
        <f aca="false">IF(COUNTA($K38:$M38)&gt;0,SUM($K38/$K$14,$L38/$L$14,$M38/$M$14)*$N$14/COUNTA($K38:$M38),0)</f>
        <v>8.5</v>
      </c>
      <c r="O38" s="325" t="n">
        <f aca="false">IF(ROUNDDOWN(SUM($G38,$J38,$N38,0.05),1)&gt;0,ROUNDDOWN(SUM($G38,$J38,$N38,0.05),1),"")</f>
        <v>15.8</v>
      </c>
      <c r="P38" s="323" t="n">
        <v>25.5</v>
      </c>
      <c r="Q38" s="323" t="n">
        <v>11</v>
      </c>
      <c r="R38" s="323"/>
      <c r="S38" s="323" t="n">
        <v>6</v>
      </c>
      <c r="T38" s="323"/>
      <c r="U38" s="326" t="n">
        <f aca="false">IF(OR(COUNTIF($P38:$T38,"&gt;0")=0,COUNTA($P$14)=0),"",(IF(COUNTA($Q38:$T38)&lt;=2,SUM($P38:$T38),IF(COUNTA($Q38:$T38)=3,SUM($P38:$T38)-MIN($Q38:$T38),SUM($P38:$T38)-MIN($Q38:$T38)-SMALL($Q38:$T38,2))))*7/(SUM($P$14:$R$14)/10))</f>
        <v>42.5</v>
      </c>
      <c r="V38" s="327" t="n">
        <f aca="false">IF(ROUNDDOWN(SUM($O38,$U38,0.5),0)&gt;0,ROUNDDOWN(SUM($O38,$U38,0.5),0),"")</f>
        <v>58</v>
      </c>
      <c r="W38" s="327"/>
      <c r="X38" s="327"/>
      <c r="Y38" s="328" t="str">
        <f aca="false">IF(AND(N38&lt;$N$14/2,COUNTIF($P38:$T38,"&gt;0")&gt;0),"FAIL LABS",IF(OR($U38=0,$U38=""),"",IF($V38&gt;=70,"A",IF($V38&gt;=60,"B",IF($V38&gt;=50,"C",IF($V38&gt;=40,"D","E"))))))</f>
        <v>C</v>
      </c>
    </row>
    <row r="39" customFormat="false" ht="26.25" hidden="false" customHeight="false" outlineLevel="0" collapsed="false">
      <c r="A39" s="320" t="n">
        <v>26</v>
      </c>
      <c r="B39" s="322" t="s">
        <v>71</v>
      </c>
      <c r="C39" s="322" t="s">
        <v>72</v>
      </c>
      <c r="D39" s="323" t="n">
        <v>21</v>
      </c>
      <c r="E39" s="323" t="n">
        <v>18</v>
      </c>
      <c r="F39" s="323"/>
      <c r="G39" s="324" t="n">
        <f aca="false">IF(COUNTA($D39:$F39)&gt;0,SUM($D39/$D$14,$E39/$E$14,$F39/$F$14)*$G$14/COUNTA($D39:$F39),0)</f>
        <v>6.5</v>
      </c>
      <c r="H39" s="323" t="n">
        <v>3.5</v>
      </c>
      <c r="I39" s="323" t="n">
        <v>3</v>
      </c>
      <c r="J39" s="324" t="n">
        <f aca="false">IF(COUNTA($H39:$I39)&gt;0,SUM($H39/$H$14,$I39/$I$14)*$J$14/COUNTA($H39:$I39),0)</f>
        <v>3.25</v>
      </c>
      <c r="K39" s="323" t="n">
        <v>10</v>
      </c>
      <c r="L39" s="323" t="n">
        <v>9</v>
      </c>
      <c r="M39" s="323"/>
      <c r="N39" s="324" t="n">
        <f aca="false">IF(COUNTA($K39:$M39)&gt;0,SUM($K39/$K$14,$L39/$L$14,$M39/$M$14)*$N$14/COUNTA($K39:$M39),0)</f>
        <v>9.5</v>
      </c>
      <c r="O39" s="325" t="n">
        <f aca="false">IF(ROUNDDOWN(SUM($G39,$J39,$N39,0.05),1)&gt;0,ROUNDDOWN(SUM($G39,$J39,$N39,0.05),1),"")</f>
        <v>19.3</v>
      </c>
      <c r="P39" s="323" t="n">
        <v>13.5</v>
      </c>
      <c r="Q39" s="323"/>
      <c r="R39" s="323" t="n">
        <v>14</v>
      </c>
      <c r="S39" s="323" t="n">
        <v>20</v>
      </c>
      <c r="T39" s="323"/>
      <c r="U39" s="326" t="n">
        <f aca="false">IF(OR(COUNTIF($P39:$T39,"&gt;0")=0,COUNTA($P$14)=0),"",(IF(COUNTA($Q39:$T39)&lt;=2,SUM($P39:$T39),IF(COUNTA($Q39:$T39)=3,SUM($P39:$T39)-MIN($Q39:$T39),SUM($P39:$T39)-MIN($Q39:$T39)-SMALL($Q39:$T39,2))))*7/(SUM($P$14:$R$14)/10))</f>
        <v>47.5</v>
      </c>
      <c r="V39" s="327" t="n">
        <f aca="false">IF(ROUNDDOWN(SUM($O39,$U39,0.5),0)&gt;0,ROUNDDOWN(SUM($O39,$U39,0.5),0),"")</f>
        <v>67</v>
      </c>
      <c r="W39" s="327"/>
      <c r="X39" s="327"/>
      <c r="Y39" s="328" t="str">
        <f aca="false">IF(AND(N39&lt;$N$14/2,COUNTIF($P39:$T39,"&gt;0")&gt;0),"FAIL LABS",IF(OR($U39=0,$U39=""),"",IF($V39&gt;=70,"A",IF($V39&gt;=60,"B",IF($V39&gt;=50,"C",IF($V39&gt;=40,"D","E"))))))</f>
        <v>B</v>
      </c>
    </row>
    <row r="40" customFormat="false" ht="26.25" hidden="false" customHeight="false" outlineLevel="0" collapsed="false">
      <c r="A40" s="320" t="n">
        <v>27</v>
      </c>
      <c r="B40" s="322" t="s">
        <v>73</v>
      </c>
      <c r="C40" s="322" t="s">
        <v>74</v>
      </c>
      <c r="D40" s="323" t="n">
        <v>17</v>
      </c>
      <c r="E40" s="323" t="n">
        <v>15</v>
      </c>
      <c r="F40" s="323"/>
      <c r="G40" s="324" t="n">
        <f aca="false">IF(COUNTA($D40:$F40)&gt;0,SUM($D40/$D$14,$E40/$E$14,$F40/$F$14)*$G$14/COUNTA($D40:$F40),0)</f>
        <v>5.33333333333333</v>
      </c>
      <c r="H40" s="323" t="n">
        <v>2.5</v>
      </c>
      <c r="I40" s="323" t="n">
        <v>3</v>
      </c>
      <c r="J40" s="324" t="n">
        <f aca="false">IF(COUNTA($H40:$I40)&gt;0,SUM($H40/$H$14,$I40/$I$14)*$J$14/COUNTA($H40:$I40),0)</f>
        <v>2.75</v>
      </c>
      <c r="K40" s="323" t="n">
        <v>9</v>
      </c>
      <c r="L40" s="323" t="n">
        <v>8</v>
      </c>
      <c r="M40" s="323"/>
      <c r="N40" s="324" t="n">
        <f aca="false">IF(COUNTA($K40:$M40)&gt;0,SUM($K40/$K$14,$L40/$L$14,$M40/$M$14)*$N$14/COUNTA($K40:$M40),0)</f>
        <v>8.5</v>
      </c>
      <c r="O40" s="325" t="n">
        <f aca="false">IF(ROUNDDOWN(SUM($G40,$J40,$N40,0.05),1)&gt;0,ROUNDDOWN(SUM($G40,$J40,$N40,0.05),1),"")</f>
        <v>16.6</v>
      </c>
      <c r="P40" s="323" t="n">
        <v>12</v>
      </c>
      <c r="Q40" s="323"/>
      <c r="R40" s="323" t="n">
        <v>12</v>
      </c>
      <c r="S40" s="323" t="n">
        <v>9</v>
      </c>
      <c r="T40" s="323"/>
      <c r="U40" s="326" t="n">
        <f aca="false">IF(OR(COUNTIF($P40:$T40,"&gt;0")=0,COUNTA($P$14)=0),"",(IF(COUNTA($Q40:$T40)&lt;=2,SUM($P40:$T40),IF(COUNTA($Q40:$T40)=3,SUM($P40:$T40)-MIN($Q40:$T40),SUM($P40:$T40)-MIN($Q40:$T40)-SMALL($Q40:$T40,2))))*7/(SUM($P$14:$R$14)/10))</f>
        <v>33</v>
      </c>
      <c r="V40" s="327" t="n">
        <f aca="false">IF(ROUNDDOWN(SUM($O40,$U40,0.5),0)&gt;0,ROUNDDOWN(SUM($O40,$U40,0.5),0),"")</f>
        <v>50</v>
      </c>
      <c r="W40" s="327"/>
      <c r="X40" s="327"/>
      <c r="Y40" s="328" t="str">
        <f aca="false">IF(AND(N40&lt;$N$14/2,COUNTIF($P40:$T40,"&gt;0")&gt;0),"FAIL LABS",IF(OR($U40=0,$U40=""),"",IF($V40&gt;=70,"A",IF($V40&gt;=60,"B",IF($V40&gt;=50,"C",IF($V40&gt;=40,"D","E"))))))</f>
        <v>C</v>
      </c>
    </row>
    <row r="41" customFormat="false" ht="26.25" hidden="false" customHeight="false" outlineLevel="0" collapsed="false">
      <c r="A41" s="320" t="n">
        <v>28</v>
      </c>
      <c r="B41" s="322" t="s">
        <v>109</v>
      </c>
      <c r="C41" s="322" t="s">
        <v>110</v>
      </c>
      <c r="D41" s="323" t="n">
        <v>8</v>
      </c>
      <c r="E41" s="323" t="n">
        <v>10</v>
      </c>
      <c r="F41" s="323"/>
      <c r="G41" s="324" t="n">
        <f aca="false">IF(COUNTA($D41:$F41)&gt;0,SUM($D41/$D$14,$E41/$E$14,$F41/$F$14)*$G$14/COUNTA($D41:$F41),0)</f>
        <v>3</v>
      </c>
      <c r="H41" s="323" t="n">
        <v>4</v>
      </c>
      <c r="I41" s="323" t="n">
        <v>3</v>
      </c>
      <c r="J41" s="324" t="n">
        <f aca="false">IF(COUNTA($H41:$I41)&gt;0,SUM($H41/$H$14,$I41/$I$14)*$J$14/COUNTA($H41:$I41),0)</f>
        <v>3.5</v>
      </c>
      <c r="K41" s="323" t="n">
        <v>10</v>
      </c>
      <c r="L41" s="323" t="n">
        <v>9.5</v>
      </c>
      <c r="M41" s="323"/>
      <c r="N41" s="324" t="n">
        <f aca="false">IF(COUNTA($K41:$M41)&gt;0,SUM($K41/$K$14,$L41/$L$14,$M41/$M$14)*$N$14/COUNTA($K41:$M41),0)</f>
        <v>9.75</v>
      </c>
      <c r="O41" s="325" t="n">
        <f aca="false">IF(ROUNDDOWN(SUM($G41,$J41,$N41,0.05),1)&gt;0,ROUNDDOWN(SUM($G41,$J41,$N41,0.05),1),"")</f>
        <v>16.3</v>
      </c>
      <c r="P41" s="323" t="n">
        <v>5</v>
      </c>
      <c r="Q41" s="323"/>
      <c r="R41" s="323" t="n">
        <v>12</v>
      </c>
      <c r="S41" s="323" t="n">
        <v>17</v>
      </c>
      <c r="T41" s="323"/>
      <c r="U41" s="326" t="n">
        <f aca="false">IF(OR(COUNTIF($P41:$T41,"&gt;0")=0,COUNTA($P$14)=0),"",(IF(COUNTA($Q41:$T41)&lt;=2,SUM($P41:$T41),IF(COUNTA($Q41:$T41)=3,SUM($P41:$T41)-MIN($Q41:$T41),SUM($P41:$T41)-MIN($Q41:$T41)-SMALL($Q41:$T41,2))))*7/(SUM($P$14:$R$14)/10))</f>
        <v>34</v>
      </c>
      <c r="V41" s="327" t="n">
        <f aca="false">IF(ROUNDDOWN(SUM($O41,$U41,0.5),0)&gt;0,ROUNDDOWN(SUM($O41,$U41,0.5),0),"")</f>
        <v>50</v>
      </c>
      <c r="W41" s="327"/>
      <c r="X41" s="327"/>
      <c r="Y41" s="328" t="str">
        <f aca="false">IF(AND(N41&lt;$N$14/2,COUNTIF($P41:$T41,"&gt;0")&gt;0),"FAIL LABS",IF(OR($U41=0,$U41=""),"",IF($V41&gt;=70,"A",IF($V41&gt;=60,"B",IF($V41&gt;=50,"C",IF($V41&gt;=40,"D","E"))))))</f>
        <v>C</v>
      </c>
    </row>
    <row r="42" customFormat="false" ht="26.25" hidden="false" customHeight="false" outlineLevel="0" collapsed="false">
      <c r="A42" s="320" t="n">
        <v>29</v>
      </c>
      <c r="B42" s="322" t="s">
        <v>75</v>
      </c>
      <c r="C42" s="322" t="s">
        <v>76</v>
      </c>
      <c r="D42" s="323" t="n">
        <v>21.5</v>
      </c>
      <c r="E42" s="323" t="n">
        <v>21</v>
      </c>
      <c r="F42" s="323"/>
      <c r="G42" s="324" t="n">
        <f aca="false">IF(COUNTA($D42:$F42)&gt;0,SUM($D42/$D$14,$E42/$E$14,$F42/$F$14)*$G$14/COUNTA($D42:$F42),0)</f>
        <v>7.08333333333333</v>
      </c>
      <c r="H42" s="323" t="n">
        <v>3</v>
      </c>
      <c r="I42" s="323" t="n">
        <v>3</v>
      </c>
      <c r="J42" s="324" t="n">
        <f aca="false">IF(COUNTA($H42:$I42)&gt;0,SUM($H42/$H$14,$I42/$I$14)*$J$14/COUNTA($H42:$I42),0)</f>
        <v>3</v>
      </c>
      <c r="K42" s="323" t="n">
        <v>10</v>
      </c>
      <c r="L42" s="323" t="n">
        <v>11</v>
      </c>
      <c r="M42" s="323"/>
      <c r="N42" s="324" t="n">
        <f aca="false">IF(COUNTA($K42:$M42)&gt;0,SUM($K42/$K$14,$L42/$L$14,$M42/$M$14)*$N$14/COUNTA($K42:$M42),0)</f>
        <v>10.5</v>
      </c>
      <c r="O42" s="325" t="n">
        <f aca="false">IF(ROUNDDOWN(SUM($G42,$J42,$N42,0.05),1)&gt;0,ROUNDDOWN(SUM($G42,$J42,$N42,0.05),1),"")</f>
        <v>20.6</v>
      </c>
      <c r="P42" s="323" t="n">
        <v>22</v>
      </c>
      <c r="Q42" s="323"/>
      <c r="R42" s="323" t="n">
        <v>14</v>
      </c>
      <c r="S42" s="323" t="n">
        <v>19</v>
      </c>
      <c r="T42" s="323"/>
      <c r="U42" s="326" t="n">
        <f aca="false">IF(OR(COUNTIF($P42:$T42,"&gt;0")=0,COUNTA($P$14)=0),"",(IF(COUNTA($Q42:$T42)&lt;=2,SUM($P42:$T42),IF(COUNTA($Q42:$T42)=3,SUM($P42:$T42)-MIN($Q42:$T42),SUM($P42:$T42)-MIN($Q42:$T42)-SMALL($Q42:$T42,2))))*7/(SUM($P$14:$R$14)/10))</f>
        <v>55</v>
      </c>
      <c r="V42" s="327" t="n">
        <f aca="false">IF(ROUNDDOWN(SUM($O42,$U42,0.5),0)&gt;0,ROUNDDOWN(SUM($O42,$U42,0.5),0),"")</f>
        <v>76</v>
      </c>
      <c r="W42" s="327"/>
      <c r="X42" s="327"/>
      <c r="Y42" s="328" t="str">
        <f aca="false">IF(AND(N42&lt;$N$14/2,COUNTIF($P42:$T42,"&gt;0")&gt;0),"FAIL LABS",IF(OR($U42=0,$U42=""),"",IF($V42&gt;=70,"A",IF($V42&gt;=60,"B",IF($V42&gt;=50,"C",IF($V42&gt;=40,"D","E"))))))</f>
        <v>A</v>
      </c>
    </row>
    <row r="43" customFormat="false" ht="26.25" hidden="false" customHeight="false" outlineLevel="0" collapsed="false">
      <c r="A43" s="320" t="n">
        <v>30</v>
      </c>
      <c r="B43" s="322" t="s">
        <v>79</v>
      </c>
      <c r="C43" s="322" t="s">
        <v>80</v>
      </c>
      <c r="D43" s="323" t="n">
        <v>11.5</v>
      </c>
      <c r="E43" s="323" t="n">
        <v>13</v>
      </c>
      <c r="F43" s="323"/>
      <c r="G43" s="324" t="n">
        <f aca="false">IF(COUNTA($D43:$F43)&gt;0,SUM($D43/$D$14,$E43/$E$14,$F43/$F$14)*$G$14/COUNTA($D43:$F43),0)</f>
        <v>4.08333333333333</v>
      </c>
      <c r="H43" s="323" t="n">
        <v>3</v>
      </c>
      <c r="I43" s="323" t="n">
        <v>3</v>
      </c>
      <c r="J43" s="324" t="n">
        <f aca="false">IF(COUNTA($H43:$I43)&gt;0,SUM($H43/$H$14,$I43/$I$14)*$J$14/COUNTA($H43:$I43),0)</f>
        <v>3</v>
      </c>
      <c r="K43" s="323" t="n">
        <v>11</v>
      </c>
      <c r="L43" s="323" t="n">
        <v>10.5</v>
      </c>
      <c r="M43" s="323"/>
      <c r="N43" s="324" t="n">
        <f aca="false">IF(COUNTA($K43:$M43)&gt;0,SUM($K43/$K$14,$L43/$L$14,$M43/$M$14)*$N$14/COUNTA($K43:$M43),0)</f>
        <v>10.75</v>
      </c>
      <c r="O43" s="325" t="n">
        <f aca="false">IF(ROUNDDOWN(SUM($G43,$J43,$N43,0.05),1)&gt;0,ROUNDDOWN(SUM($G43,$J43,$N43,0.05),1),"")</f>
        <v>17.8</v>
      </c>
      <c r="P43" s="323" t="n">
        <v>20.5</v>
      </c>
      <c r="Q43" s="323"/>
      <c r="R43" s="323" t="n">
        <v>14.5</v>
      </c>
      <c r="S43" s="323" t="n">
        <v>19</v>
      </c>
      <c r="T43" s="323"/>
      <c r="U43" s="326" t="n">
        <f aca="false">IF(OR(COUNTIF($P43:$T43,"&gt;0")=0,COUNTA($P$14)=0),"",(IF(COUNTA($Q43:$T43)&lt;=2,SUM($P43:$T43),IF(COUNTA($Q43:$T43)=3,SUM($P43:$T43)-MIN($Q43:$T43),SUM($P43:$T43)-MIN($Q43:$T43)-SMALL($Q43:$T43,2))))*7/(SUM($P$14:$R$14)/10))</f>
        <v>54</v>
      </c>
      <c r="V43" s="327" t="n">
        <f aca="false">IF(ROUNDDOWN(SUM($O43,$U43,0.5),0)&gt;0,ROUNDDOWN(SUM($O43,$U43,0.5),0),"")</f>
        <v>72</v>
      </c>
      <c r="W43" s="327"/>
      <c r="X43" s="327"/>
      <c r="Y43" s="328" t="str">
        <f aca="false">IF(AND(N43&lt;$N$14/2,COUNTIF($P43:$T43,"&gt;0")&gt;0),"FAIL LABS",IF(OR($U43=0,$U43=""),"",IF($V43&gt;=70,"A",IF($V43&gt;=60,"B",IF($V43&gt;=50,"C",IF($V43&gt;=40,"D","E"))))))</f>
        <v>A</v>
      </c>
    </row>
    <row r="44" customFormat="false" ht="26.25" hidden="false" customHeight="false" outlineLevel="0" collapsed="false">
      <c r="A44" s="320" t="n">
        <v>31</v>
      </c>
      <c r="B44" s="322" t="s">
        <v>81</v>
      </c>
      <c r="C44" s="322" t="s">
        <v>82</v>
      </c>
      <c r="D44" s="323" t="n">
        <v>22.5</v>
      </c>
      <c r="E44" s="323" t="n">
        <v>22</v>
      </c>
      <c r="F44" s="323"/>
      <c r="G44" s="324" t="n">
        <f aca="false">IF(COUNTA($D44:$F44)&gt;0,SUM($D44/$D$14,$E44/$E$14,$F44/$F$14)*$G$14/COUNTA($D44:$F44),0)</f>
        <v>7.41666666666667</v>
      </c>
      <c r="H44" s="323" t="n">
        <v>3</v>
      </c>
      <c r="I44" s="323" t="n">
        <v>3</v>
      </c>
      <c r="J44" s="324" t="n">
        <f aca="false">IF(COUNTA($H44:$I44)&gt;0,SUM($H44/$H$14,$I44/$I$14)*$J$14/COUNTA($H44:$I44),0)</f>
        <v>3</v>
      </c>
      <c r="K44" s="323" t="n">
        <v>11</v>
      </c>
      <c r="L44" s="323" t="n">
        <v>10.5</v>
      </c>
      <c r="M44" s="323"/>
      <c r="N44" s="324" t="n">
        <f aca="false">IF(COUNTA($K44:$M44)&gt;0,SUM($K44/$K$14,$L44/$L$14,$M44/$M$14)*$N$14/COUNTA($K44:$M44),0)</f>
        <v>10.75</v>
      </c>
      <c r="O44" s="325" t="n">
        <f aca="false">IF(ROUNDDOWN(SUM($G44,$J44,$N44,0.05),1)&gt;0,ROUNDDOWN(SUM($G44,$J44,$N44,0.05),1),"")</f>
        <v>21.2</v>
      </c>
      <c r="P44" s="323" t="n">
        <v>20</v>
      </c>
      <c r="Q44" s="323" t="n">
        <v>11</v>
      </c>
      <c r="R44" s="323"/>
      <c r="S44" s="323" t="n">
        <v>8</v>
      </c>
      <c r="T44" s="323"/>
      <c r="U44" s="326" t="n">
        <f aca="false">IF(OR(COUNTIF($P44:$T44,"&gt;0")=0,COUNTA($P$14)=0),"",(IF(COUNTA($Q44:$T44)&lt;=2,SUM($P44:$T44),IF(COUNTA($Q44:$T44)=3,SUM($P44:$T44)-MIN($Q44:$T44),SUM($P44:$T44)-MIN($Q44:$T44)-SMALL($Q44:$T44,2))))*7/(SUM($P$14:$R$14)/10))</f>
        <v>39</v>
      </c>
      <c r="V44" s="327" t="n">
        <f aca="false">IF(ROUNDDOWN(SUM($O44,$U44,0.5),0)&gt;0,ROUNDDOWN(SUM($O44,$U44,0.5),0),"")</f>
        <v>60</v>
      </c>
      <c r="W44" s="327"/>
      <c r="X44" s="327"/>
      <c r="Y44" s="328" t="str">
        <f aca="false">IF(AND(N44&lt;$N$14/2,COUNTIF($P44:$T44,"&gt;0")&gt;0),"FAIL LABS",IF(OR($U44=0,$U44=""),"",IF($V44&gt;=70,"A",IF($V44&gt;=60,"B",IF($V44&gt;=50,"C",IF($V44&gt;=40,"D","E"))))))</f>
        <v>B</v>
      </c>
    </row>
    <row r="45" customFormat="false" ht="26.25" hidden="false" customHeight="false" outlineLevel="0" collapsed="false">
      <c r="A45" s="320" t="n">
        <v>32</v>
      </c>
      <c r="B45" s="322" t="s">
        <v>83</v>
      </c>
      <c r="C45" s="322" t="s">
        <v>84</v>
      </c>
      <c r="D45" s="323" t="n">
        <v>12.5</v>
      </c>
      <c r="E45" s="323" t="n">
        <v>16</v>
      </c>
      <c r="F45" s="323"/>
      <c r="G45" s="324" t="n">
        <f aca="false">IF(COUNTA($D45:$F45)&gt;0,SUM($D45/$D$14,$E45/$E$14,$F45/$F$14)*$G$14/COUNTA($D45:$F45),0)</f>
        <v>4.75</v>
      </c>
      <c r="H45" s="323" t="n">
        <v>4</v>
      </c>
      <c r="I45" s="323" t="n">
        <v>3</v>
      </c>
      <c r="J45" s="324" t="n">
        <f aca="false">IF(COUNTA($H45:$I45)&gt;0,SUM($H45/$H$14,$I45/$I$14)*$J$14/COUNTA($H45:$I45),0)</f>
        <v>3.5</v>
      </c>
      <c r="K45" s="323" t="n">
        <v>12</v>
      </c>
      <c r="L45" s="323" t="n">
        <v>10</v>
      </c>
      <c r="M45" s="323"/>
      <c r="N45" s="324" t="n">
        <f aca="false">IF(COUNTA($K45:$M45)&gt;0,SUM($K45/$K$14,$L45/$L$14,$M45/$M$14)*$N$14/COUNTA($K45:$M45),0)</f>
        <v>11</v>
      </c>
      <c r="O45" s="325" t="n">
        <f aca="false">IF(ROUNDDOWN(SUM($G45,$J45,$N45,0.05),1)&gt;0,ROUNDDOWN(SUM($G45,$J45,$N45,0.05),1),"")</f>
        <v>19.3</v>
      </c>
      <c r="P45" s="323" t="n">
        <v>13.5</v>
      </c>
      <c r="Q45" s="323"/>
      <c r="R45" s="323" t="n">
        <v>15</v>
      </c>
      <c r="S45" s="323" t="n">
        <v>9</v>
      </c>
      <c r="T45" s="323"/>
      <c r="U45" s="326" t="n">
        <f aca="false">IF(OR(COUNTIF($P45:$T45,"&gt;0")=0,COUNTA($P$14)=0),"",(IF(COUNTA($Q45:$T45)&lt;=2,SUM($P45:$T45),IF(COUNTA($Q45:$T45)=3,SUM($P45:$T45)-MIN($Q45:$T45),SUM($P45:$T45)-MIN($Q45:$T45)-SMALL($Q45:$T45,2))))*7/(SUM($P$14:$R$14)/10))</f>
        <v>37.5</v>
      </c>
      <c r="V45" s="327" t="n">
        <f aca="false">IF(ROUNDDOWN(SUM($O45,$U45,0.5),0)&gt;0,ROUNDDOWN(SUM($O45,$U45,0.5),0),"")</f>
        <v>57</v>
      </c>
      <c r="W45" s="327"/>
      <c r="X45" s="327"/>
      <c r="Y45" s="328" t="str">
        <f aca="false">IF(AND(N45&lt;$N$14/2,COUNTIF($P45:$T45,"&gt;0")&gt;0),"FAIL LABS",IF(OR($U45=0,$U45=""),"",IF($V45&gt;=70,"A",IF($V45&gt;=60,"B",IF($V45&gt;=50,"C",IF($V45&gt;=40,"D","E"))))))</f>
        <v>C</v>
      </c>
    </row>
    <row r="46" customFormat="false" ht="26.25" hidden="false" customHeight="false" outlineLevel="0" collapsed="false">
      <c r="A46" s="320" t="n">
        <v>33</v>
      </c>
      <c r="B46" s="322" t="s">
        <v>85</v>
      </c>
      <c r="C46" s="322" t="s">
        <v>86</v>
      </c>
      <c r="D46" s="323" t="n">
        <v>23</v>
      </c>
      <c r="E46" s="323" t="n">
        <v>24</v>
      </c>
      <c r="F46" s="323"/>
      <c r="G46" s="324" t="n">
        <f aca="false">IF(COUNTA($D46:$F46)&gt;0,SUM($D46/$D$14,$E46/$E$14,$F46/$F$14)*$G$14/COUNTA($D46:$F46),0)</f>
        <v>7.83333333333333</v>
      </c>
      <c r="H46" s="323" t="n">
        <v>3.5</v>
      </c>
      <c r="I46" s="323" t="n">
        <v>3</v>
      </c>
      <c r="J46" s="324" t="n">
        <f aca="false">IF(COUNTA($H46:$I46)&gt;0,SUM($H46/$H$14,$I46/$I$14)*$J$14/COUNTA($H46:$I46),0)</f>
        <v>3.25</v>
      </c>
      <c r="K46" s="323" t="n">
        <v>11</v>
      </c>
      <c r="L46" s="323" t="n">
        <v>12</v>
      </c>
      <c r="M46" s="323"/>
      <c r="N46" s="324" t="n">
        <f aca="false">IF(COUNTA($K46:$M46)&gt;0,SUM($K46/$K$14,$L46/$L$14,$M46/$M$14)*$N$14/COUNTA($K46:$M46),0)</f>
        <v>11.5</v>
      </c>
      <c r="O46" s="325" t="n">
        <f aca="false">IF(ROUNDDOWN(SUM($G46,$J46,$N46,0.05),1)&gt;0,ROUNDDOWN(SUM($G46,$J46,$N46,0.05),1),"")</f>
        <v>22.6</v>
      </c>
      <c r="P46" s="323" t="n">
        <v>24</v>
      </c>
      <c r="Q46" s="323" t="n">
        <v>19</v>
      </c>
      <c r="R46" s="323"/>
      <c r="S46" s="323" t="n">
        <v>19</v>
      </c>
      <c r="T46" s="323"/>
      <c r="U46" s="326" t="n">
        <f aca="false">IF(OR(COUNTIF($P46:$T46,"&gt;0")=0,COUNTA($P$14)=0),"",(IF(COUNTA($Q46:$T46)&lt;=2,SUM($P46:$T46),IF(COUNTA($Q46:$T46)=3,SUM($P46:$T46)-MIN($Q46:$T46),SUM($P46:$T46)-MIN($Q46:$T46)-SMALL($Q46:$T46,2))))*7/(SUM($P$14:$R$14)/10))</f>
        <v>62</v>
      </c>
      <c r="V46" s="327" t="n">
        <f aca="false">IF(ROUNDDOWN(SUM($O46,$U46,0.5),0)&gt;0,ROUNDDOWN(SUM($O46,$U46,0.5),0),"")</f>
        <v>85</v>
      </c>
      <c r="W46" s="327"/>
      <c r="X46" s="327"/>
      <c r="Y46" s="328" t="str">
        <f aca="false">IF(AND(N46&lt;$N$14/2,COUNTIF($P46:$T46,"&gt;0")&gt;0),"FAIL LABS",IF(OR($U46=0,$U46=""),"",IF($V46&gt;=70,"A",IF($V46&gt;=60,"B",IF($V46&gt;=50,"C",IF($V46&gt;=40,"D","E"))))))</f>
        <v>A</v>
      </c>
    </row>
    <row r="47" customFormat="false" ht="26.25" hidden="false" customHeight="false" outlineLevel="0" collapsed="false">
      <c r="A47" s="320" t="n">
        <v>34</v>
      </c>
      <c r="B47" s="322" t="s">
        <v>94</v>
      </c>
      <c r="C47" s="322" t="s">
        <v>95</v>
      </c>
      <c r="D47" s="323" t="n">
        <v>17</v>
      </c>
      <c r="E47" s="323" t="n">
        <v>18</v>
      </c>
      <c r="F47" s="323"/>
      <c r="G47" s="324" t="n">
        <f aca="false">IF(COUNTA($D47:$F47)&gt;0,SUM($D47/$D$14,$E47/$E$14,$F47/$F$14)*$G$14/COUNTA($D47:$F47),0)</f>
        <v>5.83333333333333</v>
      </c>
      <c r="H47" s="323" t="n">
        <v>4</v>
      </c>
      <c r="I47" s="323" t="n">
        <v>3.5</v>
      </c>
      <c r="J47" s="324" t="n">
        <f aca="false">IF(COUNTA($H47:$I47)&gt;0,SUM($H47/$H$14,$I47/$I$14)*$J$14/COUNTA($H47:$I47),0)</f>
        <v>3.75</v>
      </c>
      <c r="K47" s="323" t="n">
        <v>10</v>
      </c>
      <c r="L47" s="323" t="n">
        <v>13</v>
      </c>
      <c r="M47" s="323"/>
      <c r="N47" s="324" t="n">
        <f aca="false">IF(COUNTA($K47:$M47)&gt;0,SUM($K47/$K$14,$L47/$L$14,$M47/$M$14)*$N$14/COUNTA($K47:$M47),0)</f>
        <v>11.5</v>
      </c>
      <c r="O47" s="325" t="n">
        <f aca="false">IF(ROUNDDOWN(SUM($G47,$J47,$N47,0.05),1)&gt;0,ROUNDDOWN(SUM($G47,$J47,$N47,0.05),1),"")</f>
        <v>21.1</v>
      </c>
      <c r="P47" s="323" t="n">
        <v>17</v>
      </c>
      <c r="Q47" s="323"/>
      <c r="R47" s="323" t="n">
        <v>17</v>
      </c>
      <c r="S47" s="323" t="n">
        <v>20</v>
      </c>
      <c r="T47" s="323"/>
      <c r="U47" s="326" t="n">
        <f aca="false">IF(OR(COUNTIF($P47:$T47,"&gt;0")=0,COUNTA($P$14)=0),"",(IF(COUNTA($Q47:$T47)&lt;=2,SUM($P47:$T47),IF(COUNTA($Q47:$T47)=3,SUM($P47:$T47)-MIN($Q47:$T47),SUM($P47:$T47)-MIN($Q47:$T47)-SMALL($Q47:$T47,2))))*7/(SUM($P$14:$R$14)/10))</f>
        <v>54</v>
      </c>
      <c r="V47" s="327" t="n">
        <f aca="false">IF(ROUNDDOWN(SUM($O47,$U47,0.5),0)&gt;0,ROUNDDOWN(SUM($O47,$U47,0.5),0),"")</f>
        <v>75</v>
      </c>
      <c r="W47" s="327"/>
      <c r="X47" s="327"/>
      <c r="Y47" s="328" t="str">
        <f aca="false">IF(AND(N47&lt;$N$14/2,COUNTIF($P47:$T47,"&gt;0")&gt;0),"FAIL LABS",IF(OR($U47=0,$U47=""),"",IF($V47&gt;=70,"A",IF($V47&gt;=60,"B",IF($V47&gt;=50,"C",IF($V47&gt;=40,"D","E"))))))</f>
        <v>A</v>
      </c>
    </row>
    <row r="48" customFormat="false" ht="26.25" hidden="false" customHeight="false" outlineLevel="0" collapsed="false">
      <c r="A48" s="320" t="n">
        <v>35</v>
      </c>
      <c r="B48" s="322" t="s">
        <v>101</v>
      </c>
      <c r="C48" s="322" t="s">
        <v>102</v>
      </c>
      <c r="D48" s="323" t="n">
        <v>16</v>
      </c>
      <c r="E48" s="323" t="n">
        <v>18</v>
      </c>
      <c r="F48" s="323"/>
      <c r="G48" s="324" t="n">
        <f aca="false">IF(COUNTA($D48:$F48)&gt;0,SUM($D48/$D$14,$E48/$E$14,$F48/$F$14)*$G$14/COUNTA($D48:$F48),0)</f>
        <v>5.66666666666667</v>
      </c>
      <c r="H48" s="323" t="n">
        <v>3</v>
      </c>
      <c r="I48" s="323" t="n">
        <v>3.5</v>
      </c>
      <c r="J48" s="324" t="n">
        <f aca="false">IF(COUNTA($H48:$I48)&gt;0,SUM($H48/$H$14,$I48/$I$14)*$J$14/COUNTA($H48:$I48),0)</f>
        <v>3.25</v>
      </c>
      <c r="K48" s="323" t="n">
        <v>11.5</v>
      </c>
      <c r="L48" s="323" t="n">
        <v>12</v>
      </c>
      <c r="M48" s="323"/>
      <c r="N48" s="324" t="n">
        <f aca="false">IF(COUNTA($K48:$M48)&gt;0,SUM($K48/$K$14,$L48/$L$14,$M48/$M$14)*$N$14/COUNTA($K48:$M48),0)</f>
        <v>11.75</v>
      </c>
      <c r="O48" s="325" t="n">
        <f aca="false">IF(ROUNDDOWN(SUM($G48,$J48,$N48,0.05),1)&gt;0,ROUNDDOWN(SUM($G48,$J48,$N48,0.05),1),"")</f>
        <v>20.7</v>
      </c>
      <c r="P48" s="323" t="n">
        <v>6</v>
      </c>
      <c r="Q48" s="323"/>
      <c r="R48" s="323" t="n">
        <v>14</v>
      </c>
      <c r="S48" s="323" t="n">
        <v>17</v>
      </c>
      <c r="T48" s="323"/>
      <c r="U48" s="326" t="n">
        <f aca="false">IF(OR(COUNTIF($P48:$T48,"&gt;0")=0,COUNTA($P$14)=0),"",(IF(COUNTA($Q48:$T48)&lt;=2,SUM($P48:$T48),IF(COUNTA($Q48:$T48)=3,SUM($P48:$T48)-MIN($Q48:$T48),SUM($P48:$T48)-MIN($Q48:$T48)-SMALL($Q48:$T48,2))))*7/(SUM($P$14:$R$14)/10))</f>
        <v>37</v>
      </c>
      <c r="V48" s="327" t="n">
        <f aca="false">IF(ROUNDDOWN(SUM($O48,$U48,0.5),0)&gt;0,ROUNDDOWN(SUM($O48,$U48,0.5),0),"")</f>
        <v>58</v>
      </c>
      <c r="W48" s="327"/>
      <c r="X48" s="327"/>
      <c r="Y48" s="328" t="str">
        <f aca="false">IF(AND(N48&lt;$N$14/2,COUNTIF($P48:$T48,"&gt;0")&gt;0),"FAIL LABS",IF(OR($U48=0,$U48=""),"",IF($V48&gt;=70,"A",IF($V48&gt;=60,"B",IF($V48&gt;=50,"C",IF($V48&gt;=40,"D","E"))))))</f>
        <v>C</v>
      </c>
    </row>
    <row r="49" customFormat="false" ht="26.25" hidden="false" customHeight="false" outlineLevel="0" collapsed="false">
      <c r="A49" s="320" t="n">
        <v>36</v>
      </c>
      <c r="B49" s="322" t="s">
        <v>103</v>
      </c>
      <c r="C49" s="322" t="s">
        <v>104</v>
      </c>
      <c r="D49" s="323" t="n">
        <v>12</v>
      </c>
      <c r="E49" s="323" t="n">
        <v>15</v>
      </c>
      <c r="F49" s="323"/>
      <c r="G49" s="324" t="n">
        <f aca="false">IF(COUNTA($D49:$F49)&gt;0,SUM($D49/$D$14,$E49/$E$14,$F49/$F$14)*$G$14/COUNTA($D49:$F49),0)</f>
        <v>4.5</v>
      </c>
      <c r="H49" s="323" t="n">
        <v>4</v>
      </c>
      <c r="I49" s="323" t="n">
        <v>3.5</v>
      </c>
      <c r="J49" s="324" t="n">
        <f aca="false">IF(COUNTA($H49:$I49)&gt;0,SUM($H49/$H$14,$I49/$I$14)*$J$14/COUNTA($H49:$I49),0)</f>
        <v>3.75</v>
      </c>
      <c r="K49" s="323" t="n">
        <v>12</v>
      </c>
      <c r="L49" s="323" t="n">
        <v>13</v>
      </c>
      <c r="M49" s="323"/>
      <c r="N49" s="324" t="n">
        <f aca="false">IF(COUNTA($K49:$M49)&gt;0,SUM($K49/$K$14,$L49/$L$14,$M49/$M$14)*$N$14/COUNTA($K49:$M49),0)</f>
        <v>12.5</v>
      </c>
      <c r="O49" s="325" t="n">
        <f aca="false">IF(ROUNDDOWN(SUM($G49,$J49,$N49,0.05),1)&gt;0,ROUNDDOWN(SUM($G49,$J49,$N49,0.05),1),"")</f>
        <v>20.8</v>
      </c>
      <c r="P49" s="323" t="n">
        <v>14</v>
      </c>
      <c r="Q49" s="323"/>
      <c r="R49" s="323" t="n">
        <v>19</v>
      </c>
      <c r="S49" s="323" t="n">
        <v>17</v>
      </c>
      <c r="T49" s="323"/>
      <c r="U49" s="326" t="n">
        <f aca="false">IF(OR(COUNTIF($P49:$T49,"&gt;0")=0,COUNTA($P$14)=0),"",(IF(COUNTA($Q49:$T49)&lt;=2,SUM($P49:$T49),IF(COUNTA($Q49:$T49)=3,SUM($P49:$T49)-MIN($Q49:$T49),SUM($P49:$T49)-MIN($Q49:$T49)-SMALL($Q49:$T49,2))))*7/(SUM($P$14:$R$14)/10))</f>
        <v>50</v>
      </c>
      <c r="V49" s="327" t="n">
        <f aca="false">IF(ROUNDDOWN(SUM($O49,$U49,0.5),0)&gt;0,ROUNDDOWN(SUM($O49,$U49,0.5),0),"")</f>
        <v>71</v>
      </c>
      <c r="W49" s="327"/>
      <c r="X49" s="327"/>
      <c r="Y49" s="328" t="str">
        <f aca="false">IF(AND(N49&lt;$N$14/2,COUNTIF($P49:$T49,"&gt;0")&gt;0),"FAIL LABS",IF(OR($U49=0,$U49=""),"",IF($V49&gt;=70,"A",IF($V49&gt;=60,"B",IF($V49&gt;=50,"C",IF($V49&gt;=40,"D","E"))))))</f>
        <v>A</v>
      </c>
    </row>
    <row r="50" customFormat="false" ht="26.25" hidden="false" customHeight="false" outlineLevel="0" collapsed="false">
      <c r="A50" s="320" t="n">
        <v>37</v>
      </c>
      <c r="B50" s="322" t="s">
        <v>105</v>
      </c>
      <c r="C50" s="322" t="s">
        <v>106</v>
      </c>
      <c r="D50" s="323" t="n">
        <v>17</v>
      </c>
      <c r="E50" s="323" t="n">
        <v>16</v>
      </c>
      <c r="F50" s="323"/>
      <c r="G50" s="324" t="n">
        <f aca="false">IF(COUNTA($D50:$F50)&gt;0,SUM($D50/$D$14,$E50/$E$14,$F50/$F$14)*$G$14/COUNTA($D50:$F50),0)</f>
        <v>5.5</v>
      </c>
      <c r="H50" s="323" t="n">
        <v>3</v>
      </c>
      <c r="I50" s="323" t="n">
        <v>3.5</v>
      </c>
      <c r="J50" s="324" t="n">
        <f aca="false">IF(COUNTA($H50:$I50)&gt;0,SUM($H50/$H$14,$I50/$I$14)*$J$14/COUNTA($H50:$I50),0)</f>
        <v>3.25</v>
      </c>
      <c r="K50" s="323" t="n">
        <v>11</v>
      </c>
      <c r="L50" s="323" t="n">
        <v>10</v>
      </c>
      <c r="M50" s="323"/>
      <c r="N50" s="324" t="n">
        <f aca="false">IF(COUNTA($K50:$M50)&gt;0,SUM($K50/$K$14,$L50/$L$14,$M50/$M$14)*$N$14/COUNTA($K50:$M50),0)</f>
        <v>10.5</v>
      </c>
      <c r="O50" s="325" t="n">
        <f aca="false">IF(ROUNDDOWN(SUM($G50,$J50,$N50,0.05),1)&gt;0,ROUNDDOWN(SUM($G50,$J50,$N50,0.05),1),"")</f>
        <v>19.3</v>
      </c>
      <c r="P50" s="323" t="n">
        <v>14</v>
      </c>
      <c r="Q50" s="323" t="n">
        <v>10</v>
      </c>
      <c r="R50" s="323"/>
      <c r="S50" s="323" t="n">
        <v>17</v>
      </c>
      <c r="T50" s="323"/>
      <c r="U50" s="326" t="n">
        <f aca="false">IF(OR(COUNTIF($P50:$T50,"&gt;0")=0,COUNTA($P$14)=0),"",(IF(COUNTA($Q50:$T50)&lt;=2,SUM($P50:$T50),IF(COUNTA($Q50:$T50)=3,SUM($P50:$T50)-MIN($Q50:$T50),SUM($P50:$T50)-MIN($Q50:$T50)-SMALL($Q50:$T50,2))))*7/(SUM($P$14:$R$14)/10))</f>
        <v>41</v>
      </c>
      <c r="V50" s="327" t="n">
        <f aca="false">IF(ROUNDDOWN(SUM($O50,$U50,0.5),0)&gt;0,ROUNDDOWN(SUM($O50,$U50,0.5),0),"")</f>
        <v>60</v>
      </c>
      <c r="W50" s="327"/>
      <c r="X50" s="327"/>
      <c r="Y50" s="328" t="str">
        <f aca="false">IF(AND(N50&lt;$N$14/2,COUNTIF($P50:$T50,"&gt;0")&gt;0),"FAIL LABS",IF(OR($U50=0,$U50=""),"",IF($V50&gt;=70,"A",IF($V50&gt;=60,"B",IF($V50&gt;=50,"C",IF($V50&gt;=40,"D","E"))))))</f>
        <v>B</v>
      </c>
    </row>
    <row r="51" s="337" customFormat="true" ht="26.25" hidden="false" customHeight="false" outlineLevel="0" collapsed="false">
      <c r="A51" s="329" t="n">
        <v>38</v>
      </c>
      <c r="B51" s="330"/>
      <c r="C51" s="330"/>
      <c r="D51" s="331"/>
      <c r="E51" s="331"/>
      <c r="F51" s="331"/>
      <c r="G51" s="332"/>
      <c r="H51" s="331"/>
      <c r="I51" s="331"/>
      <c r="J51" s="332"/>
      <c r="K51" s="331"/>
      <c r="L51" s="331"/>
      <c r="M51" s="331"/>
      <c r="N51" s="332"/>
      <c r="O51" s="333"/>
      <c r="P51" s="331"/>
      <c r="Q51" s="331"/>
      <c r="R51" s="331"/>
      <c r="S51" s="331"/>
      <c r="T51" s="331"/>
      <c r="U51" s="334" t="str">
        <f aca="false">IF(OR(COUNTIF($P51:$T51,"&gt;0")=0,COUNTA($P$14)=0),"",(IF(COUNTA($Q51:$T51)&lt;=2,SUM($P51:$T51),IF(COUNTA($Q51:$T51)=3,SUM($P51:$T51)-MIN($Q51:$T51),SUM($P51:$T51)-MIN($Q51:$T51)-SMALL($Q51:$T51,2))))*7/(SUM($P$14:$R$14)/10))</f>
        <v/>
      </c>
      <c r="V51" s="335" t="str">
        <f aca="false">IF(ROUNDDOWN(SUM($O51,$U51,0.5),0)&gt;0,ROUNDDOWN(SUM($O51,$U51,0.5),0),"")</f>
        <v/>
      </c>
      <c r="W51" s="335"/>
      <c r="X51" s="335"/>
      <c r="Y51" s="336" t="str">
        <f aca="false">IF(AND(N51&lt;$N$14/2,COUNTIF($P51:$T51,"&gt;0")&gt;0),"FAIL LABS",IF(OR($U51=0,$U51=""),"",IF($V51&gt;=70,"A",IF($V51&gt;=60,"B",IF($V51&gt;=50,"C",IF($V51&gt;=40,"D","E"))))))</f>
        <v/>
      </c>
    </row>
    <row r="52" s="337" customFormat="true" ht="26.25" hidden="false" customHeight="false" outlineLevel="0" collapsed="false">
      <c r="A52" s="329" t="n">
        <v>39</v>
      </c>
      <c r="B52" s="330" t="s">
        <v>166</v>
      </c>
      <c r="C52" s="330" t="s">
        <v>376</v>
      </c>
      <c r="D52" s="331" t="n">
        <v>19</v>
      </c>
      <c r="E52" s="331" t="n">
        <v>18</v>
      </c>
      <c r="F52" s="331"/>
      <c r="G52" s="332" t="n">
        <f aca="false">IF(COUNTA($D52:$F52)&gt;0,SUM($D52/$D$14,$E52/$E$14,$F52/$F$14)*$G$14/COUNTA($D52:$F52),0)</f>
        <v>6.16666666666667</v>
      </c>
      <c r="H52" s="331" t="n">
        <v>3</v>
      </c>
      <c r="I52" s="331" t="n">
        <v>3.5</v>
      </c>
      <c r="J52" s="332" t="n">
        <f aca="false">IF(COUNTA($H52:$I52)&gt;0,SUM($H52/$H$14,$I52/$I$14)*$J$14/COUNTA($H52:$I52),0)</f>
        <v>3.25</v>
      </c>
      <c r="K52" s="331" t="n">
        <v>11</v>
      </c>
      <c r="L52" s="331" t="n">
        <v>10</v>
      </c>
      <c r="M52" s="331"/>
      <c r="N52" s="332" t="n">
        <f aca="false">IF(COUNTA($K52:$M52)&gt;0,SUM($K52/$K$14,$L52/$L$14,$M52/$M$14)*$N$14/COUNTA($K52:$M52),0)</f>
        <v>10.5</v>
      </c>
      <c r="O52" s="333" t="n">
        <f aca="false">IF(ROUNDDOWN(SUM($G52,$J52,$N52,0.05),1)&gt;0,ROUNDDOWN(SUM($G52,$J52,$N52,0.05),1),"")</f>
        <v>19.9</v>
      </c>
      <c r="P52" s="331" t="n">
        <v>13</v>
      </c>
      <c r="Q52" s="331"/>
      <c r="R52" s="331" t="n">
        <v>15</v>
      </c>
      <c r="S52" s="331" t="n">
        <v>15</v>
      </c>
      <c r="T52" s="331"/>
      <c r="U52" s="334" t="n">
        <f aca="false">IF(OR(COUNTIF($P52:$T52,"&gt;0")=0,COUNTA($P$14)=0),"",(IF(COUNTA($Q52:$T52)&lt;=2,SUM($P52:$T52),IF(COUNTA($Q52:$T52)=3,SUM($P52:$T52)-MIN($Q52:$T52),SUM($P52:$T52)-MIN($Q52:$T52)-SMALL($Q52:$T52,2))))*7/(SUM($P$14:$R$14)/10))</f>
        <v>43</v>
      </c>
      <c r="V52" s="335" t="n">
        <f aca="false">IF(ROUNDDOWN(SUM($O52,$U52,0.5),0)&gt;0,ROUNDDOWN(SUM($O52,$U52,0.5),0),"")</f>
        <v>63</v>
      </c>
      <c r="W52" s="335"/>
      <c r="X52" s="335"/>
      <c r="Y52" s="336" t="str">
        <f aca="false">IF(AND(N52&lt;$N$14/2,COUNTIF($P52:$T52,"&gt;0")&gt;0),"FAIL LABS",IF(OR($U52=0,$U52=""),"",IF($V52&gt;=70,"A",IF($V52&gt;=60,"B",IF($V52&gt;=50,"C",IF($V52&gt;=40,"D","E"))))))</f>
        <v>B</v>
      </c>
    </row>
    <row r="53" customFormat="false" ht="26.25" hidden="false" customHeight="false" outlineLevel="0" collapsed="false">
      <c r="A53" s="320" t="n">
        <v>40</v>
      </c>
      <c r="B53" s="322" t="s">
        <v>180</v>
      </c>
      <c r="C53" s="322" t="s">
        <v>377</v>
      </c>
      <c r="D53" s="323" t="n">
        <v>12</v>
      </c>
      <c r="E53" s="323" t="n">
        <v>15</v>
      </c>
      <c r="F53" s="323"/>
      <c r="G53" s="324" t="n">
        <f aca="false">IF(COUNTA($D53:$F53)&gt;0,SUM($D53/$D$14,$E53/$E$14,$F53/$F$14)*$G$14/COUNTA($D53:$F53),0)</f>
        <v>4.5</v>
      </c>
      <c r="H53" s="323" t="n">
        <v>3</v>
      </c>
      <c r="I53" s="323" t="n">
        <v>3.5</v>
      </c>
      <c r="J53" s="324" t="n">
        <f aca="false">IF(COUNTA($H53:$I53)&gt;0,SUM($H53/$H$14,$I53/$I$14)*$J$14/COUNTA($H53:$I53),0)</f>
        <v>3.25</v>
      </c>
      <c r="K53" s="323" t="n">
        <v>9</v>
      </c>
      <c r="L53" s="323" t="n">
        <v>10</v>
      </c>
      <c r="M53" s="323"/>
      <c r="N53" s="324" t="n">
        <f aca="false">IF(COUNTA($K53:$M53)&gt;0,SUM($K53/$K$14,$L53/$L$14,$M53/$M$14)*$N$14/COUNTA($K53:$M53),0)</f>
        <v>9.5</v>
      </c>
      <c r="O53" s="325" t="n">
        <f aca="false">IF(ROUNDDOWN(SUM($G53,$J53,$N53,0.05),1)&gt;0,ROUNDDOWN(SUM($G53,$J53,$N53,0.05),1),"")</f>
        <v>17.3</v>
      </c>
      <c r="P53" s="323" t="n">
        <v>21</v>
      </c>
      <c r="Q53" s="323"/>
      <c r="R53" s="323" t="n">
        <v>19</v>
      </c>
      <c r="S53" s="323" t="n">
        <v>13</v>
      </c>
      <c r="T53" s="323"/>
      <c r="U53" s="326" t="n">
        <f aca="false">IF(OR(COUNTIF($P53:$T53,"&gt;0")=0,COUNTA($P$14)=0),"",(IF(COUNTA($Q53:$T53)&lt;=2,SUM($P53:$T53),IF(COUNTA($Q53:$T53)=3,SUM($P53:$T53)-MIN($Q53:$T53),SUM($P53:$T53)-MIN($Q53:$T53)-SMALL($Q53:$T53,2))))*7/(SUM($P$14:$R$14)/10))</f>
        <v>53</v>
      </c>
      <c r="V53" s="327" t="n">
        <f aca="false">IF(ROUNDDOWN(SUM($O53,$U53,0.5),0)&gt;0,ROUNDDOWN(SUM($O53,$U53,0.5),0),"")</f>
        <v>70</v>
      </c>
      <c r="W53" s="327"/>
      <c r="X53" s="327"/>
      <c r="Y53" s="328" t="str">
        <f aca="false">IF(AND(N53&lt;$N$14/2,COUNTIF($P53:$T53,"&gt;0")&gt;0),"FAIL LABS",IF(OR($U53=0,$U53=""),"",IF($V53&gt;=70,"A",IF($V53&gt;=60,"B",IF($V53&gt;=50,"C",IF($V53&gt;=40,"D","E"))))))</f>
        <v>A</v>
      </c>
    </row>
    <row r="54" customFormat="false" ht="26.25" hidden="false" customHeight="false" outlineLevel="0" collapsed="false">
      <c r="A54" s="320" t="n">
        <v>41</v>
      </c>
      <c r="B54" s="322" t="s">
        <v>107</v>
      </c>
      <c r="C54" s="322" t="s">
        <v>108</v>
      </c>
      <c r="D54" s="323" t="n">
        <v>11.5</v>
      </c>
      <c r="E54" s="323" t="n">
        <v>14</v>
      </c>
      <c r="F54" s="323"/>
      <c r="G54" s="324" t="n">
        <f aca="false">IF(COUNTA($D54:$F54)&gt;0,SUM($D54/$D$14,$E54/$E$14,$F54/$F$14)*$G$14/COUNTA($D54:$F54),0)</f>
        <v>4.25</v>
      </c>
      <c r="H54" s="323" t="n">
        <v>4</v>
      </c>
      <c r="I54" s="323" t="n">
        <v>3.5</v>
      </c>
      <c r="J54" s="324" t="n">
        <f aca="false">IF(COUNTA($H54:$I54)&gt;0,SUM($H54/$H$14,$I54/$I$14)*$J$14/COUNTA($H54:$I54),0)</f>
        <v>3.75</v>
      </c>
      <c r="K54" s="323" t="n">
        <v>10</v>
      </c>
      <c r="L54" s="323" t="n">
        <v>11</v>
      </c>
      <c r="M54" s="323"/>
      <c r="N54" s="324" t="n">
        <f aca="false">IF(COUNTA($K54:$M54)&gt;0,SUM($K54/$K$14,$L54/$L$14,$M54/$M$14)*$N$14/COUNTA($K54:$M54),0)</f>
        <v>10.5</v>
      </c>
      <c r="O54" s="325" t="n">
        <f aca="false">IF(ROUNDDOWN(SUM($G54,$J54,$N54,0.05),1)&gt;0,ROUNDDOWN(SUM($G54,$J54,$N54,0.05),1),"")</f>
        <v>18.5</v>
      </c>
      <c r="P54" s="323" t="n">
        <v>17</v>
      </c>
      <c r="Q54" s="323"/>
      <c r="R54" s="323" t="n">
        <v>14</v>
      </c>
      <c r="S54" s="323" t="n">
        <v>9</v>
      </c>
      <c r="T54" s="323"/>
      <c r="U54" s="326" t="n">
        <f aca="false">IF(OR(COUNTIF($P54:$T54,"&gt;0")=0,COUNTA($P$14)=0),"",(IF(COUNTA($Q54:$T54)&lt;=2,SUM($P54:$T54),IF(COUNTA($Q54:$T54)=3,SUM($P54:$T54)-MIN($Q54:$T54),SUM($P54:$T54)-MIN($Q54:$T54)-SMALL($Q54:$T54,2))))*7/(SUM($P$14:$R$14)/10))</f>
        <v>40</v>
      </c>
      <c r="V54" s="327" t="n">
        <f aca="false">IF(ROUNDDOWN(SUM($O54,$U54,0.5),0)&gt;0,ROUNDDOWN(SUM($O54,$U54,0.5),0),"")</f>
        <v>59</v>
      </c>
      <c r="W54" s="327"/>
      <c r="X54" s="327"/>
      <c r="Y54" s="328" t="str">
        <f aca="false">IF(AND(N54&lt;$N$14/2,COUNTIF($P54:$T54,"&gt;0")&gt;0),"FAIL LABS",IF(OR($U54=0,$U54=""),"",IF($V54&gt;=70,"A",IF($V54&gt;=60,"B",IF($V54&gt;=50,"C",IF($V54&gt;=40,"D","E"))))))</f>
        <v>C</v>
      </c>
    </row>
    <row r="55" customFormat="false" ht="26.25" hidden="false" customHeight="false" outlineLevel="0" collapsed="false">
      <c r="A55" s="320" t="n">
        <v>42</v>
      </c>
      <c r="B55" s="322" t="s">
        <v>111</v>
      </c>
      <c r="C55" s="322" t="s">
        <v>112</v>
      </c>
      <c r="D55" s="323" t="n">
        <v>16</v>
      </c>
      <c r="E55" s="323" t="n">
        <v>12</v>
      </c>
      <c r="F55" s="323"/>
      <c r="G55" s="324" t="n">
        <f aca="false">IF(COUNTA($D55:$F55)&gt;0,SUM($D55/$D$14,$E55/$E$14,$F55/$F$14)*$G$14/COUNTA($D55:$F55),0)</f>
        <v>4.66666666666667</v>
      </c>
      <c r="H55" s="323" t="n">
        <v>3</v>
      </c>
      <c r="I55" s="323" t="n">
        <v>3.5</v>
      </c>
      <c r="J55" s="324" t="n">
        <f aca="false">IF(COUNTA($H55:$I55)&gt;0,SUM($H55/$H$14,$I55/$I$14)*$J$14/COUNTA($H55:$I55),0)</f>
        <v>3.25</v>
      </c>
      <c r="K55" s="323" t="n">
        <v>11</v>
      </c>
      <c r="L55" s="323" t="n">
        <v>10</v>
      </c>
      <c r="M55" s="323"/>
      <c r="N55" s="324" t="n">
        <f aca="false">IF(COUNTA($K55:$M55)&gt;0,SUM($K55/$K$14,$L55/$L$14,$M55/$M$14)*$N$14/COUNTA($K55:$M55),0)</f>
        <v>10.5</v>
      </c>
      <c r="O55" s="325" t="n">
        <f aca="false">IF(ROUNDDOWN(SUM($G55,$J55,$N55,0.05),1)&gt;0,ROUNDDOWN(SUM($G55,$J55,$N55,0.05),1),"")</f>
        <v>18.4</v>
      </c>
      <c r="P55" s="323" t="n">
        <v>9</v>
      </c>
      <c r="Q55" s="323" t="n">
        <v>5</v>
      </c>
      <c r="R55" s="323"/>
      <c r="S55" s="323" t="n">
        <v>12</v>
      </c>
      <c r="T55" s="323"/>
      <c r="U55" s="326" t="n">
        <f aca="false">IF(OR(COUNTIF($P55:$T55,"&gt;0")=0,COUNTA($P$14)=0),"",(IF(COUNTA($Q55:$T55)&lt;=2,SUM($P55:$T55),IF(COUNTA($Q55:$T55)=3,SUM($P55:$T55)-MIN($Q55:$T55),SUM($P55:$T55)-MIN($Q55:$T55)-SMALL($Q55:$T55,2))))*7/(SUM($P$14:$R$14)/10))</f>
        <v>26</v>
      </c>
      <c r="V55" s="327" t="n">
        <f aca="false">IF(ROUNDDOWN(SUM($O55,$U55,0.5),0)&gt;0,ROUNDDOWN(SUM($O55,$U55,0.5),0),"")</f>
        <v>44</v>
      </c>
      <c r="W55" s="327"/>
      <c r="X55" s="327"/>
      <c r="Y55" s="328" t="str">
        <f aca="false">IF(AND(N55&lt;$N$14/2,COUNTIF($P55:$T55,"&gt;0")&gt;0),"FAIL LABS",IF(OR($U55=0,$U55=""),"",IF($V55&gt;=70,"A",IF($V55&gt;=60,"B",IF($V55&gt;=50,"C",IF($V55&gt;=40,"D","E"))))))</f>
        <v>D</v>
      </c>
    </row>
    <row r="56" customFormat="false" ht="26.25" hidden="false" customHeight="false" outlineLevel="0" collapsed="false">
      <c r="A56" s="320" t="n">
        <v>43</v>
      </c>
      <c r="B56" s="322" t="s">
        <v>113</v>
      </c>
      <c r="C56" s="322" t="s">
        <v>114</v>
      </c>
      <c r="D56" s="323" t="n">
        <v>17</v>
      </c>
      <c r="E56" s="323" t="n">
        <v>12</v>
      </c>
      <c r="F56" s="323"/>
      <c r="G56" s="324" t="n">
        <f aca="false">IF(COUNTA($D56:$F56)&gt;0,SUM($D56/$D$14,$E56/$E$14,$F56/$F$14)*$G$14/COUNTA($D56:$F56),0)</f>
        <v>4.83333333333333</v>
      </c>
      <c r="H56" s="323" t="n">
        <v>3</v>
      </c>
      <c r="I56" s="323" t="n">
        <v>3</v>
      </c>
      <c r="J56" s="324" t="n">
        <f aca="false">IF(COUNTA($H56:$I56)&gt;0,SUM($H56/$H$14,$I56/$I$14)*$J$14/COUNTA($H56:$I56),0)</f>
        <v>3</v>
      </c>
      <c r="K56" s="323" t="n">
        <v>10</v>
      </c>
      <c r="L56" s="323" t="n">
        <v>9</v>
      </c>
      <c r="M56" s="323"/>
      <c r="N56" s="324" t="n">
        <f aca="false">IF(COUNTA($K56:$M56)&gt;0,SUM($K56/$K$14,$L56/$L$14,$M56/$M$14)*$N$14/COUNTA($K56:$M56),0)</f>
        <v>9.5</v>
      </c>
      <c r="O56" s="325" t="n">
        <f aca="false">IF(ROUNDDOWN(SUM($G56,$J56,$N56,0.05),1)&gt;0,ROUNDDOWN(SUM($G56,$J56,$N56,0.05),1),"")</f>
        <v>17.3</v>
      </c>
      <c r="P56" s="323" t="n">
        <v>5</v>
      </c>
      <c r="Q56" s="323"/>
      <c r="R56" s="323" t="n">
        <v>8</v>
      </c>
      <c r="S56" s="323" t="n">
        <v>10</v>
      </c>
      <c r="T56" s="323"/>
      <c r="U56" s="326" t="n">
        <f aca="false">IF(OR(COUNTIF($P56:$T56,"&gt;0")=0,COUNTA($P$14)=0),"",(IF(COUNTA($Q56:$T56)&lt;=2,SUM($P56:$T56),IF(COUNTA($Q56:$T56)=3,SUM($P56:$T56)-MIN($Q56:$T56),SUM($P56:$T56)-MIN($Q56:$T56)-SMALL($Q56:$T56,2))))*7/(SUM($P$14:$R$14)/10))</f>
        <v>23</v>
      </c>
      <c r="V56" s="327" t="n">
        <f aca="false">IF(ROUNDDOWN(SUM($O56,$U56,0.5),0)&gt;0,ROUNDDOWN(SUM($O56,$U56,0.5),0),"")</f>
        <v>40</v>
      </c>
      <c r="W56" s="327"/>
      <c r="X56" s="327"/>
      <c r="Y56" s="328" t="str">
        <f aca="false">IF(AND(N56&lt;$N$14/2,COUNTIF($P56:$T56,"&gt;0")&gt;0),"FAIL LABS",IF(OR($U56=0,$U56=""),"",IF($V56&gt;=70,"A",IF($V56&gt;=60,"B",IF($V56&gt;=50,"C",IF($V56&gt;=40,"D","E"))))))</f>
        <v>D</v>
      </c>
    </row>
    <row r="57" customFormat="false" ht="26.25" hidden="false" customHeight="false" outlineLevel="0" collapsed="false">
      <c r="A57" s="320" t="n">
        <v>44</v>
      </c>
      <c r="B57" s="322" t="s">
        <v>137</v>
      </c>
      <c r="C57" s="322" t="s">
        <v>138</v>
      </c>
      <c r="D57" s="323" t="n">
        <v>18</v>
      </c>
      <c r="E57" s="323" t="n">
        <v>15</v>
      </c>
      <c r="F57" s="323"/>
      <c r="G57" s="324" t="n">
        <f aca="false">IF(COUNTA($D57:$F57)&gt;0,SUM($D57/$D$14,$E57/$E$14,$F57/$F$14)*$G$14/COUNTA($D57:$F57),0)</f>
        <v>5.5</v>
      </c>
      <c r="H57" s="323" t="n">
        <v>2.5</v>
      </c>
      <c r="I57" s="323" t="n">
        <v>4</v>
      </c>
      <c r="J57" s="324" t="n">
        <f aca="false">IF(COUNTA($H57:$I57)&gt;0,SUM($H57/$H$14,$I57/$I$14)*$J$14/COUNTA($H57:$I57),0)</f>
        <v>3.25</v>
      </c>
      <c r="K57" s="323" t="n">
        <v>9</v>
      </c>
      <c r="L57" s="323" t="n">
        <v>11</v>
      </c>
      <c r="M57" s="323"/>
      <c r="N57" s="324" t="n">
        <f aca="false">IF(COUNTA($K57:$M57)&gt;0,SUM($K57/$K$14,$L57/$L$14,$M57/$M$14)*$N$14/COUNTA($K57:$M57),0)</f>
        <v>10</v>
      </c>
      <c r="O57" s="325" t="n">
        <f aca="false">IF(ROUNDDOWN(SUM($G57,$J57,$N57,0.05),1)&gt;0,ROUNDDOWN(SUM($G57,$J57,$N57,0.05),1),"")</f>
        <v>18.8</v>
      </c>
      <c r="P57" s="323" t="n">
        <v>14.5</v>
      </c>
      <c r="Q57" s="323"/>
      <c r="R57" s="323" t="n">
        <v>2</v>
      </c>
      <c r="S57" s="323" t="n">
        <v>6</v>
      </c>
      <c r="T57" s="323"/>
      <c r="U57" s="326" t="n">
        <f aca="false">IF(OR(COUNTIF($P57:$T57,"&gt;0")=0,COUNTA($P$14)=0),"",(IF(COUNTA($Q57:$T57)&lt;=2,SUM($P57:$T57),IF(COUNTA($Q57:$T57)=3,SUM($P57:$T57)-MIN($Q57:$T57),SUM($P57:$T57)-MIN($Q57:$T57)-SMALL($Q57:$T57,2))))*7/(SUM($P$14:$R$14)/10))</f>
        <v>22.5</v>
      </c>
      <c r="V57" s="327" t="n">
        <f aca="false">IF(ROUNDDOWN(SUM($O57,$U57,0.5),0)&gt;0,ROUNDDOWN(SUM($O57,$U57,0.5),0),"")</f>
        <v>41</v>
      </c>
      <c r="W57" s="327"/>
      <c r="X57" s="327"/>
      <c r="Y57" s="328" t="str">
        <f aca="false">IF(AND(N57&lt;$N$14/2,COUNTIF($P57:$T57,"&gt;0")&gt;0),"FAIL LABS",IF(OR($U57=0,$U57=""),"",IF($V57&gt;=70,"A",IF($V57&gt;=60,"B",IF($V57&gt;=50,"C",IF($V57&gt;=40,"D","E"))))))</f>
        <v>D</v>
      </c>
    </row>
    <row r="58" customFormat="false" ht="26.25" hidden="false" customHeight="false" outlineLevel="0" collapsed="false">
      <c r="A58" s="320" t="n">
        <v>45</v>
      </c>
      <c r="B58" s="322" t="s">
        <v>115</v>
      </c>
      <c r="C58" s="322" t="s">
        <v>116</v>
      </c>
      <c r="D58" s="323" t="n">
        <v>15</v>
      </c>
      <c r="E58" s="323" t="n">
        <v>13</v>
      </c>
      <c r="F58" s="323"/>
      <c r="G58" s="324" t="n">
        <f aca="false">IF(COUNTA($D58:$F58)&gt;0,SUM($D58/$D$14,$E58/$E$14,$F58/$F$14)*$G$14/COUNTA($D58:$F58),0)</f>
        <v>4.66666666666667</v>
      </c>
      <c r="H58" s="323" t="n">
        <v>3</v>
      </c>
      <c r="I58" s="323" t="n">
        <v>3</v>
      </c>
      <c r="J58" s="324" t="n">
        <f aca="false">IF(COUNTA($H58:$I58)&gt;0,SUM($H58/$H$14,$I58/$I$14)*$J$14/COUNTA($H58:$I58),0)</f>
        <v>3</v>
      </c>
      <c r="K58" s="323" t="n">
        <v>11</v>
      </c>
      <c r="L58" s="323" t="n">
        <v>10</v>
      </c>
      <c r="M58" s="323"/>
      <c r="N58" s="324" t="n">
        <f aca="false">IF(COUNTA($K58:$M58)&gt;0,SUM($K58/$K$14,$L58/$L$14,$M58/$M$14)*$N$14/COUNTA($K58:$M58),0)</f>
        <v>10.5</v>
      </c>
      <c r="O58" s="325" t="n">
        <f aca="false">IF(ROUNDDOWN(SUM($G58,$J58,$N58,0.05),1)&gt;0,ROUNDDOWN(SUM($G58,$J58,$N58,0.05),1),"")</f>
        <v>18.2</v>
      </c>
      <c r="P58" s="323" t="n">
        <v>12</v>
      </c>
      <c r="Q58" s="323" t="n">
        <v>9.5</v>
      </c>
      <c r="R58" s="323"/>
      <c r="S58" s="323" t="n">
        <v>4</v>
      </c>
      <c r="T58" s="323"/>
      <c r="U58" s="326" t="n">
        <f aca="false">IF(OR(COUNTIF($P58:$T58,"&gt;0")=0,COUNTA($P$14)=0),"",(IF(COUNTA($Q58:$T58)&lt;=2,SUM($P58:$T58),IF(COUNTA($Q58:$T58)=3,SUM($P58:$T58)-MIN($Q58:$T58),SUM($P58:$T58)-MIN($Q58:$T58)-SMALL($Q58:$T58,2))))*7/(SUM($P$14:$R$14)/10))</f>
        <v>25.5</v>
      </c>
      <c r="V58" s="327" t="n">
        <f aca="false">IF(ROUNDDOWN(SUM($O58,$U58,0.5),0)&gt;0,ROUNDDOWN(SUM($O58,$U58,0.5),0),"")</f>
        <v>44</v>
      </c>
      <c r="W58" s="327"/>
      <c r="X58" s="327"/>
      <c r="Y58" s="328" t="str">
        <f aca="false">IF(AND(N58&lt;$N$14/2,COUNTIF($P58:$T58,"&gt;0")&gt;0),"FAIL LABS",IF(OR($U58=0,$U58=""),"",IF($V58&gt;=70,"A",IF($V58&gt;=60,"B",IF($V58&gt;=50,"C",IF($V58&gt;=40,"D","E"))))))</f>
        <v>D</v>
      </c>
    </row>
    <row r="59" customFormat="false" ht="26.25" hidden="false" customHeight="false" outlineLevel="0" collapsed="false">
      <c r="A59" s="320" t="n">
        <v>46</v>
      </c>
      <c r="B59" s="322" t="s">
        <v>117</v>
      </c>
      <c r="C59" s="322" t="s">
        <v>118</v>
      </c>
      <c r="D59" s="323" t="n">
        <v>11</v>
      </c>
      <c r="E59" s="323" t="n">
        <v>10.5</v>
      </c>
      <c r="F59" s="323"/>
      <c r="G59" s="324" t="n">
        <f aca="false">IF(COUNTA($D59:$F59)&gt;0,SUM($D59/$D$14,$E59/$E$14,$F59/$F$14)*$G$14/COUNTA($D59:$F59),0)</f>
        <v>3.58333333333333</v>
      </c>
      <c r="H59" s="323" t="n">
        <v>3.5</v>
      </c>
      <c r="I59" s="323" t="n">
        <v>3</v>
      </c>
      <c r="J59" s="324" t="n">
        <f aca="false">IF(COUNTA($H59:$I59)&gt;0,SUM($H59/$H$14,$I59/$I$14)*$J$14/COUNTA($H59:$I59),0)</f>
        <v>3.25</v>
      </c>
      <c r="K59" s="323" t="n">
        <v>11</v>
      </c>
      <c r="L59" s="323" t="n">
        <v>10</v>
      </c>
      <c r="M59" s="323"/>
      <c r="N59" s="324" t="n">
        <f aca="false">IF(COUNTA($K59:$M59)&gt;0,SUM($K59/$K$14,$L59/$L$14,$M59/$M$14)*$N$14/COUNTA($K59:$M59),0)</f>
        <v>10.5</v>
      </c>
      <c r="O59" s="325" t="n">
        <f aca="false">IF(ROUNDDOWN(SUM($G59,$J59,$N59,0.05),1)&gt;0,ROUNDDOWN(SUM($G59,$J59,$N59,0.05),1),"")</f>
        <v>17.3</v>
      </c>
      <c r="P59" s="323" t="n">
        <v>18.5</v>
      </c>
      <c r="Q59" s="323"/>
      <c r="R59" s="323" t="n">
        <v>14</v>
      </c>
      <c r="S59" s="323" t="n">
        <v>16</v>
      </c>
      <c r="T59" s="323"/>
      <c r="U59" s="326" t="n">
        <f aca="false">IF(OR(COUNTIF($P59:$T59,"&gt;0")=0,COUNTA($P$14)=0),"",(IF(COUNTA($Q59:$T59)&lt;=2,SUM($P59:$T59),IF(COUNTA($Q59:$T59)=3,SUM($P59:$T59)-MIN($Q59:$T59),SUM($P59:$T59)-MIN($Q59:$T59)-SMALL($Q59:$T59,2))))*7/(SUM($P$14:$R$14)/10))</f>
        <v>48.5</v>
      </c>
      <c r="V59" s="327" t="n">
        <f aca="false">IF(ROUNDDOWN(SUM($O59,$U59,0.5),0)&gt;0,ROUNDDOWN(SUM($O59,$U59,0.5),0),"")</f>
        <v>66</v>
      </c>
      <c r="W59" s="327"/>
      <c r="X59" s="327"/>
      <c r="Y59" s="328" t="str">
        <f aca="false">IF(AND(N59&lt;$N$14/2,COUNTIF($P59:$T59,"&gt;0")&gt;0),"FAIL LABS",IF(OR($U59=0,$U59=""),"",IF($V59&gt;=70,"A",IF($V59&gt;=60,"B",IF($V59&gt;=50,"C",IF($V59&gt;=40,"D","E"))))))</f>
        <v>B</v>
      </c>
    </row>
    <row r="60" customFormat="false" ht="26.25" hidden="false" customHeight="false" outlineLevel="0" collapsed="false">
      <c r="A60" s="320" t="n">
        <v>47</v>
      </c>
      <c r="B60" s="322" t="s">
        <v>119</v>
      </c>
      <c r="C60" s="322" t="s">
        <v>120</v>
      </c>
      <c r="D60" s="323" t="n">
        <v>15</v>
      </c>
      <c r="E60" s="323" t="n">
        <v>13</v>
      </c>
      <c r="F60" s="323"/>
      <c r="G60" s="324" t="n">
        <f aca="false">IF(COUNTA($D60:$F60)&gt;0,SUM($D60/$D$14,$E60/$E$14,$F60/$F$14)*$G$14/COUNTA($D60:$F60),0)</f>
        <v>4.66666666666667</v>
      </c>
      <c r="H60" s="323" t="n">
        <v>3</v>
      </c>
      <c r="I60" s="323" t="n">
        <v>3.5</v>
      </c>
      <c r="J60" s="324" t="n">
        <f aca="false">IF(COUNTA($H60:$I60)&gt;0,SUM($H60/$H$14,$I60/$I$14)*$J$14/COUNTA($H60:$I60),0)</f>
        <v>3.25</v>
      </c>
      <c r="K60" s="323" t="n">
        <v>10</v>
      </c>
      <c r="L60" s="323" t="n">
        <v>9</v>
      </c>
      <c r="M60" s="323"/>
      <c r="N60" s="324" t="n">
        <f aca="false">IF(COUNTA($K60:$M60)&gt;0,SUM($K60/$K$14,$L60/$L$14,$M60/$M$14)*$N$14/COUNTA($K60:$M60),0)</f>
        <v>9.5</v>
      </c>
      <c r="O60" s="325" t="n">
        <f aca="false">IF(ROUNDDOWN(SUM($G60,$J60,$N60,0.05),1)&gt;0,ROUNDDOWN(SUM($G60,$J60,$N60,0.05),1),"")</f>
        <v>17.4</v>
      </c>
      <c r="P60" s="323" t="n">
        <v>10.5</v>
      </c>
      <c r="Q60" s="323"/>
      <c r="R60" s="323" t="n">
        <v>12</v>
      </c>
      <c r="S60" s="323" t="n">
        <v>13</v>
      </c>
      <c r="T60" s="323"/>
      <c r="U60" s="326" t="n">
        <f aca="false">IF(OR(COUNTIF($P60:$T60,"&gt;0")=0,COUNTA($P$14)=0),"",(IF(COUNTA($Q60:$T60)&lt;=2,SUM($P60:$T60),IF(COUNTA($Q60:$T60)=3,SUM($P60:$T60)-MIN($Q60:$T60),SUM($P60:$T60)-MIN($Q60:$T60)-SMALL($Q60:$T60,2))))*7/(SUM($P$14:$R$14)/10))</f>
        <v>35.5</v>
      </c>
      <c r="V60" s="327" t="n">
        <f aca="false">IF(ROUNDDOWN(SUM($O60,$U60,0.5),0)&gt;0,ROUNDDOWN(SUM($O60,$U60,0.5),0),"")</f>
        <v>53</v>
      </c>
      <c r="W60" s="327"/>
      <c r="X60" s="327"/>
      <c r="Y60" s="328" t="str">
        <f aca="false">IF(AND(N60&lt;$N$14/2,COUNTIF($P60:$T60,"&gt;0")&gt;0),"FAIL LABS",IF(OR($U60=0,$U60=""),"",IF($V60&gt;=70,"A",IF($V60&gt;=60,"B",IF($V60&gt;=50,"C",IF($V60&gt;=40,"D","E"))))))</f>
        <v>C</v>
      </c>
    </row>
    <row r="61" customFormat="false" ht="26.25" hidden="false" customHeight="false" outlineLevel="0" collapsed="false">
      <c r="A61" s="320" t="n">
        <v>48</v>
      </c>
      <c r="B61" s="322" t="s">
        <v>121</v>
      </c>
      <c r="C61" s="322" t="s">
        <v>122</v>
      </c>
      <c r="D61" s="323" t="n">
        <v>23</v>
      </c>
      <c r="E61" s="323" t="n">
        <v>19</v>
      </c>
      <c r="F61" s="323"/>
      <c r="G61" s="324" t="n">
        <f aca="false">IF(COUNTA($D61:$F61)&gt;0,SUM($D61/$D$14,$E61/$E$14,$F61/$F$14)*$G$14/COUNTA($D61:$F61),0)</f>
        <v>7</v>
      </c>
      <c r="H61" s="323" t="n">
        <v>3</v>
      </c>
      <c r="I61" s="323" t="n">
        <v>3</v>
      </c>
      <c r="J61" s="324" t="n">
        <f aca="false">IF(COUNTA($H61:$I61)&gt;0,SUM($H61/$H$14,$I61/$I$14)*$J$14/COUNTA($H61:$I61),0)</f>
        <v>3</v>
      </c>
      <c r="K61" s="323" t="n">
        <v>10</v>
      </c>
      <c r="L61" s="323" t="n">
        <v>11.5</v>
      </c>
      <c r="M61" s="323"/>
      <c r="N61" s="324" t="n">
        <f aca="false">IF(COUNTA($K61:$M61)&gt;0,SUM($K61/$K$14,$L61/$L$14,$M61/$M$14)*$N$14/COUNTA($K61:$M61),0)</f>
        <v>10.75</v>
      </c>
      <c r="O61" s="325" t="n">
        <f aca="false">IF(ROUNDDOWN(SUM($G61,$J61,$N61,0.05),1)&gt;0,ROUNDDOWN(SUM($G61,$J61,$N61,0.05),1),"")</f>
        <v>20.8</v>
      </c>
      <c r="P61" s="323" t="n">
        <v>22.5</v>
      </c>
      <c r="Q61" s="323"/>
      <c r="R61" s="323" t="n">
        <v>19</v>
      </c>
      <c r="S61" s="323" t="n">
        <v>16</v>
      </c>
      <c r="T61" s="323"/>
      <c r="U61" s="326" t="n">
        <f aca="false">IF(OR(COUNTIF($P61:$T61,"&gt;0")=0,COUNTA($P$14)=0),"",(IF(COUNTA($Q61:$T61)&lt;=2,SUM($P61:$T61),IF(COUNTA($Q61:$T61)=3,SUM($P61:$T61)-MIN($Q61:$T61),SUM($P61:$T61)-MIN($Q61:$T61)-SMALL($Q61:$T61,2))))*7/(SUM($P$14:$R$14)/10))</f>
        <v>57.5</v>
      </c>
      <c r="V61" s="327" t="n">
        <f aca="false">IF(ROUNDDOWN(SUM($O61,$U61,0.5),0)&gt;0,ROUNDDOWN(SUM($O61,$U61,0.5),0),"")</f>
        <v>78</v>
      </c>
      <c r="W61" s="327"/>
      <c r="X61" s="327"/>
      <c r="Y61" s="328" t="str">
        <f aca="false">IF(AND(N61&lt;$N$14/2,COUNTIF($P61:$T61,"&gt;0")&gt;0),"FAIL LABS",IF(OR($U61=0,$U61=""),"",IF($V61&gt;=70,"A",IF($V61&gt;=60,"B",IF($V61&gt;=50,"C",IF($V61&gt;=40,"D","E"))))))</f>
        <v>A</v>
      </c>
    </row>
    <row r="62" customFormat="false" ht="26.25" hidden="false" customHeight="false" outlineLevel="0" collapsed="false">
      <c r="A62" s="320" t="n">
        <v>49</v>
      </c>
      <c r="B62" s="322" t="s">
        <v>123</v>
      </c>
      <c r="C62" s="322" t="s">
        <v>124</v>
      </c>
      <c r="D62" s="323" t="n">
        <v>9</v>
      </c>
      <c r="E62" s="323" t="n">
        <v>14</v>
      </c>
      <c r="F62" s="323"/>
      <c r="G62" s="324" t="n">
        <f aca="false">IF(COUNTA($D62:$F62)&gt;0,SUM($D62/$D$14,$E62/$E$14,$F62/$F$14)*$G$14/COUNTA($D62:$F62),0)</f>
        <v>3.83333333333333</v>
      </c>
      <c r="H62" s="323" t="n">
        <v>3</v>
      </c>
      <c r="I62" s="323" t="n">
        <v>3</v>
      </c>
      <c r="J62" s="324" t="n">
        <f aca="false">IF(COUNTA($H62:$I62)&gt;0,SUM($H62/$H$14,$I62/$I$14)*$J$14/COUNTA($H62:$I62),0)</f>
        <v>3</v>
      </c>
      <c r="K62" s="323" t="n">
        <v>10</v>
      </c>
      <c r="L62" s="323" t="n">
        <v>11.5</v>
      </c>
      <c r="M62" s="323"/>
      <c r="N62" s="324" t="n">
        <f aca="false">IF(COUNTA($K62:$M62)&gt;0,SUM($K62/$K$14,$L62/$L$14,$M62/$M$14)*$N$14/COUNTA($K62:$M62),0)</f>
        <v>10.75</v>
      </c>
      <c r="O62" s="325" t="n">
        <f aca="false">IF(ROUNDDOWN(SUM($G62,$J62,$N62,0.05),1)&gt;0,ROUNDDOWN(SUM($G62,$J62,$N62,0.05),1),"")</f>
        <v>17.6</v>
      </c>
      <c r="P62" s="323" t="n">
        <v>23</v>
      </c>
      <c r="Q62" s="323"/>
      <c r="R62" s="323" t="n">
        <v>15</v>
      </c>
      <c r="S62" s="323" t="n">
        <v>14</v>
      </c>
      <c r="T62" s="323"/>
      <c r="U62" s="326" t="n">
        <f aca="false">IF(OR(COUNTIF($P62:$T62,"&gt;0")=0,COUNTA($P$14)=0),"",(IF(COUNTA($Q62:$T62)&lt;=2,SUM($P62:$T62),IF(COUNTA($Q62:$T62)=3,SUM($P62:$T62)-MIN($Q62:$T62),SUM($P62:$T62)-MIN($Q62:$T62)-SMALL($Q62:$T62,2))))*7/(SUM($P$14:$R$14)/10))</f>
        <v>52</v>
      </c>
      <c r="V62" s="327" t="n">
        <f aca="false">IF(ROUNDDOWN(SUM($O62,$U62,0.5),0)&gt;0,ROUNDDOWN(SUM($O62,$U62,0.5),0),"")</f>
        <v>70</v>
      </c>
      <c r="W62" s="327"/>
      <c r="X62" s="327"/>
      <c r="Y62" s="328" t="str">
        <f aca="false">IF(AND(N62&lt;$N$14/2,COUNTIF($P62:$T62,"&gt;0")&gt;0),"FAIL LABS",IF(OR($U62=0,$U62=""),"",IF($V62&gt;=70,"A",IF($V62&gt;=60,"B",IF($V62&gt;=50,"C",IF($V62&gt;=40,"D","E"))))))</f>
        <v>A</v>
      </c>
    </row>
    <row r="63" customFormat="false" ht="26.25" hidden="false" customHeight="false" outlineLevel="0" collapsed="false">
      <c r="A63" s="320" t="n">
        <v>50</v>
      </c>
      <c r="B63" s="322" t="s">
        <v>125</v>
      </c>
      <c r="C63" s="322" t="s">
        <v>126</v>
      </c>
      <c r="D63" s="323" t="n">
        <v>16</v>
      </c>
      <c r="E63" s="323" t="n">
        <v>20</v>
      </c>
      <c r="F63" s="323"/>
      <c r="G63" s="324" t="n">
        <f aca="false">IF(COUNTA($D63:$F63)&gt;0,SUM($D63/$D$14,$E63/$E$14,$F63/$F$14)*$G$14/COUNTA($D63:$F63),0)</f>
        <v>6</v>
      </c>
      <c r="H63" s="323" t="n">
        <v>3.5</v>
      </c>
      <c r="I63" s="323" t="n">
        <v>3</v>
      </c>
      <c r="J63" s="324" t="n">
        <f aca="false">IF(COUNTA($H63:$I63)&gt;0,SUM($H63/$H$14,$I63/$I$14)*$J$14/COUNTA($H63:$I63),0)</f>
        <v>3.25</v>
      </c>
      <c r="K63" s="323" t="n">
        <v>12</v>
      </c>
      <c r="L63" s="323" t="n">
        <v>13</v>
      </c>
      <c r="M63" s="323"/>
      <c r="N63" s="324" t="n">
        <f aca="false">IF(COUNTA($K63:$M63)&gt;0,SUM($K63/$K$14,$L63/$L$14,$M63/$M$14)*$N$14/COUNTA($K63:$M63),0)</f>
        <v>12.5</v>
      </c>
      <c r="O63" s="325" t="n">
        <f aca="false">IF(ROUNDDOWN(SUM($G63,$J63,$N63,0.05),1)&gt;0,ROUNDDOWN(SUM($G63,$J63,$N63,0.05),1),"")</f>
        <v>21.8</v>
      </c>
      <c r="P63" s="323" t="n">
        <v>21</v>
      </c>
      <c r="Q63" s="323"/>
      <c r="R63" s="323" t="n">
        <v>9</v>
      </c>
      <c r="S63" s="323" t="n">
        <v>19</v>
      </c>
      <c r="T63" s="323"/>
      <c r="U63" s="326" t="n">
        <f aca="false">IF(OR(COUNTIF($P63:$T63,"&gt;0")=0,COUNTA($P$14)=0),"",(IF(COUNTA($Q63:$T63)&lt;=2,SUM($P63:$T63),IF(COUNTA($Q63:$T63)=3,SUM($P63:$T63)-MIN($Q63:$T63),SUM($P63:$T63)-MIN($Q63:$T63)-SMALL($Q63:$T63,2))))*7/(SUM($P$14:$R$14)/10))</f>
        <v>49</v>
      </c>
      <c r="V63" s="327" t="n">
        <f aca="false">IF(ROUNDDOWN(SUM($O63,$U63,0.5),0)&gt;0,ROUNDDOWN(SUM($O63,$U63,0.5),0),"")</f>
        <v>71</v>
      </c>
      <c r="W63" s="327"/>
      <c r="X63" s="327"/>
      <c r="Y63" s="328" t="str">
        <f aca="false">IF(AND(N63&lt;$N$14/2,COUNTIF($P63:$T63,"&gt;0")&gt;0),"FAIL LABS",IF(OR($U63=0,$U63=""),"",IF($V63&gt;=70,"A",IF($V63&gt;=60,"B",IF($V63&gt;=50,"C",IF($V63&gt;=40,"D","E"))))))</f>
        <v>A</v>
      </c>
    </row>
    <row r="64" customFormat="false" ht="26.25" hidden="false" customHeight="false" outlineLevel="0" collapsed="false">
      <c r="A64" s="320" t="n">
        <v>51</v>
      </c>
      <c r="B64" s="322" t="s">
        <v>127</v>
      </c>
      <c r="C64" s="322" t="s">
        <v>128</v>
      </c>
      <c r="D64" s="323" t="n">
        <v>12</v>
      </c>
      <c r="E64" s="323" t="n">
        <v>16</v>
      </c>
      <c r="F64" s="323"/>
      <c r="G64" s="324" t="n">
        <f aca="false">IF(COUNTA($D64:$F64)&gt;0,SUM($D64/$D$14,$E64/$E$14,$F64/$F$14)*$G$14/COUNTA($D64:$F64),0)</f>
        <v>4.66666666666667</v>
      </c>
      <c r="H64" s="323" t="n">
        <v>3.5</v>
      </c>
      <c r="I64" s="323" t="n">
        <v>3</v>
      </c>
      <c r="J64" s="324" t="n">
        <f aca="false">IF(COUNTA($H64:$I64)&gt;0,SUM($H64/$H$14,$I64/$I$14)*$J$14/COUNTA($H64:$I64),0)</f>
        <v>3.25</v>
      </c>
      <c r="K64" s="323" t="n">
        <v>10</v>
      </c>
      <c r="L64" s="323" t="n">
        <v>11.5</v>
      </c>
      <c r="M64" s="323"/>
      <c r="N64" s="324" t="n">
        <f aca="false">IF(COUNTA($K64:$M64)&gt;0,SUM($K64/$K$14,$L64/$L$14,$M64/$M$14)*$N$14/COUNTA($K64:$M64),0)</f>
        <v>10.75</v>
      </c>
      <c r="O64" s="325" t="n">
        <f aca="false">IF(ROUNDDOWN(SUM($G64,$J64,$N64,0.05),1)&gt;0,ROUNDDOWN(SUM($G64,$J64,$N64,0.05),1),"")</f>
        <v>18.7</v>
      </c>
      <c r="P64" s="323" t="n">
        <v>19.5</v>
      </c>
      <c r="Q64" s="323"/>
      <c r="R64" s="323" t="n">
        <v>17</v>
      </c>
      <c r="S64" s="323" t="n">
        <v>19</v>
      </c>
      <c r="T64" s="323"/>
      <c r="U64" s="326" t="n">
        <f aca="false">IF(OR(COUNTIF($P64:$T64,"&gt;0")=0,COUNTA($P$14)=0),"",(IF(COUNTA($Q64:$T64)&lt;=2,SUM($P64:$T64),IF(COUNTA($Q64:$T64)=3,SUM($P64:$T64)-MIN($Q64:$T64),SUM($P64:$T64)-MIN($Q64:$T64)-SMALL($Q64:$T64,2))))*7/(SUM($P$14:$R$14)/10))</f>
        <v>55.5</v>
      </c>
      <c r="V64" s="327" t="n">
        <f aca="false">IF(ROUNDDOWN(SUM($O64,$U64,0.5),0)&gt;0,ROUNDDOWN(SUM($O64,$U64,0.5),0),"")</f>
        <v>74</v>
      </c>
      <c r="W64" s="327"/>
      <c r="X64" s="327"/>
      <c r="Y64" s="328" t="str">
        <f aca="false">IF(AND(N64&lt;$N$14/2,COUNTIF($P64:$T64,"&gt;0")&gt;0),"FAIL LABS",IF(OR($U64=0,$U64=""),"",IF($V64&gt;=70,"A",IF($V64&gt;=60,"B",IF($V64&gt;=50,"C",IF($V64&gt;=40,"D","E"))))))</f>
        <v>A</v>
      </c>
    </row>
    <row r="65" customFormat="false" ht="26.25" hidden="false" customHeight="false" outlineLevel="0" collapsed="false">
      <c r="A65" s="320" t="n">
        <v>52</v>
      </c>
      <c r="B65" s="322" t="s">
        <v>129</v>
      </c>
      <c r="C65" s="322" t="s">
        <v>130</v>
      </c>
      <c r="D65" s="323" t="n">
        <v>11</v>
      </c>
      <c r="E65" s="323" t="n">
        <v>13</v>
      </c>
      <c r="F65" s="323"/>
      <c r="G65" s="324" t="n">
        <f aca="false">IF(COUNTA($D65:$F65)&gt;0,SUM($D65/$D$14,$E65/$E$14,$F65/$F$14)*$G$14/COUNTA($D65:$F65),0)</f>
        <v>4</v>
      </c>
      <c r="H65" s="323" t="n">
        <v>3.5</v>
      </c>
      <c r="I65" s="323" t="n">
        <v>3</v>
      </c>
      <c r="J65" s="324" t="n">
        <f aca="false">IF(COUNTA($H65:$I65)&gt;0,SUM($H65/$H$14,$I65/$I$14)*$J$14/COUNTA($H65:$I65),0)</f>
        <v>3.25</v>
      </c>
      <c r="K65" s="323" t="n">
        <v>10</v>
      </c>
      <c r="L65" s="323" t="n">
        <v>8</v>
      </c>
      <c r="M65" s="323"/>
      <c r="N65" s="324" t="n">
        <f aca="false">IF(COUNTA($K65:$M65)&gt;0,SUM($K65/$K$14,$L65/$L$14,$M65/$M$14)*$N$14/COUNTA($K65:$M65),0)</f>
        <v>9</v>
      </c>
      <c r="O65" s="325" t="n">
        <f aca="false">IF(ROUNDDOWN(SUM($G65,$J65,$N65,0.05),1)&gt;0,ROUNDDOWN(SUM($G65,$J65,$N65,0.05),1),"")</f>
        <v>16.3</v>
      </c>
      <c r="P65" s="323" t="n">
        <v>10</v>
      </c>
      <c r="Q65" s="323" t="n">
        <v>8</v>
      </c>
      <c r="R65" s="323"/>
      <c r="S65" s="323"/>
      <c r="T65" s="323" t="n">
        <v>11</v>
      </c>
      <c r="U65" s="326" t="n">
        <f aca="false">IF(OR(COUNTIF($P65:$T65,"&gt;0")=0,COUNTA($P$14)=0),"",(IF(COUNTA($Q65:$T65)&lt;=2,SUM($P65:$T65),IF(COUNTA($Q65:$T65)=3,SUM($P65:$T65)-MIN($Q65:$T65),SUM($P65:$T65)-MIN($Q65:$T65)-SMALL($Q65:$T65,2))))*7/(SUM($P$14:$R$14)/10))</f>
        <v>29</v>
      </c>
      <c r="V65" s="327" t="n">
        <f aca="false">IF(ROUNDDOWN(SUM($O65,$U65,0.5),0)&gt;0,ROUNDDOWN(SUM($O65,$U65,0.5),0),"")</f>
        <v>45</v>
      </c>
      <c r="W65" s="327"/>
      <c r="X65" s="327"/>
      <c r="Y65" s="328" t="str">
        <f aca="false">IF(AND(N65&lt;$N$14/2,COUNTIF($P65:$T65,"&gt;0")&gt;0),"FAIL LABS",IF(OR($U65=0,$U65=""),"",IF($V65&gt;=70,"A",IF($V65&gt;=60,"B",IF($V65&gt;=50,"C",IF($V65&gt;=40,"D","E"))))))</f>
        <v>D</v>
      </c>
    </row>
    <row r="66" customFormat="false" ht="26.25" hidden="false" customHeight="false" outlineLevel="0" collapsed="false">
      <c r="A66" s="320" t="n">
        <v>53</v>
      </c>
      <c r="B66" s="322" t="s">
        <v>168</v>
      </c>
      <c r="C66" s="322" t="s">
        <v>176</v>
      </c>
      <c r="D66" s="323" t="n">
        <v>7.5</v>
      </c>
      <c r="E66" s="323" t="n">
        <v>9</v>
      </c>
      <c r="F66" s="323"/>
      <c r="G66" s="324" t="n">
        <f aca="false">IF(COUNTA($D66:$F66)&gt;0,SUM($D66/$D$14,$E66/$E$14,$F66/$F$14)*$G$14/COUNTA($D66:$F66),0)</f>
        <v>2.75</v>
      </c>
      <c r="H66" s="323" t="n">
        <v>3.5</v>
      </c>
      <c r="I66" s="323" t="n">
        <v>3.5</v>
      </c>
      <c r="J66" s="324" t="n">
        <f aca="false">IF(COUNTA($H66:$I66)&gt;0,SUM($H66/$H$14,$I66/$I$14)*$J$14/COUNTA($H66:$I66),0)</f>
        <v>3.5</v>
      </c>
      <c r="K66" s="323" t="n">
        <v>11</v>
      </c>
      <c r="L66" s="323" t="n">
        <v>9</v>
      </c>
      <c r="M66" s="323"/>
      <c r="N66" s="324" t="n">
        <f aca="false">IF(COUNTA($K66:$M66)&gt;0,SUM($K66/$K$14,$L66/$L$14,$M66/$M$14)*$N$14/COUNTA($K66:$M66),0)</f>
        <v>10</v>
      </c>
      <c r="O66" s="325" t="n">
        <f aca="false">IF(ROUNDDOWN(SUM($G66,$J66,$N66,0.05),1)&gt;0,ROUNDDOWN(SUM($G66,$J66,$N66,0.05),1),"")</f>
        <v>16.3</v>
      </c>
      <c r="P66" s="323" t="n">
        <v>6</v>
      </c>
      <c r="Q66" s="323"/>
      <c r="R66" s="323" t="n">
        <v>8</v>
      </c>
      <c r="S66" s="323" t="n">
        <v>15</v>
      </c>
      <c r="T66" s="323"/>
      <c r="U66" s="326" t="n">
        <f aca="false">IF(OR(COUNTIF($P66:$T66,"&gt;0")=0,COUNTA($P$14)=0),"",(IF(COUNTA($Q66:$T66)&lt;=2,SUM($P66:$T66),IF(COUNTA($Q66:$T66)=3,SUM($P66:$T66)-MIN($Q66:$T66),SUM($P66:$T66)-MIN($Q66:$T66)-SMALL($Q66:$T66,2))))*7/(SUM($P$14:$R$14)/10))</f>
        <v>29</v>
      </c>
      <c r="V66" s="327" t="n">
        <f aca="false">IF(ROUNDDOWN(SUM($O66,$U66,0.5),0)&gt;0,ROUNDDOWN(SUM($O66,$U66,0.5),0),"")</f>
        <v>45</v>
      </c>
      <c r="W66" s="327"/>
      <c r="X66" s="327"/>
      <c r="Y66" s="328" t="str">
        <f aca="false">IF(AND(N66&lt;$N$14/2,COUNTIF($P66:$T66,"&gt;0")&gt;0),"FAIL LABS",IF(OR($U66=0,$U66=""),"",IF($V66&gt;=70,"A",IF($V66&gt;=60,"B",IF($V66&gt;=50,"C",IF($V66&gt;=40,"D","E"))))))</f>
        <v>D</v>
      </c>
    </row>
    <row r="67" customFormat="false" ht="26.25" hidden="false" customHeight="false" outlineLevel="0" collapsed="false">
      <c r="A67" s="320" t="n">
        <v>54</v>
      </c>
      <c r="B67" s="322" t="s">
        <v>131</v>
      </c>
      <c r="C67" s="322" t="s">
        <v>132</v>
      </c>
      <c r="D67" s="323" t="n">
        <v>22</v>
      </c>
      <c r="E67" s="323" t="n">
        <v>20</v>
      </c>
      <c r="F67" s="323"/>
      <c r="G67" s="324" t="n">
        <f aca="false">IF(COUNTA($D67:$F67)&gt;0,SUM($D67/$D$14,$E67/$E$14,$F67/$F$14)*$G$14/COUNTA($D67:$F67),0)</f>
        <v>7</v>
      </c>
      <c r="H67" s="323" t="n">
        <v>3.5</v>
      </c>
      <c r="I67" s="323" t="n">
        <v>3.5</v>
      </c>
      <c r="J67" s="324" t="n">
        <f aca="false">IF(COUNTA($H67:$I67)&gt;0,SUM($H67/$H$14,$I67/$I$14)*$J$14/COUNTA($H67:$I67),0)</f>
        <v>3.5</v>
      </c>
      <c r="K67" s="323" t="n">
        <v>10</v>
      </c>
      <c r="L67" s="323" t="n">
        <v>11</v>
      </c>
      <c r="M67" s="323"/>
      <c r="N67" s="324" t="n">
        <f aca="false">IF(COUNTA($K67:$M67)&gt;0,SUM($K67/$K$14,$L67/$L$14,$M67/$M$14)*$N$14/COUNTA($K67:$M67),0)</f>
        <v>10.5</v>
      </c>
      <c r="O67" s="325" t="n">
        <f aca="false">IF(ROUNDDOWN(SUM($G67,$J67,$N67,0.05),1)&gt;0,ROUNDDOWN(SUM($G67,$J67,$N67,0.05),1),"")</f>
        <v>21</v>
      </c>
      <c r="P67" s="323" t="n">
        <v>20</v>
      </c>
      <c r="Q67" s="323"/>
      <c r="R67" s="323" t="n">
        <v>11</v>
      </c>
      <c r="S67" s="323" t="n">
        <v>11</v>
      </c>
      <c r="T67" s="323"/>
      <c r="U67" s="326" t="n">
        <f aca="false">IF(OR(COUNTIF($P67:$T67,"&gt;0")=0,COUNTA($P$14)=0),"",(IF(COUNTA($Q67:$T67)&lt;=2,SUM($P67:$T67),IF(COUNTA($Q67:$T67)=3,SUM($P67:$T67)-MIN($Q67:$T67),SUM($P67:$T67)-MIN($Q67:$T67)-SMALL($Q67:$T67,2))))*7/(SUM($P$14:$R$14)/10))</f>
        <v>42</v>
      </c>
      <c r="V67" s="327" t="n">
        <f aca="false">IF(ROUNDDOWN(SUM($O67,$U67,0.5),0)&gt;0,ROUNDDOWN(SUM($O67,$U67,0.5),0),"")</f>
        <v>63</v>
      </c>
      <c r="W67" s="327"/>
      <c r="X67" s="327"/>
      <c r="Y67" s="328" t="str">
        <f aca="false">IF(AND(N67&lt;$N$14/2,COUNTIF($P67:$T67,"&gt;0")&gt;0),"FAIL LABS",IF(OR($U67=0,$U67=""),"",IF($V67&gt;=70,"A",IF($V67&gt;=60,"B",IF($V67&gt;=50,"C",IF($V67&gt;=40,"D","E"))))))</f>
        <v>B</v>
      </c>
    </row>
    <row r="68" customFormat="false" ht="26.25" hidden="false" customHeight="false" outlineLevel="0" collapsed="false">
      <c r="A68" s="320" t="n">
        <v>55</v>
      </c>
      <c r="B68" s="322" t="s">
        <v>133</v>
      </c>
      <c r="C68" s="322" t="s">
        <v>134</v>
      </c>
      <c r="D68" s="323" t="n">
        <v>24</v>
      </c>
      <c r="E68" s="323" t="n">
        <v>21</v>
      </c>
      <c r="F68" s="323"/>
      <c r="G68" s="324" t="n">
        <f aca="false">IF(COUNTA($D68:$F68)&gt;0,SUM($D68/$D$14,$E68/$E$14,$F68/$F$14)*$G$14/COUNTA($D68:$F68),0)</f>
        <v>7.5</v>
      </c>
      <c r="H68" s="323" t="n">
        <v>4</v>
      </c>
      <c r="I68" s="323" t="n">
        <v>3.5</v>
      </c>
      <c r="J68" s="324" t="n">
        <f aca="false">IF(COUNTA($H68:$I68)&gt;0,SUM($H68/$H$14,$I68/$I$14)*$J$14/COUNTA($H68:$I68),0)</f>
        <v>3.75</v>
      </c>
      <c r="K68" s="323" t="n">
        <v>9</v>
      </c>
      <c r="L68" s="323" t="n">
        <v>10.5</v>
      </c>
      <c r="M68" s="323"/>
      <c r="N68" s="324" t="n">
        <f aca="false">IF(COUNTA($K68:$M68)&gt;0,SUM($K68/$K$14,$L68/$L$14,$M68/$M$14)*$N$14/COUNTA($K68:$M68),0)</f>
        <v>9.75</v>
      </c>
      <c r="O68" s="325" t="n">
        <f aca="false">IF(ROUNDDOWN(SUM($G68,$J68,$N68,0.05),1)&gt;0,ROUNDDOWN(SUM($G68,$J68,$N68,0.05),1),"")</f>
        <v>21</v>
      </c>
      <c r="P68" s="323" t="n">
        <v>22</v>
      </c>
      <c r="Q68" s="323"/>
      <c r="R68" s="323" t="n">
        <v>20</v>
      </c>
      <c r="S68" s="323" t="n">
        <v>20</v>
      </c>
      <c r="T68" s="323"/>
      <c r="U68" s="326" t="n">
        <f aca="false">IF(OR(COUNTIF($P68:$T68,"&gt;0")=0,COUNTA($P$14)=0),"",(IF(COUNTA($Q68:$T68)&lt;=2,SUM($P68:$T68),IF(COUNTA($Q68:$T68)=3,SUM($P68:$T68)-MIN($Q68:$T68),SUM($P68:$T68)-MIN($Q68:$T68)-SMALL($Q68:$T68,2))))*7/(SUM($P$14:$R$14)/10))</f>
        <v>62</v>
      </c>
      <c r="V68" s="327" t="n">
        <f aca="false">IF(ROUNDDOWN(SUM($O68,$U68,0.5),0)&gt;0,ROUNDDOWN(SUM($O68,$U68,0.5),0),"")</f>
        <v>83</v>
      </c>
      <c r="W68" s="327"/>
      <c r="X68" s="327"/>
      <c r="Y68" s="328" t="str">
        <f aca="false">IF(AND(N68&lt;$N$14/2,COUNTIF($P68:$T68,"&gt;0")&gt;0),"FAIL LABS",IF(OR($U68=0,$U68=""),"",IF($V68&gt;=70,"A",IF($V68&gt;=60,"B",IF($V68&gt;=50,"C",IF($V68&gt;=40,"D","E"))))))</f>
        <v>A</v>
      </c>
    </row>
    <row r="69" customFormat="false" ht="24.6" hidden="false" customHeight="false" outlineLevel="0" collapsed="false">
      <c r="A69" s="320" t="n">
        <v>56</v>
      </c>
      <c r="B69" s="322" t="s">
        <v>135</v>
      </c>
      <c r="C69" s="322" t="s">
        <v>378</v>
      </c>
      <c r="D69" s="323" t="n">
        <v>8</v>
      </c>
      <c r="E69" s="323" t="n">
        <v>13</v>
      </c>
      <c r="F69" s="323"/>
      <c r="G69" s="324" t="n">
        <f aca="false">IF(COUNTA($D69:$F69)&gt;0,SUM($D69/$D$14,$E69/$E$14,$F69/$F$14)*$G$14/COUNTA($D69:$F69),0)</f>
        <v>3.5</v>
      </c>
      <c r="H69" s="323" t="n">
        <v>2.5</v>
      </c>
      <c r="I69" s="323" t="n">
        <v>3</v>
      </c>
      <c r="J69" s="324" t="n">
        <f aca="false">IF(COUNTA($H69:$I69)&gt;0,SUM($H69/$H$14,$I69/$I$14)*$J$14/COUNTA($H69:$I69),0)</f>
        <v>2.75</v>
      </c>
      <c r="K69" s="323" t="n">
        <v>12</v>
      </c>
      <c r="L69" s="323" t="n">
        <v>11</v>
      </c>
      <c r="M69" s="323"/>
      <c r="N69" s="324" t="n">
        <f aca="false">IF(COUNTA($K69:$M69)&gt;0,SUM($K69/$K$14,$L69/$L$14,$M69/$M$14)*$N$14/COUNTA($K69:$M69),0)</f>
        <v>11.5</v>
      </c>
      <c r="O69" s="325" t="n">
        <f aca="false">IF(ROUNDDOWN(SUM($G69,$J69,$N69,0.05),1)&gt;0,ROUNDDOWN(SUM($G69,$J69,$N69,0.05),1),"")</f>
        <v>17.8</v>
      </c>
      <c r="P69" s="323" t="n">
        <v>10.5</v>
      </c>
      <c r="Q69" s="323"/>
      <c r="R69" s="323" t="n">
        <v>10</v>
      </c>
      <c r="S69" s="323" t="n">
        <v>11.5</v>
      </c>
      <c r="T69" s="323"/>
      <c r="U69" s="326" t="n">
        <f aca="false">IF(OR(COUNTIF($P69:$T69,"&gt;0")=0,COUNTA($P$14)=0),"",(IF(COUNTA($Q69:$T69)&lt;=2,SUM($P69:$T69),IF(COUNTA($Q69:$T69)=3,SUM($P69:$T69)-MIN($Q69:$T69),SUM($P69:$T69)-MIN($Q69:$T69)-SMALL($Q69:$T69,2))))*7/(SUM($P$14:$R$14)/10))</f>
        <v>32</v>
      </c>
      <c r="V69" s="327" t="n">
        <f aca="false">IF(ROUNDDOWN(SUM($O69,$U69,0.5),0)&gt;0,ROUNDDOWN(SUM($O69,$U69,0.5),0),"")</f>
        <v>50</v>
      </c>
      <c r="W69" s="327"/>
      <c r="X69" s="327"/>
      <c r="Y69" s="328" t="str">
        <f aca="false">IF(AND(N69&lt;$N$14/2,COUNTIF($P69:$T69,"&gt;0")&gt;0),"FAIL LABS",IF(OR($U69=0,$U69=""),"",IF($V69&gt;=70,"A",IF($V69&gt;=60,"B",IF($V69&gt;=50,"C",IF($V69&gt;=40,"D","E"))))))</f>
        <v>C</v>
      </c>
    </row>
    <row r="70" customFormat="false" ht="26.25" hidden="false" customHeight="false" outlineLevel="0" collapsed="false">
      <c r="A70" s="320" t="n">
        <v>57</v>
      </c>
      <c r="B70" s="322" t="s">
        <v>148</v>
      </c>
      <c r="C70" s="322" t="s">
        <v>149</v>
      </c>
      <c r="D70" s="323" t="n">
        <v>18</v>
      </c>
      <c r="E70" s="323" t="n">
        <v>15</v>
      </c>
      <c r="F70" s="323"/>
      <c r="G70" s="324" t="n">
        <f aca="false">IF(COUNTA($D70:$F70)&gt;0,SUM($D70/$D$14,$E70/$E$14,$F70/$F$14)*$G$14/COUNTA($D70:$F70),0)</f>
        <v>5.5</v>
      </c>
      <c r="H70" s="323" t="n">
        <v>3</v>
      </c>
      <c r="I70" s="323" t="n">
        <v>3</v>
      </c>
      <c r="J70" s="324" t="n">
        <f aca="false">IF(COUNTA($H70:$I70)&gt;0,SUM($H70/$H$14,$I70/$I$14)*$J$14/COUNTA($H70:$I70),0)</f>
        <v>3</v>
      </c>
      <c r="K70" s="323" t="n">
        <v>9</v>
      </c>
      <c r="L70" s="323" t="n">
        <v>10</v>
      </c>
      <c r="M70" s="323"/>
      <c r="N70" s="324" t="n">
        <f aca="false">IF(COUNTA($K70:$M70)&gt;0,SUM($K70/$K$14,$L70/$L$14,$M70/$M$14)*$N$14/COUNTA($K70:$M70),0)</f>
        <v>9.5</v>
      </c>
      <c r="O70" s="325" t="n">
        <f aca="false">IF(ROUNDDOWN(SUM($G70,$J70,$N70,0.05),1)&gt;0,ROUNDDOWN(SUM($G70,$J70,$N70,0.05),1),"")</f>
        <v>18</v>
      </c>
      <c r="P70" s="323" t="n">
        <v>13</v>
      </c>
      <c r="Q70" s="323" t="n">
        <v>12</v>
      </c>
      <c r="R70" s="323"/>
      <c r="S70" s="323" t="n">
        <v>8</v>
      </c>
      <c r="T70" s="323"/>
      <c r="U70" s="326" t="n">
        <f aca="false">IF(OR(COUNTIF($P70:$T70,"&gt;0")=0,COUNTA($P$14)=0),"",(IF(COUNTA($Q70:$T70)&lt;=2,SUM($P70:$T70),IF(COUNTA($Q70:$T70)=3,SUM($P70:$T70)-MIN($Q70:$T70),SUM($P70:$T70)-MIN($Q70:$T70)-SMALL($Q70:$T70,2))))*7/(SUM($P$14:$R$14)/10))</f>
        <v>33</v>
      </c>
      <c r="V70" s="327" t="n">
        <f aca="false">IF(ROUNDDOWN(SUM($O70,$U70,0.5),0)&gt;0,ROUNDDOWN(SUM($O70,$U70,0.5),0),"")</f>
        <v>51</v>
      </c>
      <c r="W70" s="327"/>
      <c r="X70" s="327"/>
      <c r="Y70" s="328" t="str">
        <f aca="false">IF(AND(N70&lt;$N$14/2,COUNTIF($P70:$T70,"&gt;0")&gt;0),"FAIL LABS",IF(OR($U70=0,$U70=""),"",IF($V70&gt;=70,"A",IF($V70&gt;=60,"B",IF($V70&gt;=50,"C",IF($V70&gt;=40,"D","E"))))))</f>
        <v>C</v>
      </c>
    </row>
    <row r="71" customFormat="false" ht="26.25" hidden="false" customHeight="false" outlineLevel="0" collapsed="false">
      <c r="A71" s="320" t="n">
        <v>58</v>
      </c>
      <c r="B71" s="322" t="s">
        <v>152</v>
      </c>
      <c r="C71" s="322" t="s">
        <v>153</v>
      </c>
      <c r="D71" s="323" t="n">
        <v>15</v>
      </c>
      <c r="E71" s="323" t="n">
        <v>17</v>
      </c>
      <c r="F71" s="323"/>
      <c r="G71" s="324" t="n">
        <f aca="false">IF(COUNTA($D71:$F71)&gt;0,SUM($D71/$D$14,$E71/$E$14,$F71/$F$14)*$G$14/COUNTA($D71:$F71),0)</f>
        <v>5.33333333333333</v>
      </c>
      <c r="H71" s="323" t="n">
        <v>3.5</v>
      </c>
      <c r="I71" s="323" t="n">
        <v>3.5</v>
      </c>
      <c r="J71" s="324" t="n">
        <f aca="false">IF(COUNTA($H71:$I71)&gt;0,SUM($H71/$H$14,$I71/$I$14)*$J$14/COUNTA($H71:$I71),0)</f>
        <v>3.5</v>
      </c>
      <c r="K71" s="323" t="n">
        <v>11</v>
      </c>
      <c r="L71" s="323" t="n">
        <v>13</v>
      </c>
      <c r="M71" s="323"/>
      <c r="N71" s="324" t="n">
        <f aca="false">IF(COUNTA($K71:$M71)&gt;0,SUM($K71/$K$14,$L71/$L$14,$M71/$M$14)*$N$14/COUNTA($K71:$M71),0)</f>
        <v>12</v>
      </c>
      <c r="O71" s="325" t="n">
        <f aca="false">IF(ROUNDDOWN(SUM($G71,$J71,$N71,0.05),1)&gt;0,ROUNDDOWN(SUM($G71,$J71,$N71,0.05),1),"")</f>
        <v>20.8</v>
      </c>
      <c r="P71" s="323" t="n">
        <v>12.5</v>
      </c>
      <c r="Q71" s="323"/>
      <c r="R71" s="323" t="n">
        <v>17</v>
      </c>
      <c r="S71" s="323" t="n">
        <v>11</v>
      </c>
      <c r="T71" s="323"/>
      <c r="U71" s="326" t="n">
        <f aca="false">IF(OR(COUNTIF($P71:$T71,"&gt;0")=0,COUNTA($P$14)=0),"",(IF(COUNTA($Q71:$T71)&lt;=2,SUM($P71:$T71),IF(COUNTA($Q71:$T71)=3,SUM($P71:$T71)-MIN($Q71:$T71),SUM($P71:$T71)-MIN($Q71:$T71)-SMALL($Q71:$T71,2))))*7/(SUM($P$14:$R$14)/10))</f>
        <v>40.5</v>
      </c>
      <c r="V71" s="327" t="n">
        <f aca="false">IF(ROUNDDOWN(SUM($O71,$U71,0.5),0)&gt;0,ROUNDDOWN(SUM($O71,$U71,0.5),0),"")</f>
        <v>61</v>
      </c>
      <c r="W71" s="327"/>
      <c r="X71" s="327"/>
      <c r="Y71" s="328" t="str">
        <f aca="false">IF(AND(N71&lt;$N$14/2,COUNTIF($P71:$T71,"&gt;0")&gt;0),"FAIL LABS",IF(OR($U71=0,$U71=""),"",IF($V71&gt;=70,"A",IF($V71&gt;=60,"B",IF($V71&gt;=50,"C",IF($V71&gt;=40,"D","E"))))))</f>
        <v>B</v>
      </c>
    </row>
    <row r="72" customFormat="false" ht="26.25" hidden="false" customHeight="false" outlineLevel="0" collapsed="false">
      <c r="A72" s="320" t="n">
        <v>59</v>
      </c>
      <c r="B72" s="322" t="s">
        <v>154</v>
      </c>
      <c r="C72" s="322" t="s">
        <v>155</v>
      </c>
      <c r="D72" s="323" t="n">
        <v>17</v>
      </c>
      <c r="E72" s="323" t="n">
        <v>18</v>
      </c>
      <c r="F72" s="323"/>
      <c r="G72" s="324" t="n">
        <f aca="false">IF(COUNTA($D72:$F72)&gt;0,SUM($D72/$D$14,$E72/$E$14,$F72/$F$14)*$G$14/COUNTA($D72:$F72),0)</f>
        <v>5.83333333333333</v>
      </c>
      <c r="H72" s="323" t="n">
        <v>4</v>
      </c>
      <c r="I72" s="323" t="n">
        <v>3</v>
      </c>
      <c r="J72" s="324" t="n">
        <f aca="false">IF(COUNTA($H72:$I72)&gt;0,SUM($H72/$H$14,$I72/$I$14)*$J$14/COUNTA($H72:$I72),0)</f>
        <v>3.5</v>
      </c>
      <c r="K72" s="323" t="n">
        <v>12</v>
      </c>
      <c r="L72" s="323" t="n">
        <v>12</v>
      </c>
      <c r="M72" s="323"/>
      <c r="N72" s="324" t="n">
        <f aca="false">IF(COUNTA($K72:$M72)&gt;0,SUM($K72/$K$14,$L72/$L$14,$M72/$M$14)*$N$14/COUNTA($K72:$M72),0)</f>
        <v>12</v>
      </c>
      <c r="O72" s="325" t="n">
        <f aca="false">IF(ROUNDDOWN(SUM($G72,$J72,$N72,0.05),1)&gt;0,ROUNDDOWN(SUM($G72,$J72,$N72,0.05),1),"")</f>
        <v>21.3</v>
      </c>
      <c r="P72" s="323" t="n">
        <v>20</v>
      </c>
      <c r="Q72" s="323"/>
      <c r="R72" s="323" t="n">
        <v>10</v>
      </c>
      <c r="S72" s="323" t="n">
        <v>11</v>
      </c>
      <c r="T72" s="323"/>
      <c r="U72" s="326" t="n">
        <f aca="false">IF(OR(COUNTIF($P72:$T72,"&gt;0")=0,COUNTA($P$14)=0),"",(IF(COUNTA($Q72:$T72)&lt;=2,SUM($P72:$T72),IF(COUNTA($Q72:$T72)=3,SUM($P72:$T72)-MIN($Q72:$T72),SUM($P72:$T72)-MIN($Q72:$T72)-SMALL($Q72:$T72,2))))*7/(SUM($P$14:$R$14)/10))</f>
        <v>41</v>
      </c>
      <c r="V72" s="327" t="n">
        <f aca="false">IF(ROUNDDOWN(SUM($O72,$U72,0.5),0)&gt;0,ROUNDDOWN(SUM($O72,$U72,0.5),0),"")</f>
        <v>62</v>
      </c>
      <c r="W72" s="327"/>
      <c r="X72" s="327"/>
      <c r="Y72" s="328" t="str">
        <f aca="false">IF(AND(N72&lt;$N$14/2,COUNTIF($P72:$T72,"&gt;0")&gt;0),"FAIL LABS",IF(OR($U72=0,$U72=""),"",IF($V72&gt;=70,"A",IF($V72&gt;=60,"B",IF($V72&gt;=50,"C",IF($V72&gt;=40,"D","E"))))))</f>
        <v>B</v>
      </c>
    </row>
    <row r="73" customFormat="false" ht="26.25" hidden="false" customHeight="false" outlineLevel="0" collapsed="false">
      <c r="A73" s="320" t="n">
        <v>60</v>
      </c>
      <c r="B73" s="322" t="s">
        <v>156</v>
      </c>
      <c r="C73" s="322" t="s">
        <v>157</v>
      </c>
      <c r="D73" s="323" t="n">
        <v>14</v>
      </c>
      <c r="E73" s="323" t="n">
        <v>15</v>
      </c>
      <c r="F73" s="323"/>
      <c r="G73" s="324" t="n">
        <f aca="false">IF(COUNTA($D73:$F73)&gt;0,SUM($D73/$D$14,$E73/$E$14,$F73/$F$14)*$G$14/COUNTA($D73:$F73),0)</f>
        <v>4.83333333333333</v>
      </c>
      <c r="H73" s="323" t="n">
        <v>3</v>
      </c>
      <c r="I73" s="323" t="n">
        <v>3.5</v>
      </c>
      <c r="J73" s="324" t="n">
        <f aca="false">IF(COUNTA($H73:$I73)&gt;0,SUM($H73/$H$14,$I73/$I$14)*$J$14/COUNTA($H73:$I73),0)</f>
        <v>3.25</v>
      </c>
      <c r="K73" s="323" t="n">
        <v>10</v>
      </c>
      <c r="L73" s="323" t="n">
        <v>9</v>
      </c>
      <c r="M73" s="323"/>
      <c r="N73" s="324" t="n">
        <f aca="false">IF(COUNTA($K73:$M73)&gt;0,SUM($K73/$K$14,$L73/$L$14,$M73/$M$14)*$N$14/COUNTA($K73:$M73),0)</f>
        <v>9.5</v>
      </c>
      <c r="O73" s="325" t="n">
        <f aca="false">IF(ROUNDDOWN(SUM($G73,$J73,$N73,0.05),1)&gt;0,ROUNDDOWN(SUM($G73,$J73,$N73,0.05),1),"")</f>
        <v>17.6</v>
      </c>
      <c r="P73" s="323" t="n">
        <v>16</v>
      </c>
      <c r="Q73" s="323"/>
      <c r="R73" s="323" t="n">
        <v>14</v>
      </c>
      <c r="S73" s="323" t="n">
        <v>10</v>
      </c>
      <c r="T73" s="323"/>
      <c r="U73" s="326" t="n">
        <f aca="false">IF(OR(COUNTIF($P73:$T73,"&gt;0")=0,COUNTA($P$14)=0),"",(IF(COUNTA($Q73:$T73)&lt;=2,SUM($P73:$T73),IF(COUNTA($Q73:$T73)=3,SUM($P73:$T73)-MIN($Q73:$T73),SUM($P73:$T73)-MIN($Q73:$T73)-SMALL($Q73:$T73,2))))*7/(SUM($P$14:$R$14)/10))</f>
        <v>40</v>
      </c>
      <c r="V73" s="327" t="n">
        <f aca="false">IF(ROUNDDOWN(SUM($O73,$U73,0.5),0)&gt;0,ROUNDDOWN(SUM($O73,$U73,0.5),0),"")</f>
        <v>58</v>
      </c>
      <c r="W73" s="327"/>
      <c r="X73" s="327"/>
      <c r="Y73" s="328" t="str">
        <f aca="false">IF(AND(N73&lt;$N$14/2,COUNTIF($P73:$T73,"&gt;0")&gt;0),"FAIL LABS",IF(OR($U73=0,$U73=""),"",IF($V73&gt;=70,"A",IF($V73&gt;=60,"B",IF($V73&gt;=50,"C",IF($V73&gt;=40,"D","E"))))))</f>
        <v>C</v>
      </c>
    </row>
    <row r="74" customFormat="false" ht="26.25" hidden="false" customHeight="false" outlineLevel="0" collapsed="false">
      <c r="A74" s="320" t="n">
        <v>61</v>
      </c>
      <c r="B74" s="322" t="s">
        <v>158</v>
      </c>
      <c r="C74" s="322" t="s">
        <v>159</v>
      </c>
      <c r="D74" s="323" t="n">
        <v>8</v>
      </c>
      <c r="E74" s="323" t="n">
        <v>9</v>
      </c>
      <c r="F74" s="323"/>
      <c r="G74" s="324" t="n">
        <f aca="false">IF(COUNTA($D74:$F74)&gt;0,SUM($D74/$D$14,$E74/$E$14,$F74/$F$14)*$G$14/COUNTA($D74:$F74),0)</f>
        <v>2.83333333333333</v>
      </c>
      <c r="H74" s="323" t="n">
        <v>3</v>
      </c>
      <c r="I74" s="323" t="n">
        <v>3</v>
      </c>
      <c r="J74" s="324" t="n">
        <f aca="false">IF(COUNTA($H74:$I74)&gt;0,SUM($H74/$H$14,$I74/$I$14)*$J$14/COUNTA($H74:$I74),0)</f>
        <v>3</v>
      </c>
      <c r="K74" s="323" t="n">
        <v>9</v>
      </c>
      <c r="L74" s="323" t="n">
        <v>9</v>
      </c>
      <c r="M74" s="323"/>
      <c r="N74" s="324" t="n">
        <f aca="false">IF(COUNTA($K74:$M74)&gt;0,SUM($K74/$K$14,$L74/$L$14,$M74/$M$14)*$N$14/COUNTA($K74:$M74),0)</f>
        <v>9</v>
      </c>
      <c r="O74" s="325" t="n">
        <f aca="false">IF(ROUNDDOWN(SUM($G74,$J74,$N74,0.05),1)&gt;0,ROUNDDOWN(SUM($G74,$J74,$N74,0.05),1),"")</f>
        <v>14.8</v>
      </c>
      <c r="P74" s="323" t="n">
        <v>14</v>
      </c>
      <c r="Q74" s="323"/>
      <c r="R74" s="323" t="n">
        <v>8</v>
      </c>
      <c r="S74" s="323" t="n">
        <v>10</v>
      </c>
      <c r="T74" s="323"/>
      <c r="U74" s="326" t="n">
        <f aca="false">IF(OR(COUNTIF($P74:$T74,"&gt;0")=0,COUNTA($P$14)=0),"",(IF(COUNTA($Q74:$T74)&lt;=2,SUM($P74:$T74),IF(COUNTA($Q74:$T74)=3,SUM($P74:$T74)-MIN($Q74:$T74),SUM($P74:$T74)-MIN($Q74:$T74)-SMALL($Q74:$T74,2))))*7/(SUM($P$14:$R$14)/10))</f>
        <v>32</v>
      </c>
      <c r="V74" s="327" t="n">
        <f aca="false">IF(ROUNDDOWN(SUM($O74,$U74,0.5),0)&gt;0,ROUNDDOWN(SUM($O74,$U74,0.5),0),"")</f>
        <v>47</v>
      </c>
      <c r="W74" s="327"/>
      <c r="X74" s="327"/>
      <c r="Y74" s="328" t="str">
        <f aca="false">IF(AND(N74&lt;$N$14/2,COUNTIF($P74:$T74,"&gt;0")&gt;0),"FAIL LABS",IF(OR($U74=0,$U74=""),"",IF($V74&gt;=70,"A",IF($V74&gt;=60,"B",IF($V74&gt;=50,"C",IF($V74&gt;=40,"D","E"))))))</f>
        <v>D</v>
      </c>
    </row>
    <row r="75" customFormat="false" ht="26.25" hidden="false" customHeight="false" outlineLevel="0" collapsed="false">
      <c r="A75" s="320" t="n">
        <v>62</v>
      </c>
      <c r="B75" s="322" t="s">
        <v>177</v>
      </c>
      <c r="C75" s="322" t="s">
        <v>178</v>
      </c>
      <c r="D75" s="323" t="n">
        <v>14</v>
      </c>
      <c r="E75" s="323" t="n">
        <v>10</v>
      </c>
      <c r="F75" s="323"/>
      <c r="G75" s="324" t="n">
        <f aca="false">IF(COUNTA($D75:$F75)&gt;0,SUM($D75/$D$14,$E75/$E$14,$F75/$F$14)*$G$14/COUNTA($D75:$F75),0)</f>
        <v>4</v>
      </c>
      <c r="H75" s="323" t="n">
        <v>3</v>
      </c>
      <c r="I75" s="323" t="n">
        <v>3</v>
      </c>
      <c r="J75" s="324" t="n">
        <f aca="false">IF(COUNTA($H75:$I75)&gt;0,SUM($H75/$H$14,$I75/$I$14)*$J$14/COUNTA($H75:$I75),0)</f>
        <v>3</v>
      </c>
      <c r="K75" s="323" t="n">
        <v>9</v>
      </c>
      <c r="L75" s="323" t="n">
        <v>10.5</v>
      </c>
      <c r="M75" s="323"/>
      <c r="N75" s="324" t="n">
        <f aca="false">IF(COUNTA($K75:$M75)&gt;0,SUM($K75/$K$14,$L75/$L$14,$M75/$M$14)*$N$14/COUNTA($K75:$M75),0)</f>
        <v>9.75</v>
      </c>
      <c r="O75" s="325" t="n">
        <f aca="false">IF(ROUNDDOWN(SUM($G75,$J75,$N75,0.05),1)&gt;0,ROUNDDOWN(SUM($G75,$J75,$N75,0.05),1),"")</f>
        <v>16.8</v>
      </c>
      <c r="P75" s="323" t="n">
        <v>9</v>
      </c>
      <c r="Q75" s="323"/>
      <c r="R75" s="323" t="n">
        <v>2</v>
      </c>
      <c r="S75" s="323"/>
      <c r="T75" s="323" t="n">
        <v>2</v>
      </c>
      <c r="U75" s="326" t="n">
        <f aca="false">IF(OR(COUNTIF($P75:$T75,"&gt;0")=0,COUNTA($P$14)=0),"",(IF(COUNTA($Q75:$T75)&lt;=2,SUM($P75:$T75),IF(COUNTA($Q75:$T75)=3,SUM($P75:$T75)-MIN($Q75:$T75),SUM($P75:$T75)-MIN($Q75:$T75)-SMALL($Q75:$T75,2))))*7/(SUM($P$14:$R$14)/10))</f>
        <v>13</v>
      </c>
      <c r="V75" s="327" t="n">
        <f aca="false">IF(ROUNDDOWN(SUM($O75,$U75,0.5),0)&gt;0,ROUNDDOWN(SUM($O75,$U75,0.5),0),"")</f>
        <v>30</v>
      </c>
      <c r="W75" s="327"/>
      <c r="X75" s="327"/>
      <c r="Y75" s="328" t="str">
        <f aca="false">IF(AND(N75&lt;$N$14/2,COUNTIF($P75:$T75,"&gt;0")&gt;0),"FAIL LABS",IF(OR($U75=0,$U75=""),"",IF($V75&gt;=70,"A",IF($V75&gt;=60,"B",IF($V75&gt;=50,"C",IF($V75&gt;=40,"D","E"))))))</f>
        <v>E</v>
      </c>
    </row>
    <row r="76" customFormat="false" ht="26.25" hidden="false" customHeight="false" outlineLevel="0" collapsed="false">
      <c r="A76" s="320" t="n">
        <v>63</v>
      </c>
      <c r="B76" s="322" t="s">
        <v>160</v>
      </c>
      <c r="C76" s="322" t="s">
        <v>161</v>
      </c>
      <c r="D76" s="323" t="n">
        <v>11</v>
      </c>
      <c r="E76" s="323" t="n">
        <v>13</v>
      </c>
      <c r="F76" s="323"/>
      <c r="G76" s="324" t="n">
        <f aca="false">IF(COUNTA($D76:$F76)&gt;0,SUM($D76/$D$14,$E76/$E$14,$F76/$F$14)*$G$14/COUNTA($D76:$F76),0)</f>
        <v>4</v>
      </c>
      <c r="H76" s="323" t="n">
        <v>4</v>
      </c>
      <c r="I76" s="323" t="n">
        <v>3.5</v>
      </c>
      <c r="J76" s="324" t="n">
        <f aca="false">IF(COUNTA($H76:$I76)&gt;0,SUM($H76/$H$14,$I76/$I$14)*$J$14/COUNTA($H76:$I76),0)</f>
        <v>3.75</v>
      </c>
      <c r="K76" s="323" t="n">
        <v>12</v>
      </c>
      <c r="L76" s="323" t="n">
        <v>11</v>
      </c>
      <c r="M76" s="323"/>
      <c r="N76" s="324" t="n">
        <f aca="false">IF(COUNTA($K76:$M76)&gt;0,SUM($K76/$K$14,$L76/$L$14,$M76/$M$14)*$N$14/COUNTA($K76:$M76),0)</f>
        <v>11.5</v>
      </c>
      <c r="O76" s="325" t="n">
        <f aca="false">IF(ROUNDDOWN(SUM($G76,$J76,$N76,0.05),1)&gt;0,ROUNDDOWN(SUM($G76,$J76,$N76,0.05),1),"")</f>
        <v>19.3</v>
      </c>
      <c r="P76" s="323" t="n">
        <v>16</v>
      </c>
      <c r="Q76" s="323" t="n">
        <v>10</v>
      </c>
      <c r="R76" s="323"/>
      <c r="S76" s="323" t="n">
        <v>14</v>
      </c>
      <c r="T76" s="323"/>
      <c r="U76" s="326" t="n">
        <f aca="false">IF(OR(COUNTIF($P76:$T76,"&gt;0")=0,COUNTA($P$14)=0),"",(IF(COUNTA($Q76:$T76)&lt;=2,SUM($P76:$T76),IF(COUNTA($Q76:$T76)=3,SUM($P76:$T76)-MIN($Q76:$T76),SUM($P76:$T76)-MIN($Q76:$T76)-SMALL($Q76:$T76,2))))*7/(SUM($P$14:$R$14)/10))</f>
        <v>40</v>
      </c>
      <c r="V76" s="327" t="n">
        <f aca="false">IF(ROUNDDOWN(SUM($O76,$U76,0.5),0)&gt;0,ROUNDDOWN(SUM($O76,$U76,0.5),0),"")</f>
        <v>59</v>
      </c>
      <c r="W76" s="327"/>
      <c r="X76" s="327"/>
      <c r="Y76" s="328" t="str">
        <f aca="false">IF(AND(N76&lt;$N$14/2,COUNTIF($P76:$T76,"&gt;0")&gt;0),"FAIL LABS",IF(OR($U76=0,$U76=""),"",IF($V76&gt;=70,"A",IF($V76&gt;=60,"B",IF($V76&gt;=50,"C",IF($V76&gt;=40,"D","E"))))))</f>
        <v>C</v>
      </c>
    </row>
    <row r="77" customFormat="false" ht="26.25" hidden="false" customHeight="false" outlineLevel="0" collapsed="false">
      <c r="A77" s="320" t="n">
        <v>64</v>
      </c>
      <c r="B77" s="322" t="s">
        <v>182</v>
      </c>
      <c r="C77" s="322" t="s">
        <v>183</v>
      </c>
      <c r="D77" s="323" t="n">
        <v>10</v>
      </c>
      <c r="E77" s="323" t="n">
        <v>13</v>
      </c>
      <c r="F77" s="323"/>
      <c r="G77" s="324" t="n">
        <f aca="false">IF(COUNTA($D77:$F77)&gt;0,SUM($D77/$D$14,$E77/$E$14,$F77/$F$14)*$G$14/COUNTA($D77:$F77),0)</f>
        <v>3.83333333333333</v>
      </c>
      <c r="H77" s="323" t="n">
        <v>3</v>
      </c>
      <c r="I77" s="323" t="n">
        <v>3.5</v>
      </c>
      <c r="J77" s="324" t="n">
        <f aca="false">IF(COUNTA($H77:$I77)&gt;0,SUM($H77/$H$14,$I77/$I$14)*$J$14/COUNTA($H77:$I77),0)</f>
        <v>3.25</v>
      </c>
      <c r="K77" s="323" t="n">
        <v>10</v>
      </c>
      <c r="L77" s="323" t="n">
        <v>10.5</v>
      </c>
      <c r="M77" s="323"/>
      <c r="N77" s="324" t="n">
        <f aca="false">IF(COUNTA($K77:$M77)&gt;0,SUM($K77/$K$14,$L77/$L$14,$M77/$M$14)*$N$14/COUNTA($K77:$M77),0)</f>
        <v>10.25</v>
      </c>
      <c r="O77" s="325" t="n">
        <f aca="false">IF(ROUNDDOWN(SUM($G77,$J77,$N77,0.05),1)&gt;0,ROUNDDOWN(SUM($G77,$J77,$N77,0.05),1),"")</f>
        <v>17.3</v>
      </c>
      <c r="P77" s="323" t="n">
        <v>16</v>
      </c>
      <c r="Q77" s="323"/>
      <c r="R77" s="323" t="n">
        <v>10</v>
      </c>
      <c r="S77" s="323"/>
      <c r="T77" s="323" t="n">
        <v>10</v>
      </c>
      <c r="U77" s="326" t="n">
        <f aca="false">IF(OR(COUNTIF($P77:$T77,"&gt;0")=0,COUNTA($P$14)=0),"",(IF(COUNTA($Q77:$T77)&lt;=2,SUM($P77:$T77),IF(COUNTA($Q77:$T77)=3,SUM($P77:$T77)-MIN($Q77:$T77),SUM($P77:$T77)-MIN($Q77:$T77)-SMALL($Q77:$T77,2))))*7/(SUM($P$14:$R$14)/10))</f>
        <v>36</v>
      </c>
      <c r="V77" s="327" t="n">
        <f aca="false">IF(ROUNDDOWN(SUM($O77,$U77,0.5),0)&gt;0,ROUNDDOWN(SUM($O77,$U77,0.5),0),"")</f>
        <v>53</v>
      </c>
      <c r="W77" s="327"/>
      <c r="X77" s="327"/>
      <c r="Y77" s="328" t="str">
        <f aca="false">IF(AND(N77&lt;$N$14/2,COUNTIF($P77:$T77,"&gt;0")&gt;0),"FAIL LABS",IF(OR($U77=0,$U77=""),"",IF($V77&gt;=70,"A",IF($V77&gt;=60,"B",IF($V77&gt;=50,"C",IF($V77&gt;=40,"D","E"))))))</f>
        <v>C</v>
      </c>
    </row>
    <row r="78" customFormat="false" ht="26.25" hidden="false" customHeight="false" outlineLevel="0" collapsed="false">
      <c r="A78" s="320" t="n">
        <v>66</v>
      </c>
      <c r="B78" s="322" t="s">
        <v>194</v>
      </c>
      <c r="C78" s="322" t="s">
        <v>195</v>
      </c>
      <c r="D78" s="323" t="n">
        <v>6</v>
      </c>
      <c r="E78" s="323" t="n">
        <v>9</v>
      </c>
      <c r="F78" s="323"/>
      <c r="G78" s="324" t="n">
        <f aca="false">IF(COUNTA($D78:$F78)&gt;0,SUM($D78/$D$14,$E78/$E$14,$F78/$F$14)*$G$14/COUNTA($D78:$F78),0)</f>
        <v>2.5</v>
      </c>
      <c r="H78" s="323" t="n">
        <v>3</v>
      </c>
      <c r="I78" s="323" t="n">
        <v>3.5</v>
      </c>
      <c r="J78" s="324" t="n">
        <f aca="false">IF(COUNTA($H78:$I78)&gt;0,SUM($H78/$H$14,$I78/$I$14)*$J$14/COUNTA($H78:$I78),0)</f>
        <v>3.25</v>
      </c>
      <c r="K78" s="323" t="n">
        <v>11</v>
      </c>
      <c r="L78" s="323" t="n">
        <v>10</v>
      </c>
      <c r="M78" s="323"/>
      <c r="N78" s="324" t="n">
        <f aca="false">IF(COUNTA($K78:$M78)&gt;0,SUM($K78/$K$14,$L78/$L$14,$M78/$M$14)*$N$14/COUNTA($K78:$M78),0)</f>
        <v>10.5</v>
      </c>
      <c r="O78" s="325" t="n">
        <f aca="false">IF(ROUNDDOWN(SUM($G78,$J78,$N78,0.05),1)&gt;0,ROUNDDOWN(SUM($G78,$J78,$N78,0.05),1),"")</f>
        <v>16.3</v>
      </c>
      <c r="P78" s="323" t="n">
        <v>20</v>
      </c>
      <c r="Q78" s="323" t="n">
        <v>12</v>
      </c>
      <c r="R78" s="323"/>
      <c r="S78" s="323" t="n">
        <v>20</v>
      </c>
      <c r="T78" s="323"/>
      <c r="U78" s="326" t="n">
        <f aca="false">IF(OR(COUNTIF($P78:$T78,"&gt;0")=0,COUNTA($P$14)=0),"",(IF(COUNTA($Q78:$T78)&lt;=2,SUM($P78:$T78),IF(COUNTA($Q78:$T78)=3,SUM($P78:$T78)-MIN($Q78:$T78),SUM($P78:$T78)-MIN($Q78:$T78)-SMALL($Q78:$T78,2))))*7/(SUM($P$14:$R$14)/10))</f>
        <v>52</v>
      </c>
      <c r="V78" s="327" t="n">
        <f aca="false">IF(ROUNDDOWN(SUM($O78,$U78,0.5),0)&gt;0,ROUNDDOWN(SUM($O78,$U78,0.5),0),"")</f>
        <v>68</v>
      </c>
      <c r="W78" s="327"/>
      <c r="X78" s="327"/>
      <c r="Y78" s="328" t="str">
        <f aca="false">IF(AND(N78&lt;$N$14/2,COUNTIF($P78:$T78,"&gt;0")&gt;0),"FAIL LABS",IF(OR($U78=0,$U78=""),"",IF($V78&gt;=70,"A",IF($V78&gt;=60,"B",IF($V78&gt;=50,"C",IF($V78&gt;=40,"D","E"))))))</f>
        <v>B</v>
      </c>
    </row>
    <row r="79" customFormat="false" ht="26.25" hidden="false" customHeight="false" outlineLevel="0" collapsed="false">
      <c r="A79" s="320" t="n">
        <v>67</v>
      </c>
      <c r="B79" s="322" t="s">
        <v>162</v>
      </c>
      <c r="C79" s="322" t="s">
        <v>163</v>
      </c>
      <c r="D79" s="323" t="n">
        <v>9</v>
      </c>
      <c r="E79" s="323" t="n">
        <v>7</v>
      </c>
      <c r="F79" s="323"/>
      <c r="G79" s="324" t="n">
        <f aca="false">IF(COUNTA($D79:$F79)&gt;0,SUM($D79/$D$14,$E79/$E$14,$F79/$F$14)*$G$14/COUNTA($D79:$F79),0)</f>
        <v>2.66666666666667</v>
      </c>
      <c r="H79" s="323" t="n">
        <v>3</v>
      </c>
      <c r="I79" s="323" t="n">
        <v>3.5</v>
      </c>
      <c r="J79" s="324" t="n">
        <f aca="false">IF(COUNTA($H79:$I79)&gt;0,SUM($H79/$H$14,$I79/$I$14)*$J$14/COUNTA($H79:$I79),0)</f>
        <v>3.25</v>
      </c>
      <c r="K79" s="323" t="n">
        <v>12</v>
      </c>
      <c r="L79" s="323" t="n">
        <v>12</v>
      </c>
      <c r="M79" s="323"/>
      <c r="N79" s="324" t="n">
        <f aca="false">IF(COUNTA($K79:$M79)&gt;0,SUM($K79/$K$14,$L79/$L$14,$M79/$M$14)*$N$14/COUNTA($K79:$M79),0)</f>
        <v>12</v>
      </c>
      <c r="O79" s="325" t="n">
        <f aca="false">IF(ROUNDDOWN(SUM($G79,$J79,$N79,0.05),1)&gt;0,ROUNDDOWN(SUM($G79,$J79,$N79,0.05),1),"")</f>
        <v>17.9</v>
      </c>
      <c r="P79" s="323" t="n">
        <v>8.5</v>
      </c>
      <c r="Q79" s="323" t="n">
        <v>6</v>
      </c>
      <c r="R79" s="323"/>
      <c r="S79" s="323" t="n">
        <v>3</v>
      </c>
      <c r="T79" s="323"/>
      <c r="U79" s="326" t="n">
        <f aca="false">IF(OR(COUNTIF($P79:$T79,"&gt;0")=0,COUNTA($P$14)=0),"",(IF(COUNTA($Q79:$T79)&lt;=2,SUM($P79:$T79),IF(COUNTA($Q79:$T79)=3,SUM($P79:$T79)-MIN($Q79:$T79),SUM($P79:$T79)-MIN($Q79:$T79)-SMALL($Q79:$T79,2))))*7/(SUM($P$14:$R$14)/10))</f>
        <v>17.5</v>
      </c>
      <c r="V79" s="327" t="n">
        <f aca="false">IF(ROUNDDOWN(SUM($O79,$U79,0.5),0)&gt;0,ROUNDDOWN(SUM($O79,$U79,0.5),0),"")</f>
        <v>35</v>
      </c>
      <c r="W79" s="327"/>
      <c r="X79" s="327"/>
      <c r="Y79" s="328" t="str">
        <f aca="false">IF(AND(N79&lt;$N$14/2,COUNTIF($P79:$T79,"&gt;0")&gt;0),"FAIL LABS",IF(OR($U79=0,$U79=""),"",IF($V79&gt;=70,"A",IF($V79&gt;=60,"B",IF($V79&gt;=50,"C",IF($V79&gt;=40,"D","E"))))))</f>
        <v>E</v>
      </c>
    </row>
    <row r="80" s="346" customFormat="true" ht="26.25" hidden="false" customHeight="false" outlineLevel="0" collapsed="false">
      <c r="A80" s="338" t="n">
        <v>68</v>
      </c>
      <c r="B80" s="339" t="s">
        <v>170</v>
      </c>
      <c r="C80" s="339" t="s">
        <v>171</v>
      </c>
      <c r="D80" s="340" t="n">
        <v>8</v>
      </c>
      <c r="E80" s="340" t="n">
        <v>8</v>
      </c>
      <c r="F80" s="340"/>
      <c r="G80" s="341" t="n">
        <f aca="false">IF(COUNTA($D80:$F80)&gt;0,SUM($D80/$D$14,$E80/$E$14,$F80/$F$14)*$G$14/COUNTA($D80:$F80),0)</f>
        <v>2.66666666666667</v>
      </c>
      <c r="H80" s="340" t="n">
        <v>3</v>
      </c>
      <c r="I80" s="340" t="n">
        <v>3.5</v>
      </c>
      <c r="J80" s="341" t="n">
        <f aca="false">IF(COUNTA($H80:$I80)&gt;0,SUM($H80/$H$14,$I80/$I$14)*$J$14/COUNTA($H80:$I80),0)</f>
        <v>3.25</v>
      </c>
      <c r="K80" s="340" t="n">
        <v>9</v>
      </c>
      <c r="L80" s="340" t="n">
        <v>9</v>
      </c>
      <c r="M80" s="340"/>
      <c r="N80" s="341" t="n">
        <f aca="false">IF(COUNTA($K80:$M80)&gt;0,SUM($K80/$K$14,$L80/$L$14,$M80/$M$14)*$N$14/COUNTA($K80:$M80),0)</f>
        <v>9</v>
      </c>
      <c r="O80" s="342" t="n">
        <f aca="false">IF(ROUNDDOWN(SUM($G80,$J80,$N80,0.05),1)&gt;0,ROUNDDOWN(SUM($G80,$J80,$N80,0.05),1),"")</f>
        <v>14.9</v>
      </c>
      <c r="P80" s="340"/>
      <c r="Q80" s="340"/>
      <c r="R80" s="340"/>
      <c r="S80" s="340"/>
      <c r="T80" s="340"/>
      <c r="U80" s="343" t="str">
        <f aca="false">IF(OR(COUNTIF($P80:$T80,"&gt;0")=0,COUNTA($P$14)=0),"",(IF(COUNTA($Q80:$T80)&lt;=2,SUM($P80:$T80),IF(COUNTA($Q80:$T80)=3,SUM($P80:$T80)-MIN($Q80:$T80),SUM($P80:$T80)-MIN($Q80:$T80)-SMALL($Q80:$T80,2))))*7/(SUM($P$14:$R$14)/10))</f>
        <v/>
      </c>
      <c r="V80" s="344" t="n">
        <f aca="false">IF(ROUNDDOWN(SUM($O80,$U80,0.5),0)&gt;0,ROUNDDOWN(SUM($O80,$U80,0.5),0),"")</f>
        <v>15</v>
      </c>
      <c r="W80" s="344"/>
      <c r="X80" s="344"/>
      <c r="Y80" s="345"/>
    </row>
    <row r="81" customFormat="false" ht="26.25" hidden="false" customHeight="false" outlineLevel="0" collapsed="false">
      <c r="A81" s="320" t="n">
        <v>69</v>
      </c>
      <c r="B81" s="322" t="s">
        <v>164</v>
      </c>
      <c r="C81" s="322" t="s">
        <v>165</v>
      </c>
      <c r="D81" s="323" t="n">
        <v>11</v>
      </c>
      <c r="E81" s="323" t="n">
        <v>13</v>
      </c>
      <c r="F81" s="323"/>
      <c r="G81" s="324" t="n">
        <f aca="false">IF(COUNTA($D81:$F81)&gt;0,SUM($D81/$D$14,$E81/$E$14,$F81/$F$14)*$G$14/COUNTA($D81:$F81),0)</f>
        <v>4</v>
      </c>
      <c r="H81" s="323" t="n">
        <v>3</v>
      </c>
      <c r="I81" s="323" t="n">
        <v>3.5</v>
      </c>
      <c r="J81" s="324" t="n">
        <f aca="false">IF(COUNTA($H81:$I81)&gt;0,SUM($H81/$H$14,$I81/$I$14)*$J$14/COUNTA($H81:$I81),0)</f>
        <v>3.25</v>
      </c>
      <c r="K81" s="323" t="n">
        <v>10</v>
      </c>
      <c r="L81" s="323" t="n">
        <v>11</v>
      </c>
      <c r="M81" s="323"/>
      <c r="N81" s="324" t="n">
        <f aca="false">IF(COUNTA($K81:$M81)&gt;0,SUM($K81/$K$14,$L81/$L$14,$M81/$M$14)*$N$14/COUNTA($K81:$M81),0)</f>
        <v>10.5</v>
      </c>
      <c r="O81" s="325" t="n">
        <f aca="false">IF(ROUNDDOWN(SUM($G81,$J81,$N81,0.05),1)&gt;0,ROUNDDOWN(SUM($G81,$J81,$N81,0.05),1),"")</f>
        <v>17.8</v>
      </c>
      <c r="P81" s="323" t="n">
        <v>14</v>
      </c>
      <c r="Q81" s="323"/>
      <c r="R81" s="323" t="n">
        <v>10</v>
      </c>
      <c r="S81" s="323" t="n">
        <v>9</v>
      </c>
      <c r="T81" s="323"/>
      <c r="U81" s="326" t="n">
        <f aca="false">IF(OR(COUNTIF($P81:$T81,"&gt;0")=0,COUNTA($P$14)=0),"",(IF(COUNTA($Q81:$T81)&lt;=2,SUM($P81:$T81),IF(COUNTA($Q81:$T81)=3,SUM($P81:$T81)-MIN($Q81:$T81),SUM($P81:$T81)-MIN($Q81:$T81)-SMALL($Q81:$T81,2))))*7/(SUM($P$14:$R$14)/10))</f>
        <v>33</v>
      </c>
      <c r="V81" s="327" t="n">
        <f aca="false">IF(ROUNDDOWN(SUM($O81,$U81,0.5),0)&gt;0,ROUNDDOWN(SUM($O81,$U81,0.5),0),"")</f>
        <v>51</v>
      </c>
      <c r="W81" s="327"/>
      <c r="X81" s="327"/>
      <c r="Y81" s="328" t="str">
        <f aca="false">IF(AND(N81&lt;$N$14/2,COUNTIF($P81:$T81,"&gt;0")&gt;0),"FAIL LABS",IF(OR($U81=0,$U81=""),"",IF($V81&gt;=70,"A",IF($V81&gt;=60,"B",IF($V81&gt;=50,"C",IF($V81&gt;=40,"D","E"))))))</f>
        <v>C</v>
      </c>
    </row>
    <row r="82" customFormat="false" ht="26.25" hidden="false" customHeight="false" outlineLevel="0" collapsed="false">
      <c r="A82" s="320" t="n">
        <v>70</v>
      </c>
      <c r="B82" s="322" t="s">
        <v>203</v>
      </c>
      <c r="C82" s="322" t="s">
        <v>250</v>
      </c>
      <c r="D82" s="323" t="n">
        <v>17</v>
      </c>
      <c r="E82" s="323" t="n">
        <v>15</v>
      </c>
      <c r="F82" s="323"/>
      <c r="G82" s="324" t="n">
        <f aca="false">IF(COUNTA($D82:$F82)&gt;0,SUM($D82/$D$14,$E82/$E$14,$F82/$F$14)*$G$14/COUNTA($D82:$F82),0)</f>
        <v>5.33333333333333</v>
      </c>
      <c r="H82" s="323" t="n">
        <v>3.5</v>
      </c>
      <c r="I82" s="323" t="n">
        <v>3.5</v>
      </c>
      <c r="J82" s="324" t="n">
        <f aca="false">IF(COUNTA($H82:$I82)&gt;0,SUM($H82/$H$14,$I82/$I$14)*$J$14/COUNTA($H82:$I82),0)</f>
        <v>3.5</v>
      </c>
      <c r="K82" s="323" t="n">
        <v>10</v>
      </c>
      <c r="L82" s="323" t="n">
        <v>9</v>
      </c>
      <c r="M82" s="323"/>
      <c r="N82" s="324" t="n">
        <f aca="false">IF(COUNTA($K82:$M82)&gt;0,SUM($K82/$K$14,$L82/$L$14,$M82/$M$14)*$N$14/COUNTA($K82:$M82),0)</f>
        <v>9.5</v>
      </c>
      <c r="O82" s="325" t="n">
        <f aca="false">IF(ROUNDDOWN(SUM($G82,$J82,$N82,0.05),1)&gt;0,ROUNDDOWN(SUM($G82,$J82,$N82,0.05),1),"")</f>
        <v>18.3</v>
      </c>
      <c r="P82" s="323"/>
      <c r="Q82" s="323"/>
      <c r="R82" s="323"/>
      <c r="S82" s="323"/>
      <c r="T82" s="323"/>
      <c r="U82" s="326" t="str">
        <f aca="false">IF(OR(COUNTIF($P82:$T82,"&gt;0")=0,COUNTA($P$14)=0),"",(IF(COUNTA($Q82:$T82)&lt;=2,SUM($P82:$T82),IF(COUNTA($Q82:$T82)=3,SUM($P82:$T82)-MIN($Q82:$T82),SUM($P82:$T82)-MIN($Q82:$T82)-SMALL($Q82:$T82,2))))*7/(SUM($P$14:$R$14)/10))</f>
        <v/>
      </c>
      <c r="V82" s="327" t="n">
        <f aca="false">IF(ROUNDDOWN(SUM($O82,$U82,0.5),0)&gt;0,ROUNDDOWN(SUM($O82,$U82,0.5),0),"")</f>
        <v>18</v>
      </c>
      <c r="W82" s="327"/>
      <c r="X82" s="327"/>
      <c r="Y82" s="328" t="str">
        <f aca="false">IF(AND(N82&lt;$N$14/2,COUNTIF($P82:$T82,"&gt;0")&gt;0),"FAIL LABS",IF(OR($U82=0,$U82=""),"",IF($V82&gt;=70,"A",IF($V82&gt;=60,"B",IF($V82&gt;=50,"C",IF($V82&gt;=40,"D","E"))))))</f>
        <v/>
      </c>
    </row>
    <row r="83" customFormat="false" ht="26.25" hidden="false" customHeight="false" outlineLevel="0" collapsed="false">
      <c r="A83" s="320" t="n">
        <v>71</v>
      </c>
      <c r="B83" s="322" t="s">
        <v>197</v>
      </c>
      <c r="C83" s="322" t="s">
        <v>198</v>
      </c>
      <c r="D83" s="323" t="n">
        <v>13</v>
      </c>
      <c r="E83" s="323" t="n">
        <v>15</v>
      </c>
      <c r="F83" s="323"/>
      <c r="G83" s="324" t="n">
        <f aca="false">IF(COUNTA($D83:$F83)&gt;0,SUM($D83/$D$14,$E83/$E$14,$F83/$F$14)*$G$14/COUNTA($D83:$F83),0)</f>
        <v>4.66666666666667</v>
      </c>
      <c r="H83" s="323" t="n">
        <v>3.5</v>
      </c>
      <c r="I83" s="323" t="n">
        <v>3</v>
      </c>
      <c r="J83" s="324" t="n">
        <f aca="false">IF(COUNTA($H83:$I83)&gt;0,SUM($H83/$H$14,$I83/$I$14)*$J$14/COUNTA($H83:$I83),0)</f>
        <v>3.25</v>
      </c>
      <c r="K83" s="323" t="n">
        <v>9</v>
      </c>
      <c r="L83" s="323" t="n">
        <v>9</v>
      </c>
      <c r="M83" s="323"/>
      <c r="N83" s="324" t="n">
        <f aca="false">IF(COUNTA($K83:$M83)&gt;0,SUM($K83/$K$14,$L83/$L$14,$M83/$M$14)*$N$14/COUNTA($K83:$M83),0)</f>
        <v>9</v>
      </c>
      <c r="O83" s="325" t="n">
        <f aca="false">IF(ROUNDDOWN(SUM($G83,$J83,$N83,0.05),1)&gt;0,ROUNDDOWN(SUM($G83,$J83,$N83,0.05),1),"")</f>
        <v>16.9</v>
      </c>
      <c r="P83" s="323" t="n">
        <v>14</v>
      </c>
      <c r="Q83" s="323"/>
      <c r="R83" s="323" t="n">
        <v>15</v>
      </c>
      <c r="S83" s="323" t="n">
        <v>18</v>
      </c>
      <c r="T83" s="323"/>
      <c r="U83" s="326" t="n">
        <f aca="false">IF(OR(COUNTIF($P83:$T83,"&gt;0")=0,COUNTA($P$14)=0),"",(IF(COUNTA($Q83:$T83)&lt;=2,SUM($P83:$T83),IF(COUNTA($Q83:$T83)=3,SUM($P83:$T83)-MIN($Q83:$T83),SUM($P83:$T83)-MIN($Q83:$T83)-SMALL($Q83:$T83,2))))*7/(SUM($P$14:$R$14)/10))</f>
        <v>47</v>
      </c>
      <c r="V83" s="327" t="n">
        <f aca="false">IF(ROUNDDOWN(SUM($O83,$U83,0.5),0)&gt;0,ROUNDDOWN(SUM($O83,$U83,0.5),0),"")</f>
        <v>64</v>
      </c>
      <c r="W83" s="327"/>
      <c r="X83" s="327"/>
      <c r="Y83" s="328" t="str">
        <f aca="false">IF(AND(N83&lt;$N$14/2,COUNTIF($P83:$T83,"&gt;0")&gt;0),"FAIL LABS",IF(OR($U83=0,$U83=""),"",IF($V83&gt;=70,"A",IF($V83&gt;=60,"B",IF($V83&gt;=50,"C",IF($V83&gt;=40,"D","E"))))))</f>
        <v>B</v>
      </c>
    </row>
    <row r="84" customFormat="false" ht="26.25" hidden="false" customHeight="false" outlineLevel="0" collapsed="false">
      <c r="A84" s="320" t="n">
        <v>76</v>
      </c>
      <c r="B84" s="322" t="s">
        <v>232</v>
      </c>
      <c r="C84" s="322" t="s">
        <v>233</v>
      </c>
      <c r="D84" s="323" t="n">
        <v>10</v>
      </c>
      <c r="E84" s="323" t="n">
        <v>13</v>
      </c>
      <c r="F84" s="323"/>
      <c r="G84" s="324" t="n">
        <f aca="false">IF(COUNTA($D84:$F84)&gt;0,SUM($D84/$D$14,$E84/$E$14,$F84/$F$14)*$G$14/COUNTA($D84:$F84),0)</f>
        <v>3.83333333333333</v>
      </c>
      <c r="H84" s="323" t="n">
        <v>3</v>
      </c>
      <c r="I84" s="323" t="n">
        <v>3.5</v>
      </c>
      <c r="J84" s="324" t="n">
        <f aca="false">IF(COUNTA($H84:$I84)&gt;0,SUM($H84/$H$14,$I84/$I$14)*$J$14/COUNTA($H84:$I84),0)</f>
        <v>3.25</v>
      </c>
      <c r="K84" s="323" t="n">
        <v>10</v>
      </c>
      <c r="L84" s="323" t="n">
        <v>10</v>
      </c>
      <c r="M84" s="323"/>
      <c r="N84" s="324" t="n">
        <f aca="false">IF(COUNTA($K84:$M84)&gt;0,SUM($K84/$K$14,$L84/$L$14,$M84/$M$14)*$N$14/COUNTA($K84:$M84),0)</f>
        <v>10</v>
      </c>
      <c r="O84" s="325" t="n">
        <f aca="false">IF(ROUNDDOWN(SUM($G84,$J84,$N84,0.05),1)&gt;0,ROUNDDOWN(SUM($G84,$J84,$N84,0.05),1),"")</f>
        <v>17.1</v>
      </c>
      <c r="P84" s="323" t="n">
        <v>12</v>
      </c>
      <c r="Q84" s="323"/>
      <c r="R84" s="323" t="n">
        <v>7</v>
      </c>
      <c r="S84" s="323" t="n">
        <v>6.5</v>
      </c>
      <c r="T84" s="323"/>
      <c r="U84" s="326" t="n">
        <f aca="false">IF(OR(COUNTIF($P84:$T84,"&gt;0")=0,COUNTA($P$14)=0),"",(IF(COUNTA($Q84:$T84)&lt;=2,SUM($P84:$T84),IF(COUNTA($Q84:$T84)=3,SUM($P84:$T84)-MIN($Q84:$T84),SUM($P84:$T84)-MIN($Q84:$T84)-SMALL($Q84:$T84,2))))*7/(SUM($P$14:$R$14)/10))</f>
        <v>25.5</v>
      </c>
      <c r="V84" s="327" t="n">
        <f aca="false">IF(ROUNDDOWN(SUM($O84,$U84,0.5),0)&gt;0,ROUNDDOWN(SUM($O84,$U84,0.5),0),"")</f>
        <v>43</v>
      </c>
      <c r="W84" s="327"/>
      <c r="X84" s="327"/>
      <c r="Y84" s="328" t="str">
        <f aca="false">IF(AND(N84&lt;$N$14/2,COUNTIF($P84:$T84,"&gt;0")&gt;0),"FAIL LABS",IF(OR($U84=0,$U84=""),"",IF($V84&gt;=70,"A",IF($V84&gt;=60,"B",IF($V84&gt;=50,"C",IF($V84&gt;=40,"D","E"))))))</f>
        <v>D</v>
      </c>
    </row>
    <row r="85" customFormat="false" ht="28.5" hidden="false" customHeight="false" outlineLevel="0" collapsed="false">
      <c r="A85" s="347"/>
      <c r="B85" s="348"/>
      <c r="C85" s="348"/>
      <c r="D85" s="347"/>
      <c r="E85" s="349" t="s">
        <v>379</v>
      </c>
      <c r="F85" s="349"/>
      <c r="G85" s="349"/>
      <c r="H85" s="349"/>
      <c r="I85" s="349"/>
      <c r="J85" s="349"/>
      <c r="K85" s="349"/>
      <c r="L85" s="349"/>
      <c r="M85" s="349"/>
      <c r="N85" s="349"/>
      <c r="O85" s="349"/>
      <c r="P85" s="349"/>
      <c r="Q85" s="349"/>
      <c r="R85" s="349"/>
      <c r="S85" s="349"/>
      <c r="T85" s="349"/>
      <c r="U85" s="347"/>
      <c r="V85" s="350"/>
      <c r="W85" s="347"/>
      <c r="X85" s="347"/>
      <c r="Y85" s="347"/>
    </row>
    <row r="86" customFormat="false" ht="15.75" hidden="false" customHeight="false" outlineLevel="0" collapsed="false">
      <c r="A86" s="347"/>
      <c r="B86" s="351"/>
      <c r="C86" s="352"/>
      <c r="D86" s="353" t="s">
        <v>360</v>
      </c>
      <c r="E86" s="353"/>
      <c r="F86" s="354" t="s">
        <v>380</v>
      </c>
      <c r="G86" s="355" t="s">
        <v>381</v>
      </c>
      <c r="H86" s="356" t="s">
        <v>382</v>
      </c>
      <c r="I86" s="357" t="s">
        <v>383</v>
      </c>
      <c r="J86" s="357" t="s">
        <v>384</v>
      </c>
      <c r="K86" s="358"/>
      <c r="L86" s="359"/>
      <c r="M86" s="359"/>
      <c r="N86" s="359"/>
      <c r="O86" s="360" t="s">
        <v>385</v>
      </c>
      <c r="P86" s="360"/>
      <c r="Q86" s="361" t="s">
        <v>386</v>
      </c>
      <c r="R86" s="361"/>
      <c r="S86" s="354" t="s">
        <v>387</v>
      </c>
      <c r="T86" s="354"/>
      <c r="U86" s="347"/>
      <c r="V86" s="350"/>
      <c r="W86" s="347"/>
      <c r="X86" s="347"/>
      <c r="Y86" s="347"/>
    </row>
    <row r="87" customFormat="false" ht="31.5" hidden="false" customHeight="true" outlineLevel="0" collapsed="false">
      <c r="A87" s="347"/>
      <c r="B87" s="362"/>
      <c r="C87" s="347"/>
      <c r="D87" s="363" t="s">
        <v>388</v>
      </c>
      <c r="E87" s="363"/>
      <c r="F87" s="364" t="n">
        <f aca="false">COUNTIF($Y$15:$Y84,F$86)</f>
        <v>18</v>
      </c>
      <c r="G87" s="364" t="n">
        <f aca="false">COUNTIF($Y$15:$Y84,G$86)</f>
        <v>19</v>
      </c>
      <c r="H87" s="365" t="n">
        <f aca="false">COUNTIF($Y$15:$Y84,H$86)</f>
        <v>19</v>
      </c>
      <c r="I87" s="366" t="n">
        <f aca="false">COUNTIF($Y$15:$Y84,I$86)</f>
        <v>9</v>
      </c>
      <c r="J87" s="366" t="n">
        <f aca="false">COUNTIF($Y$15:$Y84,J$86)</f>
        <v>2</v>
      </c>
      <c r="K87" s="358"/>
      <c r="L87" s="359"/>
      <c r="M87" s="359"/>
      <c r="N87" s="359"/>
      <c r="O87" s="367" t="s">
        <v>389</v>
      </c>
      <c r="P87" s="355" t="s">
        <v>390</v>
      </c>
      <c r="Q87" s="368" t="s">
        <v>391</v>
      </c>
      <c r="R87" s="369" t="s">
        <v>392</v>
      </c>
      <c r="S87" s="370" t="s">
        <v>393</v>
      </c>
      <c r="T87" s="370"/>
      <c r="U87" s="347"/>
      <c r="V87" s="350"/>
      <c r="W87" s="347"/>
      <c r="X87" s="347"/>
      <c r="Y87" s="347"/>
    </row>
    <row r="88" customFormat="false" ht="26.25" hidden="false" customHeight="true" outlineLevel="0" collapsed="false">
      <c r="A88" s="347"/>
      <c r="B88" s="362"/>
      <c r="C88" s="347"/>
      <c r="D88" s="363" t="s">
        <v>394</v>
      </c>
      <c r="E88" s="363"/>
      <c r="F88" s="364"/>
      <c r="G88" s="364"/>
      <c r="H88" s="365"/>
      <c r="I88" s="366"/>
      <c r="J88" s="366"/>
      <c r="K88" s="358"/>
      <c r="L88" s="355" t="s">
        <v>395</v>
      </c>
      <c r="M88" s="355"/>
      <c r="N88" s="371" t="s">
        <v>388</v>
      </c>
      <c r="O88" s="372" t="n">
        <f aca="false">IF(SUM($O$15:$O84)&gt;0,AVERAGE($O$15:$O84),0)</f>
        <v>18.9014492753623</v>
      </c>
      <c r="P88" s="372" t="n">
        <f aca="false">$O88/30*100</f>
        <v>63.0048309178744</v>
      </c>
      <c r="Q88" s="372" t="n">
        <f aca="false">IF(SUM($U$15:$U84)&gt;0,AVERAGE($U$15:$U84),0)</f>
        <v>41.4253731343284</v>
      </c>
      <c r="R88" s="373" t="n">
        <f aca="false">$Q88/70*100</f>
        <v>59.1791044776119</v>
      </c>
      <c r="S88" s="374" t="n">
        <f aca="false">IF(SUM($V$15:$V84)&gt;0,AVERAGE($V$15:$V84),0)</f>
        <v>59.1304347826087</v>
      </c>
      <c r="T88" s="374"/>
      <c r="U88" s="347"/>
      <c r="V88" s="350"/>
      <c r="W88" s="347"/>
      <c r="X88" s="347"/>
      <c r="Y88" s="347"/>
    </row>
    <row r="89" customFormat="false" ht="21" hidden="false" customHeight="false" outlineLevel="0" collapsed="false">
      <c r="A89" s="347"/>
      <c r="B89" s="362"/>
      <c r="C89" s="362"/>
      <c r="D89" s="375"/>
      <c r="E89" s="376"/>
      <c r="F89" s="376"/>
      <c r="G89" s="376"/>
      <c r="H89" s="359"/>
      <c r="I89" s="359"/>
      <c r="J89" s="359"/>
      <c r="K89" s="358"/>
      <c r="L89" s="355"/>
      <c r="M89" s="355"/>
      <c r="N89" s="371" t="s">
        <v>396</v>
      </c>
      <c r="O89" s="372"/>
      <c r="P89" s="372"/>
      <c r="Q89" s="377"/>
      <c r="R89" s="373"/>
      <c r="S89" s="374"/>
      <c r="T89" s="374"/>
      <c r="U89" s="347"/>
      <c r="V89" s="350"/>
      <c r="W89" s="347"/>
      <c r="X89" s="347"/>
      <c r="Y89" s="347"/>
    </row>
    <row r="90" customFormat="false" ht="21" hidden="false" customHeight="false" outlineLevel="0" collapsed="false">
      <c r="A90" s="347"/>
      <c r="B90" s="362"/>
      <c r="C90" s="347"/>
      <c r="D90" s="378"/>
      <c r="E90" s="379"/>
      <c r="F90" s="380" t="s">
        <v>397</v>
      </c>
      <c r="G90" s="380" t="s">
        <v>398</v>
      </c>
      <c r="H90" s="376"/>
      <c r="I90" s="376"/>
      <c r="J90" s="359"/>
      <c r="K90" s="358"/>
      <c r="L90" s="355" t="s">
        <v>399</v>
      </c>
      <c r="M90" s="355"/>
      <c r="N90" s="371" t="s">
        <v>388</v>
      </c>
      <c r="O90" s="381" t="n">
        <f aca="false">MIN($O$15:$O84)</f>
        <v>14.8</v>
      </c>
      <c r="P90" s="372" t="n">
        <f aca="false">$O90/30*100</f>
        <v>49.3333333333333</v>
      </c>
      <c r="Q90" s="382" t="n">
        <f aca="false">MIN($U$15:$U84)</f>
        <v>13</v>
      </c>
      <c r="R90" s="373" t="n">
        <f aca="false">$Q90/70*100</f>
        <v>18.5714285714286</v>
      </c>
      <c r="S90" s="374" t="n">
        <f aca="false">MIN($V$15:$V84)</f>
        <v>15</v>
      </c>
      <c r="T90" s="374"/>
      <c r="U90" s="347"/>
      <c r="V90" s="350"/>
      <c r="W90" s="347"/>
      <c r="X90" s="347"/>
      <c r="Y90" s="347"/>
    </row>
    <row r="91" customFormat="false" ht="26.25" hidden="false" customHeight="false" outlineLevel="0" collapsed="false">
      <c r="A91" s="347"/>
      <c r="B91" s="362"/>
      <c r="C91" s="347"/>
      <c r="D91" s="353" t="s">
        <v>1</v>
      </c>
      <c r="E91" s="353"/>
      <c r="F91" s="383" t="n">
        <f aca="false">COUNTIF($V$15:$V$84,"&gt;=40")</f>
        <v>65</v>
      </c>
      <c r="G91" s="383"/>
      <c r="H91" s="376"/>
      <c r="I91" s="376"/>
      <c r="J91" s="359"/>
      <c r="K91" s="358"/>
      <c r="L91" s="355"/>
      <c r="M91" s="355"/>
      <c r="N91" s="371" t="s">
        <v>396</v>
      </c>
      <c r="O91" s="372"/>
      <c r="P91" s="372"/>
      <c r="Q91" s="384"/>
      <c r="R91" s="384"/>
      <c r="S91" s="385"/>
      <c r="T91" s="385"/>
      <c r="U91" s="347"/>
      <c r="V91" s="350"/>
      <c r="W91" s="347"/>
      <c r="X91" s="347"/>
      <c r="Y91" s="347"/>
    </row>
    <row r="92" customFormat="false" ht="26.25" hidden="false" customHeight="false" outlineLevel="0" collapsed="false">
      <c r="A92" s="347"/>
      <c r="B92" s="362"/>
      <c r="C92" s="347"/>
      <c r="D92" s="353" t="s">
        <v>400</v>
      </c>
      <c r="E92" s="353"/>
      <c r="F92" s="383" t="n">
        <f aca="false">COUNTIF($Y$15:$Y84,"E")</f>
        <v>2</v>
      </c>
      <c r="G92" s="383"/>
      <c r="H92" s="376"/>
      <c r="I92" s="376"/>
      <c r="J92" s="359"/>
      <c r="K92" s="386"/>
      <c r="L92" s="355" t="s">
        <v>401</v>
      </c>
      <c r="M92" s="355"/>
      <c r="N92" s="371" t="s">
        <v>388</v>
      </c>
      <c r="O92" s="372" t="n">
        <f aca="false">MAX($O$15:$O84)</f>
        <v>24.3</v>
      </c>
      <c r="P92" s="372" t="n">
        <f aca="false">$O92/30*100</f>
        <v>81</v>
      </c>
      <c r="Q92" s="372" t="n">
        <f aca="false">MAX($U$15:$U84)</f>
        <v>62</v>
      </c>
      <c r="R92" s="373" t="n">
        <f aca="false">$Q92/70*100</f>
        <v>88.5714285714286</v>
      </c>
      <c r="S92" s="374" t="n">
        <f aca="false">MAX($V$15:$V84)</f>
        <v>85</v>
      </c>
      <c r="T92" s="374"/>
      <c r="U92" s="347"/>
      <c r="V92" s="350"/>
      <c r="W92" s="347"/>
      <c r="X92" s="347"/>
      <c r="Y92" s="347"/>
    </row>
    <row r="93" customFormat="false" ht="26.25" hidden="false" customHeight="true" outlineLevel="0" collapsed="false">
      <c r="A93" s="347"/>
      <c r="B93" s="347"/>
      <c r="C93" s="387"/>
      <c r="D93" s="363" t="s">
        <v>402</v>
      </c>
      <c r="E93" s="363"/>
      <c r="F93" s="383" t="n">
        <f aca="false">COUNTA($B$15:$B84)-SUM(F87:J87)</f>
        <v>2</v>
      </c>
      <c r="G93" s="383"/>
      <c r="H93" s="376"/>
      <c r="I93" s="376"/>
      <c r="J93" s="376"/>
      <c r="K93" s="376"/>
      <c r="L93" s="355"/>
      <c r="M93" s="355"/>
      <c r="N93" s="371" t="s">
        <v>396</v>
      </c>
      <c r="O93" s="372"/>
      <c r="P93" s="372"/>
      <c r="Q93" s="377"/>
      <c r="R93" s="373"/>
      <c r="S93" s="374"/>
      <c r="T93" s="374"/>
      <c r="U93" s="347"/>
      <c r="V93" s="350"/>
      <c r="W93" s="347"/>
      <c r="X93" s="347"/>
      <c r="Y93" s="347"/>
    </row>
    <row r="94" customFormat="false" ht="26.25" hidden="false" customHeight="false" outlineLevel="0" collapsed="false">
      <c r="A94" s="347"/>
      <c r="B94" s="347"/>
      <c r="C94" s="387"/>
      <c r="D94" s="355" t="s">
        <v>22</v>
      </c>
      <c r="E94" s="355"/>
      <c r="F94" s="383" t="n">
        <f aca="false">SUM($F91:$F93)</f>
        <v>69</v>
      </c>
      <c r="G94" s="383"/>
      <c r="H94" s="376"/>
      <c r="I94" s="376"/>
      <c r="J94" s="376"/>
      <c r="K94" s="376"/>
      <c r="L94" s="355" t="s">
        <v>403</v>
      </c>
      <c r="M94" s="355"/>
      <c r="N94" s="371" t="s">
        <v>388</v>
      </c>
      <c r="O94" s="381" t="n">
        <f aca="false">IF(SUM($O$15:$O84)&gt;0,STDEV($O$15:$O84),0)</f>
        <v>2.08294847255068</v>
      </c>
      <c r="P94" s="372" t="n">
        <f aca="false">$O94/30*100</f>
        <v>6.94316157516895</v>
      </c>
      <c r="Q94" s="382" t="n">
        <f aca="false">IF(SUM($U$15:$U84),STDEV($U$15:$U84),0)</f>
        <v>10.7313099440952</v>
      </c>
      <c r="R94" s="373" t="n">
        <f aca="false">$Q94/70*100</f>
        <v>15.3304427772789</v>
      </c>
      <c r="S94" s="374" t="n">
        <f aca="false">IF(SUM($V$15:$V84)&gt;0,STDEV($V$15:$V84),0)</f>
        <v>13.8965855343702</v>
      </c>
      <c r="T94" s="374"/>
      <c r="U94" s="347"/>
      <c r="V94" s="350"/>
      <c r="W94" s="347"/>
      <c r="X94" s="347"/>
      <c r="Y94" s="347"/>
    </row>
    <row r="95" customFormat="false" ht="21" hidden="false" customHeight="false" outlineLevel="0" collapsed="false">
      <c r="A95" s="347"/>
      <c r="B95" s="347"/>
      <c r="C95" s="387"/>
      <c r="D95" s="376"/>
      <c r="E95" s="376"/>
      <c r="F95" s="376"/>
      <c r="G95" s="388"/>
      <c r="H95" s="376"/>
      <c r="I95" s="376"/>
      <c r="J95" s="376"/>
      <c r="K95" s="376"/>
      <c r="L95" s="355"/>
      <c r="M95" s="355"/>
      <c r="N95" s="371" t="s">
        <v>396</v>
      </c>
      <c r="O95" s="372"/>
      <c r="P95" s="372"/>
      <c r="Q95" s="384"/>
      <c r="R95" s="384"/>
      <c r="S95" s="385"/>
      <c r="T95" s="385"/>
      <c r="U95" s="347"/>
      <c r="V95" s="350"/>
      <c r="W95" s="347"/>
      <c r="X95" s="347"/>
      <c r="Y95" s="347"/>
    </row>
    <row r="96" customFormat="false" ht="12.75" hidden="false" customHeight="false" outlineLevel="0" collapsed="false"/>
  </sheetData>
  <mergeCells count="44">
    <mergeCell ref="A6:Y6"/>
    <mergeCell ref="A7:Y7"/>
    <mergeCell ref="A8:Y8"/>
    <mergeCell ref="A9:Y9"/>
    <mergeCell ref="E10:F10"/>
    <mergeCell ref="G10:H10"/>
    <mergeCell ref="N10:O10"/>
    <mergeCell ref="P10:S10"/>
    <mergeCell ref="A12:A14"/>
    <mergeCell ref="B12:B14"/>
    <mergeCell ref="C12:C14"/>
    <mergeCell ref="D12:G12"/>
    <mergeCell ref="H12:J12"/>
    <mergeCell ref="K12:N12"/>
    <mergeCell ref="O12:O14"/>
    <mergeCell ref="P12:U12"/>
    <mergeCell ref="V12:V14"/>
    <mergeCell ref="W12:W14"/>
    <mergeCell ref="X12:X14"/>
    <mergeCell ref="Y12:Y14"/>
    <mergeCell ref="E85:T85"/>
    <mergeCell ref="D86:E86"/>
    <mergeCell ref="O86:P86"/>
    <mergeCell ref="Q86:R86"/>
    <mergeCell ref="S86:T86"/>
    <mergeCell ref="D87:E87"/>
    <mergeCell ref="S87:T87"/>
    <mergeCell ref="D88:E88"/>
    <mergeCell ref="L88:M89"/>
    <mergeCell ref="S88:T88"/>
    <mergeCell ref="S89:T89"/>
    <mergeCell ref="L90:M91"/>
    <mergeCell ref="S90:T90"/>
    <mergeCell ref="D91:E91"/>
    <mergeCell ref="S91:T91"/>
    <mergeCell ref="D92:E92"/>
    <mergeCell ref="L92:M93"/>
    <mergeCell ref="S92:T92"/>
    <mergeCell ref="D93:E93"/>
    <mergeCell ref="S93:T93"/>
    <mergeCell ref="D94:E94"/>
    <mergeCell ref="L94:M95"/>
    <mergeCell ref="S94:T94"/>
    <mergeCell ref="S95:T95"/>
  </mergeCells>
  <conditionalFormatting sqref="D15:N84">
    <cfRule type="cellIs" priority="2" operator="equal" aboveAverage="0" equalAverage="0" bottom="0" percent="0" rank="0" text="" dxfId="17">
      <formula>0</formula>
    </cfRule>
  </conditionalFormatting>
  <conditionalFormatting sqref="A15 C15 A16:C84 V15:Y84">
    <cfRule type="expression" priority="3" aboveAverage="0" equalAverage="0" bottom="0" percent="0" rank="0" text="" dxfId="18">
      <formula>"$V17&lt;40"</formula>
    </cfRule>
  </conditionalFormatting>
  <conditionalFormatting sqref="P15:T84">
    <cfRule type="expression" priority="4" aboveAverage="0" equalAverage="0" bottom="0" percent="0" rank="0" text="" dxfId="19">
      <formula>($U15="")</formula>
    </cfRule>
  </conditionalFormatting>
  <conditionalFormatting sqref="B15">
    <cfRule type="expression" priority="5" aboveAverage="0" equalAverage="0" bottom="0" percent="0" rank="0" text="" dxfId="20">
      <formula>"$V17&lt;40"</formula>
    </cfRule>
  </conditionalFormatting>
  <dataValidations count="4">
    <dataValidation allowBlank="true" operator="between" showDropDown="false" showErrorMessage="true" showInputMessage="true" sqref="D15:U84" type="decimal">
      <formula1>0</formula1>
      <formula2>D$14</formula2>
    </dataValidation>
    <dataValidation allowBlank="true" error="THE INPUT TO THIS CELL SHOULD BE A NON-NEGATIVE LESS THAN OR EQUAL TO 100. PLEASE CHECK YOUR DATA AND FORMULAS AFFECTING THIS CELL. " errorTitle="INVALID DATA" operator="between" showDropDown="false" showErrorMessage="true" showInputMessage="false" sqref="V15:V84" type="decimal">
      <formula1>0</formula1>
      <formula2>100</formula2>
    </dataValidation>
    <dataValidation allowBlank="true" error="THE VALUE IN THIS CELL SHOULD BE NON-NEGATIVE LESS THAN 100&#10;" errorTitle="INVALID DATA" operator="between" showDropDown="false" showErrorMessage="true" showInputMessage="false" sqref="R88:T95" type="decimal">
      <formula1>0</formula1>
      <formula2>100</formula2>
    </dataValidation>
    <dataValidation allowBlank="true" error="THE VALUE IN THIS CELL SHOULD BE NON-NEGATIVE LESS THAN 100" errorTitle="INVALID DATA" operator="between" showDropDown="false" showErrorMessage="true" showInputMessage="false" sqref="P88:P95" type="decimal">
      <formula1>0</formula1>
      <formula2>100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98"/>
  <sheetViews>
    <sheetView showFormulas="false" showGridLines="true" showRowColHeaders="true" showZeros="true" rightToLeft="false" tabSelected="false" showOutlineSymbols="true" defaultGridColor="true" view="pageBreakPreview" topLeftCell="A57" colorId="64" zoomScale="100" zoomScaleNormal="60" zoomScalePageLayoutView="100" workbookViewId="0">
      <selection pane="topLeft" activeCell="C67" activeCellId="0" sqref="C67"/>
    </sheetView>
  </sheetViews>
  <sheetFormatPr defaultColWidth="9.14453125" defaultRowHeight="12.75" zeroHeight="true" outlineLevelRow="0" outlineLevelCol="0"/>
  <cols>
    <col collapsed="false" customWidth="true" hidden="false" outlineLevel="0" max="2" min="2" style="0" width="24.29"/>
    <col collapsed="false" customWidth="true" hidden="false" outlineLevel="0" max="3" min="3" style="0" width="40.86"/>
    <col collapsed="false" customWidth="true" hidden="false" outlineLevel="0" max="7" min="7" style="0" width="10.57"/>
    <col collapsed="false" customWidth="true" hidden="false" outlineLevel="0" max="22" min="22" style="0" width="16.42"/>
    <col collapsed="false" customWidth="false" hidden="true" outlineLevel="0" max="1024" min="24" style="0" width="9.14"/>
  </cols>
  <sheetData>
    <row r="1" customFormat="false" ht="12.75" hidden="false" customHeight="false" outlineLevel="0" collapsed="false">
      <c r="A1" s="294"/>
      <c r="B1" s="389"/>
      <c r="C1" s="294"/>
      <c r="D1" s="294"/>
      <c r="E1" s="294"/>
      <c r="F1" s="294"/>
      <c r="G1" s="295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6"/>
      <c r="T1" s="294"/>
      <c r="U1" s="294"/>
      <c r="V1" s="294"/>
    </row>
    <row r="2" customFormat="false" ht="12.75" hidden="false" customHeight="false" outlineLevel="0" collapsed="false">
      <c r="A2" s="294"/>
      <c r="B2" s="389"/>
      <c r="C2" s="294"/>
      <c r="D2" s="294"/>
      <c r="E2" s="294"/>
      <c r="F2" s="294"/>
      <c r="G2" s="295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6"/>
      <c r="T2" s="294"/>
      <c r="U2" s="294"/>
      <c r="V2" s="294"/>
    </row>
    <row r="3" customFormat="false" ht="12.75" hidden="false" customHeight="false" outlineLevel="0" collapsed="false">
      <c r="A3" s="294"/>
      <c r="B3" s="389"/>
      <c r="C3" s="294"/>
      <c r="D3" s="294"/>
      <c r="E3" s="294"/>
      <c r="F3" s="294"/>
      <c r="G3" s="295"/>
      <c r="H3" s="294"/>
      <c r="I3" s="294"/>
      <c r="J3" s="294"/>
      <c r="K3" s="294"/>
      <c r="L3" s="294"/>
      <c r="M3" s="294"/>
      <c r="N3" s="294"/>
      <c r="O3" s="294"/>
      <c r="P3" s="294"/>
      <c r="Q3" s="294"/>
      <c r="R3" s="294"/>
      <c r="S3" s="296"/>
      <c r="T3" s="294"/>
      <c r="U3" s="294"/>
      <c r="V3" s="294"/>
    </row>
    <row r="4" customFormat="false" ht="12.75" hidden="false" customHeight="false" outlineLevel="0" collapsed="false">
      <c r="A4" s="294"/>
      <c r="B4" s="389"/>
      <c r="C4" s="294"/>
      <c r="D4" s="294"/>
      <c r="E4" s="294"/>
      <c r="F4" s="294"/>
      <c r="G4" s="295"/>
      <c r="H4" s="294"/>
      <c r="I4" s="294"/>
      <c r="J4" s="294"/>
      <c r="K4" s="294"/>
      <c r="L4" s="294"/>
      <c r="M4" s="294"/>
      <c r="N4" s="294"/>
      <c r="O4" s="294"/>
      <c r="P4" s="294"/>
      <c r="Q4" s="294"/>
      <c r="R4" s="294"/>
      <c r="S4" s="296"/>
      <c r="T4" s="294"/>
      <c r="U4" s="294"/>
      <c r="V4" s="294"/>
    </row>
    <row r="5" customFormat="false" ht="12.75" hidden="false" customHeight="false" outlineLevel="0" collapsed="false">
      <c r="A5" s="294"/>
      <c r="B5" s="389"/>
      <c r="C5" s="294"/>
      <c r="D5" s="294"/>
      <c r="E5" s="294"/>
      <c r="F5" s="294"/>
      <c r="G5" s="295"/>
      <c r="H5" s="294"/>
      <c r="I5" s="294"/>
      <c r="J5" s="294"/>
      <c r="K5" s="294"/>
      <c r="L5" s="294"/>
      <c r="M5" s="294"/>
      <c r="N5" s="294"/>
      <c r="O5" s="294"/>
      <c r="P5" s="294"/>
      <c r="Q5" s="294"/>
      <c r="R5" s="294"/>
      <c r="S5" s="296"/>
      <c r="T5" s="294"/>
      <c r="U5" s="294"/>
      <c r="V5" s="294"/>
    </row>
    <row r="6" customFormat="false" ht="30" hidden="false" customHeight="false" outlineLevel="0" collapsed="false">
      <c r="A6" s="297" t="s">
        <v>342</v>
      </c>
      <c r="B6" s="297"/>
      <c r="C6" s="297"/>
      <c r="D6" s="297"/>
      <c r="E6" s="297"/>
      <c r="F6" s="297"/>
      <c r="G6" s="297"/>
      <c r="H6" s="297"/>
      <c r="I6" s="297"/>
      <c r="J6" s="297"/>
      <c r="K6" s="297"/>
      <c r="L6" s="297"/>
      <c r="M6" s="297"/>
      <c r="N6" s="297"/>
      <c r="O6" s="297"/>
      <c r="P6" s="297"/>
      <c r="Q6" s="297"/>
      <c r="R6" s="297"/>
      <c r="S6" s="297"/>
      <c r="T6" s="297"/>
      <c r="U6" s="297"/>
      <c r="V6" s="297"/>
    </row>
    <row r="7" customFormat="false" ht="22.5" hidden="false" customHeight="false" outlineLevel="0" collapsed="false">
      <c r="A7" s="298" t="s">
        <v>404</v>
      </c>
      <c r="B7" s="298"/>
      <c r="C7" s="298"/>
      <c r="D7" s="298"/>
      <c r="E7" s="298"/>
      <c r="F7" s="298"/>
      <c r="G7" s="298"/>
      <c r="H7" s="298"/>
      <c r="I7" s="298"/>
      <c r="J7" s="298"/>
      <c r="K7" s="298"/>
      <c r="L7" s="298"/>
      <c r="M7" s="298"/>
      <c r="N7" s="298"/>
      <c r="O7" s="298"/>
      <c r="P7" s="298"/>
      <c r="Q7" s="298"/>
      <c r="R7" s="298"/>
      <c r="S7" s="298"/>
      <c r="T7" s="298"/>
      <c r="U7" s="298"/>
      <c r="V7" s="298"/>
    </row>
    <row r="8" customFormat="false" ht="22.5" hidden="false" customHeight="false" outlineLevel="0" collapsed="false">
      <c r="A8" s="298" t="s">
        <v>344</v>
      </c>
      <c r="B8" s="298"/>
      <c r="C8" s="298"/>
      <c r="D8" s="298"/>
      <c r="E8" s="298"/>
      <c r="F8" s="298"/>
      <c r="G8" s="298"/>
      <c r="H8" s="298"/>
      <c r="I8" s="298"/>
      <c r="J8" s="298"/>
      <c r="K8" s="298"/>
      <c r="L8" s="298"/>
      <c r="M8" s="298"/>
      <c r="N8" s="298"/>
      <c r="O8" s="298"/>
      <c r="P8" s="298"/>
      <c r="Q8" s="298"/>
      <c r="R8" s="298"/>
      <c r="S8" s="298"/>
      <c r="T8" s="298"/>
      <c r="U8" s="298"/>
      <c r="V8" s="298"/>
    </row>
    <row r="9" customFormat="false" ht="22.5" hidden="false" customHeight="false" outlineLevel="0" collapsed="false">
      <c r="A9" s="299" t="s">
        <v>345</v>
      </c>
      <c r="B9" s="299"/>
      <c r="C9" s="299"/>
      <c r="D9" s="299"/>
      <c r="E9" s="299"/>
      <c r="F9" s="299"/>
      <c r="G9" s="299"/>
      <c r="H9" s="299"/>
      <c r="I9" s="299"/>
      <c r="J9" s="299"/>
      <c r="K9" s="299"/>
      <c r="L9" s="299"/>
      <c r="M9" s="299"/>
      <c r="N9" s="299"/>
      <c r="O9" s="299"/>
      <c r="P9" s="299"/>
      <c r="Q9" s="299"/>
      <c r="R9" s="299"/>
      <c r="S9" s="299"/>
      <c r="T9" s="299"/>
      <c r="U9" s="299"/>
      <c r="V9" s="299"/>
    </row>
    <row r="10" customFormat="false" ht="22.5" hidden="false" customHeight="false" outlineLevel="0" collapsed="false">
      <c r="A10" s="390"/>
      <c r="B10" s="391"/>
      <c r="C10" s="390"/>
      <c r="D10" s="390"/>
      <c r="E10" s="301" t="s">
        <v>346</v>
      </c>
      <c r="F10" s="301"/>
      <c r="G10" s="302" t="s">
        <v>34</v>
      </c>
      <c r="H10" s="302"/>
      <c r="I10" s="301"/>
      <c r="J10" s="301"/>
      <c r="K10" s="301" t="s">
        <v>347</v>
      </c>
      <c r="L10" s="301"/>
      <c r="M10" s="301"/>
      <c r="N10" s="301" t="s">
        <v>405</v>
      </c>
      <c r="O10" s="301"/>
      <c r="P10" s="301"/>
      <c r="Q10" s="301"/>
      <c r="R10" s="301"/>
      <c r="S10" s="301"/>
      <c r="T10" s="390"/>
      <c r="U10" s="390"/>
      <c r="V10" s="390"/>
    </row>
    <row r="11" customFormat="false" ht="15.75" hidden="false" customHeight="false" outlineLevel="0" collapsed="false">
      <c r="A11" s="390"/>
      <c r="B11" s="391"/>
      <c r="C11" s="390"/>
      <c r="D11" s="390"/>
      <c r="E11" s="390"/>
      <c r="F11" s="390"/>
      <c r="G11" s="392"/>
      <c r="H11" s="390"/>
      <c r="I11" s="390"/>
      <c r="J11" s="390"/>
      <c r="K11" s="390"/>
      <c r="L11" s="390"/>
      <c r="M11" s="390"/>
      <c r="N11" s="390"/>
      <c r="O11" s="390"/>
      <c r="P11" s="390"/>
      <c r="Q11" s="390"/>
      <c r="R11" s="390"/>
      <c r="S11" s="393"/>
      <c r="T11" s="390"/>
      <c r="U11" s="390"/>
      <c r="V11" s="390"/>
    </row>
    <row r="12" customFormat="false" ht="18" hidden="false" customHeight="true" outlineLevel="0" collapsed="false">
      <c r="A12" s="308" t="s">
        <v>349</v>
      </c>
      <c r="B12" s="308" t="s">
        <v>350</v>
      </c>
      <c r="C12" s="308" t="s">
        <v>351</v>
      </c>
      <c r="D12" s="309" t="s">
        <v>352</v>
      </c>
      <c r="E12" s="309"/>
      <c r="F12" s="309"/>
      <c r="G12" s="309"/>
      <c r="H12" s="310" t="s">
        <v>353</v>
      </c>
      <c r="I12" s="310"/>
      <c r="J12" s="310"/>
      <c r="K12" s="310"/>
      <c r="L12" s="311" t="s">
        <v>355</v>
      </c>
      <c r="M12" s="310" t="s">
        <v>356</v>
      </c>
      <c r="N12" s="310"/>
      <c r="O12" s="310"/>
      <c r="P12" s="310"/>
      <c r="Q12" s="310"/>
      <c r="R12" s="310"/>
      <c r="S12" s="312" t="s">
        <v>357</v>
      </c>
      <c r="T12" s="313" t="s">
        <v>358</v>
      </c>
      <c r="U12" s="313" t="s">
        <v>359</v>
      </c>
      <c r="V12" s="313" t="s">
        <v>360</v>
      </c>
    </row>
    <row r="13" customFormat="false" ht="105" hidden="false" customHeight="false" outlineLevel="0" collapsed="false">
      <c r="A13" s="308"/>
      <c r="B13" s="308"/>
      <c r="C13" s="308"/>
      <c r="D13" s="314" t="s">
        <v>361</v>
      </c>
      <c r="E13" s="314" t="s">
        <v>362</v>
      </c>
      <c r="F13" s="314" t="s">
        <v>363</v>
      </c>
      <c r="G13" s="309" t="s">
        <v>22</v>
      </c>
      <c r="H13" s="315" t="s">
        <v>364</v>
      </c>
      <c r="I13" s="315" t="s">
        <v>365</v>
      </c>
      <c r="J13" s="315" t="s">
        <v>406</v>
      </c>
      <c r="K13" s="310" t="s">
        <v>22</v>
      </c>
      <c r="L13" s="311"/>
      <c r="M13" s="315" t="s">
        <v>370</v>
      </c>
      <c r="N13" s="315" t="s">
        <v>371</v>
      </c>
      <c r="O13" s="315" t="s">
        <v>372</v>
      </c>
      <c r="P13" s="315" t="s">
        <v>373</v>
      </c>
      <c r="Q13" s="315" t="s">
        <v>374</v>
      </c>
      <c r="R13" s="315" t="s">
        <v>375</v>
      </c>
      <c r="S13" s="312"/>
      <c r="T13" s="313"/>
      <c r="U13" s="313"/>
      <c r="V13" s="313"/>
    </row>
    <row r="14" customFormat="false" ht="18" hidden="false" customHeight="false" outlineLevel="0" collapsed="false">
      <c r="A14" s="308"/>
      <c r="B14" s="308"/>
      <c r="C14" s="308"/>
      <c r="D14" s="316" t="n">
        <v>30</v>
      </c>
      <c r="E14" s="316" t="n">
        <v>20</v>
      </c>
      <c r="F14" s="316" t="n">
        <v>20</v>
      </c>
      <c r="G14" s="394" t="n">
        <v>20</v>
      </c>
      <c r="H14" s="316" t="n">
        <v>10</v>
      </c>
      <c r="I14" s="316" t="n">
        <v>33</v>
      </c>
      <c r="J14" s="316" t="n">
        <v>40</v>
      </c>
      <c r="K14" s="395" t="n">
        <v>10</v>
      </c>
      <c r="L14" s="311"/>
      <c r="M14" s="308" t="n">
        <v>30</v>
      </c>
      <c r="N14" s="308" t="n">
        <v>20</v>
      </c>
      <c r="O14" s="308" t="n">
        <v>20</v>
      </c>
      <c r="P14" s="308" t="n">
        <v>20</v>
      </c>
      <c r="Q14" s="308" t="n">
        <v>20</v>
      </c>
      <c r="R14" s="396" t="n">
        <v>70</v>
      </c>
      <c r="S14" s="312"/>
      <c r="T14" s="313"/>
      <c r="U14" s="313"/>
      <c r="V14" s="313"/>
    </row>
    <row r="15" customFormat="false" ht="26.25" hidden="false" customHeight="false" outlineLevel="0" collapsed="false">
      <c r="A15" s="320" t="n">
        <v>1</v>
      </c>
      <c r="B15" s="397" t="s">
        <v>8</v>
      </c>
      <c r="C15" s="398" t="s">
        <v>9</v>
      </c>
      <c r="D15" s="323" t="n">
        <v>24</v>
      </c>
      <c r="E15" s="399" t="n">
        <v>10</v>
      </c>
      <c r="F15" s="323"/>
      <c r="G15" s="400" t="n">
        <f aca="false">IF(COUNTA($D15:$F15)&gt;0,SUM($D15/$D$14,$E15/$E$14,$F15/$F$14)*$G$14/COUNTA($D15:$F15),0)</f>
        <v>13</v>
      </c>
      <c r="H15" s="399" t="n">
        <v>5</v>
      </c>
      <c r="I15" s="323" t="n">
        <v>27</v>
      </c>
      <c r="J15" s="323"/>
      <c r="K15" s="400" t="n">
        <f aca="false">IF(COUNTA($H15:$J15)&gt;0,SUM($H15/$H$14,$I15/$I$14,$J15/$J$14)*$K$14/COUNTA($H15:$J15),0)</f>
        <v>6.59090909090909</v>
      </c>
      <c r="L15" s="401" t="n">
        <f aca="false">IF(ROUNDDOWN(SUM($G15,$K15,0.05),1)&gt;0,ROUNDDOWN(SUM($G15,$K15,0.05),1),"")</f>
        <v>19.6</v>
      </c>
      <c r="M15" s="323" t="n">
        <v>15</v>
      </c>
      <c r="N15" s="323"/>
      <c r="O15" s="323" t="n">
        <v>15</v>
      </c>
      <c r="P15" s="323"/>
      <c r="Q15" s="323" t="n">
        <v>18</v>
      </c>
      <c r="R15" s="402" t="n">
        <f aca="false">IF(OR(COUNTIF($M15:$Q15,"&gt;0")=0,COUNTA($M$14)=0),"",(IF(COUNTA($N15:$Q15)&lt;=2,SUM($M15:$Q15),IF(COUNTA($N15:$Q15)=3,SUM($M15:$Q15)-MIN($N15:$Q15),SUM($M15:$Q15)-MIN($N15:$Q15)-SMALL($N15:$Q15,2))))*7/(SUM($M$14:$O$14)/10))</f>
        <v>48</v>
      </c>
      <c r="S15" s="327" t="n">
        <f aca="false">IF(ROUNDDOWN(SUM($L15,$R15,0.5),0)&gt;0,ROUNDDOWN(SUM($L15,$R15,0.5),0),"")</f>
        <v>68</v>
      </c>
      <c r="T15" s="327"/>
      <c r="U15" s="327"/>
      <c r="V15" s="328" t="str">
        <f aca="false">IF(AND(COUNTIF($M15:$Q15,"&gt;0")&gt;0),IF(OR($R15=0,$R15=""),"",IF($S15&gt;=70,"A",IF($S15&gt;=60,"B",IF($S15&gt;=50,"C",IF($S15&gt;=40,"D","E"))))))</f>
        <v>B</v>
      </c>
    </row>
    <row r="16" customFormat="false" ht="26.25" hidden="false" customHeight="false" outlineLevel="0" collapsed="false">
      <c r="A16" s="320" t="n">
        <v>2</v>
      </c>
      <c r="B16" s="403" t="s">
        <v>11</v>
      </c>
      <c r="C16" s="398" t="s">
        <v>12</v>
      </c>
      <c r="D16" s="323" t="n">
        <v>21</v>
      </c>
      <c r="E16" s="399" t="n">
        <v>9</v>
      </c>
      <c r="F16" s="323"/>
      <c r="G16" s="400" t="n">
        <f aca="false">IF(COUNTA($D16:$F16)&gt;0,SUM($D16/$D$14,$E16/$E$14,$F16/$F$14)*$G$14/COUNTA($D16:$F16),0)</f>
        <v>11.5</v>
      </c>
      <c r="H16" s="399" t="n">
        <v>6</v>
      </c>
      <c r="I16" s="323" t="n">
        <v>28</v>
      </c>
      <c r="J16" s="323"/>
      <c r="K16" s="400" t="n">
        <f aca="false">IF(COUNTA($H16:$J16)&gt;0,SUM($H16/$H$14,$I16/$I$14,$J16/$J$14)*$K$14/COUNTA($H16:$J16),0)</f>
        <v>7.24242424242424</v>
      </c>
      <c r="L16" s="401" t="n">
        <f aca="false">IF(ROUNDDOWN(SUM($G16,$K16,0.05),1)&gt;0,ROUNDDOWN(SUM($G16,$K16,0.05),1),"")</f>
        <v>18.7</v>
      </c>
      <c r="M16" s="323" t="n">
        <v>12</v>
      </c>
      <c r="N16" s="323"/>
      <c r="O16" s="323" t="n">
        <v>11</v>
      </c>
      <c r="P16" s="323"/>
      <c r="Q16" s="323" t="n">
        <v>18</v>
      </c>
      <c r="R16" s="402" t="n">
        <f aca="false">IF(OR(COUNTIF($M16:$Q16,"&gt;0")=0,COUNTA($M$14)=0),"",(IF(COUNTA($N16:$Q16)&lt;=2,SUM($M16:$Q16),IF(COUNTA($N16:$Q16)=3,SUM($M16:$Q16)-MIN($N16:$Q16),SUM($M16:$Q16)-MIN($N16:$Q16)-SMALL($N16:$Q16,2))))*7/(SUM($M$14:$O$14)/10))</f>
        <v>41</v>
      </c>
      <c r="S16" s="327" t="n">
        <f aca="false">IF(ROUNDDOWN(SUM($L16,$R16,0.5),0)&gt;0,ROUNDDOWN(SUM($L16,$R16,0.5),0),"")</f>
        <v>60</v>
      </c>
      <c r="T16" s="327"/>
      <c r="U16" s="327"/>
      <c r="V16" s="328" t="str">
        <f aca="false">IF(AND(COUNTIF($M16:$Q16,"&gt;0")&gt;0),IF(OR($R16=0,$R16=""),"",IF($S16&gt;=70,"A",IF($S16&gt;=60,"B",IF($S16&gt;=50,"C",IF($S16&gt;=40,"D","E"))))))</f>
        <v>B</v>
      </c>
    </row>
    <row r="17" customFormat="false" ht="26.25" hidden="false" customHeight="false" outlineLevel="0" collapsed="false">
      <c r="A17" s="320" t="n">
        <v>3</v>
      </c>
      <c r="B17" s="403" t="s">
        <v>14</v>
      </c>
      <c r="C17" s="398" t="s">
        <v>15</v>
      </c>
      <c r="D17" s="323" t="n">
        <v>21</v>
      </c>
      <c r="E17" s="399" t="n">
        <v>16</v>
      </c>
      <c r="F17" s="323"/>
      <c r="G17" s="400" t="n">
        <f aca="false">IF(COUNTA($D17:$F17)&gt;0,SUM($D17/$D$14,$E17/$E$14,$F17/$F$14)*$G$14/COUNTA($D17:$F17),0)</f>
        <v>15</v>
      </c>
      <c r="H17" s="399" t="n">
        <v>5</v>
      </c>
      <c r="I17" s="323" t="n">
        <v>28</v>
      </c>
      <c r="J17" s="323"/>
      <c r="K17" s="400" t="n">
        <f aca="false">IF(COUNTA($H17:$J17)&gt;0,SUM($H17/$H$14,$I17/$I$14,$J17/$J$14)*$K$14/COUNTA($H17:$J17),0)</f>
        <v>6.74242424242424</v>
      </c>
      <c r="L17" s="401" t="n">
        <f aca="false">IF(ROUNDDOWN(SUM($G17,$K17,0.05),1)&gt;0,ROUNDDOWN(SUM($G17,$K17,0.05),1),"")</f>
        <v>21.7</v>
      </c>
      <c r="M17" s="323" t="n">
        <v>15</v>
      </c>
      <c r="N17" s="323" t="n">
        <v>7</v>
      </c>
      <c r="O17" s="323"/>
      <c r="P17" s="323"/>
      <c r="Q17" s="323" t="n">
        <v>14.5</v>
      </c>
      <c r="R17" s="402" t="n">
        <f aca="false">IF(OR(COUNTIF($M17:$Q17,"&gt;0")=0,COUNTA($M$14)=0),"",(IF(COUNTA($N17:$Q17)&lt;=2,SUM($M17:$Q17),IF(COUNTA($N17:$Q17)=3,SUM($M17:$Q17)-MIN($N17:$Q17),SUM($M17:$Q17)-MIN($N17:$Q17)-SMALL($N17:$Q17,2))))*7/(SUM($M$14:$O$14)/10))</f>
        <v>36.5</v>
      </c>
      <c r="S17" s="327" t="n">
        <f aca="false">IF(ROUNDDOWN(SUM($L17,$R17,0.5),0)&gt;0,ROUNDDOWN(SUM($L17,$R17,0.5),0),"")</f>
        <v>58</v>
      </c>
      <c r="T17" s="327"/>
      <c r="U17" s="327"/>
      <c r="V17" s="328" t="str">
        <f aca="false">IF(AND(COUNTIF($M17:$Q17,"&gt;0")&gt;0),IF(OR($R17=0,$R17=""),"",IF($S17&gt;=70,"A",IF($S17&gt;=60,"B",IF($S17&gt;=50,"C",IF($S17&gt;=40,"D","E"))))))</f>
        <v>C</v>
      </c>
    </row>
    <row r="18" customFormat="false" ht="26.25" hidden="false" customHeight="false" outlineLevel="0" collapsed="false">
      <c r="A18" s="320" t="n">
        <v>4</v>
      </c>
      <c r="B18" s="403" t="s">
        <v>49</v>
      </c>
      <c r="C18" s="398" t="s">
        <v>173</v>
      </c>
      <c r="D18" s="323" t="n">
        <v>18</v>
      </c>
      <c r="E18" s="399" t="n">
        <v>14</v>
      </c>
      <c r="F18" s="323"/>
      <c r="G18" s="400" t="n">
        <f aca="false">IF(COUNTA($D18:$F18)&gt;0,SUM($D18/$D$14,$E18/$E$14,$F18/$F$14)*$G$14/COUNTA($D18:$F18),0)</f>
        <v>13</v>
      </c>
      <c r="H18" s="399" t="n">
        <v>9</v>
      </c>
      <c r="I18" s="323" t="n">
        <v>25</v>
      </c>
      <c r="J18" s="323"/>
      <c r="K18" s="400" t="n">
        <f aca="false">IF(COUNTA($H18:$J18)&gt;0,SUM($H18/$H$14,$I18/$I$14,$J18/$J$14)*$K$14/COUNTA($H18:$J18),0)</f>
        <v>8.28787878787879</v>
      </c>
      <c r="L18" s="401" t="n">
        <f aca="false">IF(ROUNDDOWN(SUM($G18,$K18,0.05),1)&gt;0,ROUNDDOWN(SUM($G18,$K18,0.05),1),"")</f>
        <v>21.3</v>
      </c>
      <c r="M18" s="323" t="n">
        <v>14</v>
      </c>
      <c r="N18" s="323" t="n">
        <v>13</v>
      </c>
      <c r="O18" s="323"/>
      <c r="P18" s="323"/>
      <c r="Q18" s="323" t="n">
        <v>15</v>
      </c>
      <c r="R18" s="402" t="n">
        <f aca="false">IF(OR(COUNTIF($M18:$Q18,"&gt;0")=0,COUNTA($M$14)=0),"",(IF(COUNTA($N18:$Q18)&lt;=2,SUM($M18:$Q18),IF(COUNTA($N18:$Q18)=3,SUM($M18:$Q18)-MIN($N18:$Q18),SUM($M18:$Q18)-MIN($N18:$Q18)-SMALL($N18:$Q18,2))))*7/(SUM($M$14:$O$14)/10))</f>
        <v>42</v>
      </c>
      <c r="S18" s="327" t="n">
        <f aca="false">IF(ROUNDDOWN(SUM($L18,$R18,0.5),0)&gt;0,ROUNDDOWN(SUM($L18,$R18,0.5),0),"")</f>
        <v>63</v>
      </c>
      <c r="T18" s="327"/>
      <c r="U18" s="327"/>
      <c r="V18" s="328" t="str">
        <f aca="false">IF(AND(COUNTIF($M18:$Q18,"&gt;0")&gt;0),IF(OR($R18=0,$R18=""),"",IF($S18&gt;=70,"A",IF($S18&gt;=60,"B",IF($S18&gt;=50,"C",IF($S18&gt;=40,"D","E"))))))</f>
        <v>B</v>
      </c>
    </row>
    <row r="19" customFormat="false" ht="26.25" hidden="false" customHeight="false" outlineLevel="0" collapsed="false">
      <c r="A19" s="320" t="n">
        <v>5</v>
      </c>
      <c r="B19" s="403" t="s">
        <v>18</v>
      </c>
      <c r="C19" s="398" t="s">
        <v>19</v>
      </c>
      <c r="D19" s="323" t="n">
        <v>24</v>
      </c>
      <c r="E19" s="399" t="n">
        <v>16</v>
      </c>
      <c r="F19" s="323"/>
      <c r="G19" s="400" t="n">
        <f aca="false">IF(COUNTA($D19:$F19)&gt;0,SUM($D19/$D$14,$E19/$E$14,$F19/$F$14)*$G$14/COUNTA($D19:$F19),0)</f>
        <v>16</v>
      </c>
      <c r="H19" s="399" t="n">
        <v>7</v>
      </c>
      <c r="I19" s="323" t="n">
        <v>25</v>
      </c>
      <c r="J19" s="323"/>
      <c r="K19" s="400" t="n">
        <f aca="false">IF(COUNTA($H19:$J19)&gt;0,SUM($H19/$H$14,$I19/$I$14,$J19/$J$14)*$K$14/COUNTA($H19:$J19),0)</f>
        <v>7.28787878787879</v>
      </c>
      <c r="L19" s="401" t="n">
        <f aca="false">IF(ROUNDDOWN(SUM($G19,$K19,0.05),1)&gt;0,ROUNDDOWN(SUM($G19,$K19,0.05),1),"")</f>
        <v>23.3</v>
      </c>
      <c r="M19" s="323" t="n">
        <v>15</v>
      </c>
      <c r="N19" s="323" t="n">
        <v>9</v>
      </c>
      <c r="O19" s="323"/>
      <c r="P19" s="323"/>
      <c r="Q19" s="323" t="n">
        <v>12</v>
      </c>
      <c r="R19" s="402" t="n">
        <f aca="false">IF(OR(COUNTIF($M19:$Q19,"&gt;0")=0,COUNTA($M$14)=0),"",(IF(COUNTA($N19:$Q19)&lt;=2,SUM($M19:$Q19),IF(COUNTA($N19:$Q19)=3,SUM($M19:$Q19)-MIN($N19:$Q19),SUM($M19:$Q19)-MIN($N19:$Q19)-SMALL($N19:$Q19,2))))*7/(SUM($M$14:$O$14)/10))</f>
        <v>36</v>
      </c>
      <c r="S19" s="327" t="n">
        <f aca="false">IF(ROUNDDOWN(SUM($L19,$R19,0.5),0)&gt;0,ROUNDDOWN(SUM($L19,$R19,0.5),0),"")</f>
        <v>59</v>
      </c>
      <c r="T19" s="327"/>
      <c r="U19" s="327"/>
      <c r="V19" s="328" t="str">
        <f aca="false">IF(AND(COUNTIF($M19:$Q19,"&gt;0")&gt;0),IF(OR($R19=0,$R19=""),"",IF($S19&gt;=70,"A",IF($S19&gt;=60,"B",IF($S19&gt;=50,"C",IF($S19&gt;=40,"D","E"))))))</f>
        <v>C</v>
      </c>
    </row>
    <row r="20" customFormat="false" ht="26.25" hidden="false" customHeight="false" outlineLevel="0" collapsed="false">
      <c r="A20" s="320" t="n">
        <v>6</v>
      </c>
      <c r="B20" s="403" t="s">
        <v>25</v>
      </c>
      <c r="C20" s="398" t="s">
        <v>26</v>
      </c>
      <c r="D20" s="323" t="n">
        <v>20</v>
      </c>
      <c r="E20" s="399" t="n">
        <v>15</v>
      </c>
      <c r="F20" s="323"/>
      <c r="G20" s="400" t="n">
        <f aca="false">IF(COUNTA($D20:$F20)&gt;0,SUM($D20/$D$14,$E20/$E$14,$F20/$F$14)*$G$14/COUNTA($D20:$F20),0)</f>
        <v>14.1666666666667</v>
      </c>
      <c r="H20" s="399" t="n">
        <v>7</v>
      </c>
      <c r="I20" s="323" t="n">
        <v>26</v>
      </c>
      <c r="J20" s="323"/>
      <c r="K20" s="400" t="n">
        <f aca="false">IF(COUNTA($H20:$J20)&gt;0,SUM($H20/$H$14,$I20/$I$14,$J20/$J$14)*$K$14/COUNTA($H20:$J20),0)</f>
        <v>7.43939393939394</v>
      </c>
      <c r="L20" s="401" t="n">
        <f aca="false">IF(ROUNDDOWN(SUM($G20,$K20,0.05),1)&gt;0,ROUNDDOWN(SUM($G20,$K20,0.05),1),"")</f>
        <v>21.6</v>
      </c>
      <c r="M20" s="323" t="n">
        <v>13</v>
      </c>
      <c r="N20" s="323" t="n">
        <v>14</v>
      </c>
      <c r="O20" s="323"/>
      <c r="P20" s="323"/>
      <c r="Q20" s="323" t="n">
        <v>16</v>
      </c>
      <c r="R20" s="402" t="n">
        <f aca="false">IF(OR(COUNTIF($M20:$Q20,"&gt;0")=0,COUNTA($M$14)=0),"",(IF(COUNTA($N20:$Q20)&lt;=2,SUM($M20:$Q20),IF(COUNTA($N20:$Q20)=3,SUM($M20:$Q20)-MIN($N20:$Q20),SUM($M20:$Q20)-MIN($N20:$Q20)-SMALL($N20:$Q20,2))))*7/(SUM($M$14:$O$14)/10))</f>
        <v>43</v>
      </c>
      <c r="S20" s="327" t="n">
        <f aca="false">IF(ROUNDDOWN(SUM($L20,$R20,0.5),0)&gt;0,ROUNDDOWN(SUM($L20,$R20,0.5),0),"")</f>
        <v>65</v>
      </c>
      <c r="T20" s="327"/>
      <c r="U20" s="327"/>
      <c r="V20" s="328" t="str">
        <f aca="false">IF(AND(COUNTIF($M20:$Q20,"&gt;0")&gt;0),IF(OR($R20=0,$R20=""),"",IF($S20&gt;=70,"A",IF($S20&gt;=60,"B",IF($S20&gt;=50,"C",IF($S20&gt;=40,"D","E"))))))</f>
        <v>B</v>
      </c>
    </row>
    <row r="21" customFormat="false" ht="26.25" hidden="false" customHeight="false" outlineLevel="0" collapsed="false">
      <c r="A21" s="320" t="n">
        <v>7</v>
      </c>
      <c r="B21" s="403" t="s">
        <v>41</v>
      </c>
      <c r="C21" s="398" t="s">
        <v>42</v>
      </c>
      <c r="D21" s="323" t="n">
        <v>13</v>
      </c>
      <c r="E21" s="399" t="n">
        <v>11</v>
      </c>
      <c r="F21" s="323"/>
      <c r="G21" s="400" t="n">
        <f aca="false">IF(COUNTA($D21:$F21)&gt;0,SUM($D21/$D$14,$E21/$E$14,$F21/$F$14)*$G$14/COUNTA($D21:$F21),0)</f>
        <v>9.83333333333333</v>
      </c>
      <c r="H21" s="399" t="n">
        <v>7</v>
      </c>
      <c r="I21" s="323" t="n">
        <v>28</v>
      </c>
      <c r="J21" s="323"/>
      <c r="K21" s="400" t="n">
        <f aca="false">IF(COUNTA($H21:$J21)&gt;0,SUM($H21/$H$14,$I21/$I$14,$J21/$J$14)*$K$14/COUNTA($H21:$J21),0)</f>
        <v>7.74242424242424</v>
      </c>
      <c r="L21" s="401" t="n">
        <f aca="false">IF(ROUNDDOWN(SUM($G21,$K21,0.05),1)&gt;0,ROUNDDOWN(SUM($G21,$K21,0.05),1),"")</f>
        <v>17.6</v>
      </c>
      <c r="M21" s="323" t="n">
        <v>9</v>
      </c>
      <c r="N21" s="323" t="n">
        <v>9</v>
      </c>
      <c r="O21" s="323"/>
      <c r="P21" s="323"/>
      <c r="Q21" s="323" t="n">
        <v>13</v>
      </c>
      <c r="R21" s="402" t="n">
        <f aca="false">IF(OR(COUNTIF($M21:$Q21,"&gt;0")=0,COUNTA($M$14)=0),"",(IF(COUNTA($N21:$Q21)&lt;=2,SUM($M21:$Q21),IF(COUNTA($N21:$Q21)=3,SUM($M21:$Q21)-MIN($N21:$Q21),SUM($M21:$Q21)-MIN($N21:$Q21)-SMALL($N21:$Q21,2))))*7/(SUM($M$14:$O$14)/10))</f>
        <v>31</v>
      </c>
      <c r="S21" s="327" t="n">
        <f aca="false">IF(ROUNDDOWN(SUM($L21,$R21,0.5),0)&gt;0,ROUNDDOWN(SUM($L21,$R21,0.5),0),"")</f>
        <v>49</v>
      </c>
      <c r="T21" s="327"/>
      <c r="U21" s="327"/>
      <c r="V21" s="328" t="str">
        <f aca="false">IF(AND(COUNTIF($M21:$Q21,"&gt;0")&gt;0),IF(OR($R21=0,$R21=""),"",IF($S21&gt;=70,"A",IF($S21&gt;=60,"B",IF($S21&gt;=50,"C",IF($S21&gt;=40,"D","E"))))))</f>
        <v>D</v>
      </c>
    </row>
    <row r="22" customFormat="false" ht="26.25" hidden="false" customHeight="false" outlineLevel="0" collapsed="false">
      <c r="A22" s="320" t="n">
        <v>8</v>
      </c>
      <c r="B22" s="403" t="s">
        <v>43</v>
      </c>
      <c r="C22" s="398" t="s">
        <v>44</v>
      </c>
      <c r="D22" s="323" t="n">
        <v>21</v>
      </c>
      <c r="E22" s="399" t="n">
        <v>14</v>
      </c>
      <c r="F22" s="323"/>
      <c r="G22" s="400" t="n">
        <f aca="false">IF(COUNTA($D22:$F22)&gt;0,SUM($D22/$D$14,$E22/$E$14,$F22/$F$14)*$G$14/COUNTA($D22:$F22),0)</f>
        <v>14</v>
      </c>
      <c r="H22" s="399" t="n">
        <v>9</v>
      </c>
      <c r="I22" s="323" t="n">
        <v>29</v>
      </c>
      <c r="J22" s="323"/>
      <c r="K22" s="400" t="n">
        <f aca="false">IF(COUNTA($H22:$J22)&gt;0,SUM($H22/$H$14,$I22/$I$14,$J22/$J$14)*$K$14/COUNTA($H22:$J22),0)</f>
        <v>8.89393939393939</v>
      </c>
      <c r="L22" s="401" t="n">
        <f aca="false">IF(ROUNDDOWN(SUM($G22,$K22,0.05),1)&gt;0,ROUNDDOWN(SUM($G22,$K22,0.05),1),"")</f>
        <v>22.9</v>
      </c>
      <c r="M22" s="323" t="n">
        <v>19</v>
      </c>
      <c r="N22" s="323" t="n">
        <v>12.5</v>
      </c>
      <c r="O22" s="323"/>
      <c r="P22" s="323"/>
      <c r="Q22" s="323" t="n">
        <v>15</v>
      </c>
      <c r="R22" s="402" t="n">
        <f aca="false">IF(OR(COUNTIF($M22:$Q22,"&gt;0")=0,COUNTA($M$14)=0),"",(IF(COUNTA($N22:$Q22)&lt;=2,SUM($M22:$Q22),IF(COUNTA($N22:$Q22)=3,SUM($M22:$Q22)-MIN($N22:$Q22),SUM($M22:$Q22)-MIN($N22:$Q22)-SMALL($N22:$Q22,2))))*7/(SUM($M$14:$O$14)/10))</f>
        <v>46.5</v>
      </c>
      <c r="S22" s="327" t="n">
        <f aca="false">IF(ROUNDDOWN(SUM($L22,$R22,0.5),0)&gt;0,ROUNDDOWN(SUM($L22,$R22,0.5),0),"")</f>
        <v>69</v>
      </c>
      <c r="T22" s="327"/>
      <c r="U22" s="327"/>
      <c r="V22" s="328" t="str">
        <f aca="false">IF(AND(COUNTIF($M22:$Q22,"&gt;0")&gt;0),IF(OR($R22=0,$R22=""),"",IF($S22&gt;=70,"A",IF($S22&gt;=60,"B",IF($S22&gt;=50,"C",IF($S22&gt;=40,"D","E"))))))</f>
        <v>B</v>
      </c>
    </row>
    <row r="23" customFormat="false" ht="26.25" hidden="false" customHeight="false" outlineLevel="0" collapsed="false">
      <c r="A23" s="404" t="n">
        <v>9</v>
      </c>
      <c r="B23" s="403" t="s">
        <v>45</v>
      </c>
      <c r="C23" s="403" t="s">
        <v>46</v>
      </c>
      <c r="D23" s="405" t="n">
        <v>19</v>
      </c>
      <c r="E23" s="406" t="n">
        <v>12</v>
      </c>
      <c r="F23" s="405"/>
      <c r="G23" s="400" t="n">
        <f aca="false">IF(COUNTA($D23:$F23)&gt;0,SUM($D23/$D$14,$E23/$E$14,$F23/$F$14)*$G$14/COUNTA($D23:$F23),0)</f>
        <v>12.3333333333333</v>
      </c>
      <c r="H23" s="406" t="n">
        <v>5</v>
      </c>
      <c r="I23" s="405" t="n">
        <v>28</v>
      </c>
      <c r="J23" s="405"/>
      <c r="K23" s="400" t="n">
        <f aca="false">IF(COUNTA($H23:$J23)&gt;0,SUM($H23/$H$14,$I23/$I$14,$J23/$J$14)*$K$14/COUNTA($H23:$J23),0)</f>
        <v>6.74242424242424</v>
      </c>
      <c r="L23" s="401" t="n">
        <f aca="false">IF(ROUNDDOWN(SUM($G23,$K23,0.05),1)&gt;0,ROUNDDOWN(SUM($G23,$K23,0.05),1),"")</f>
        <v>19.1</v>
      </c>
      <c r="M23" s="405" t="n">
        <v>16</v>
      </c>
      <c r="N23" s="405" t="n">
        <v>9</v>
      </c>
      <c r="O23" s="405"/>
      <c r="P23" s="405"/>
      <c r="Q23" s="405" t="n">
        <v>16</v>
      </c>
      <c r="R23" s="402" t="n">
        <f aca="false">IF(OR(COUNTIF($M23:$Q23,"&gt;0")=0,COUNTA($M$14)=0),"",(IF(COUNTA($N23:$Q23)&lt;=2,SUM($M23:$Q23),IF(COUNTA($N23:$Q23)=3,SUM($M23:$Q23)-MIN($N23:$Q23),SUM($M23:$Q23)-MIN($N23:$Q23)-SMALL($N23:$Q23,2))))*7/(SUM($M$14:$O$14)/10))</f>
        <v>41</v>
      </c>
      <c r="S23" s="407" t="n">
        <f aca="false">IF(ROUNDDOWN(SUM($L23,$R23,0.5),0)&gt;0,ROUNDDOWN(SUM($L23,$R23,0.5),0),"")</f>
        <v>60</v>
      </c>
      <c r="T23" s="407"/>
      <c r="U23" s="407"/>
      <c r="V23" s="408" t="str">
        <f aca="false">IF(AND(COUNTIF($M23:$Q23,"&gt;0")&gt;0),IF(OR($R23=0,$R23=""),"",IF($S23&gt;=70,"A",IF($S23&gt;=60,"B",IF($S23&gt;=50,"C",IF($S23&gt;=40,"D","E"))))))</f>
        <v>B</v>
      </c>
    </row>
    <row r="24" customFormat="false" ht="26.25" hidden="false" customHeight="false" outlineLevel="0" collapsed="false">
      <c r="A24" s="320" t="n">
        <v>10</v>
      </c>
      <c r="B24" s="403" t="s">
        <v>47</v>
      </c>
      <c r="C24" s="398" t="s">
        <v>48</v>
      </c>
      <c r="D24" s="323" t="n">
        <v>16</v>
      </c>
      <c r="E24" s="399" t="n">
        <v>16</v>
      </c>
      <c r="F24" s="323"/>
      <c r="G24" s="400" t="n">
        <f aca="false">IF(COUNTA($D24:$F24)&gt;0,SUM($D24/$D$14,$E24/$E$14,$F24/$F$14)*$G$14/COUNTA($D24:$F24),0)</f>
        <v>13.3333333333333</v>
      </c>
      <c r="H24" s="399" t="n">
        <v>8</v>
      </c>
      <c r="I24" s="323" t="n">
        <v>27</v>
      </c>
      <c r="J24" s="323"/>
      <c r="K24" s="400" t="n">
        <f aca="false">IF(COUNTA($H24:$J24)&gt;0,SUM($H24/$H$14,$I24/$I$14,$J24/$J$14)*$K$14/COUNTA($H24:$J24),0)</f>
        <v>8.09090909090909</v>
      </c>
      <c r="L24" s="401" t="n">
        <f aca="false">IF(ROUNDDOWN(SUM($G24,$K24,0.05),1)&gt;0,ROUNDDOWN(SUM($G24,$K24,0.05),1),"")</f>
        <v>21.4</v>
      </c>
      <c r="M24" s="323" t="n">
        <v>14</v>
      </c>
      <c r="N24" s="323" t="n">
        <v>4</v>
      </c>
      <c r="O24" s="323"/>
      <c r="P24" s="323"/>
      <c r="Q24" s="323" t="n">
        <v>9</v>
      </c>
      <c r="R24" s="402" t="n">
        <f aca="false">IF(OR(COUNTIF($M24:$Q24,"&gt;0")=0,COUNTA($M$14)=0),"",(IF(COUNTA($N24:$Q24)&lt;=2,SUM($M24:$Q24),IF(COUNTA($N24:$Q24)=3,SUM($M24:$Q24)-MIN($N24:$Q24),SUM($M24:$Q24)-MIN($N24:$Q24)-SMALL($N24:$Q24,2))))*7/(SUM($M$14:$O$14)/10))</f>
        <v>27</v>
      </c>
      <c r="S24" s="327" t="n">
        <f aca="false">IF(ROUNDDOWN(SUM($L24,$R24,0.5),0)&gt;0,ROUNDDOWN(SUM($L24,$R24,0.5),0),"")</f>
        <v>48</v>
      </c>
      <c r="T24" s="327"/>
      <c r="U24" s="327"/>
      <c r="V24" s="328" t="str">
        <f aca="false">IF(AND(COUNTIF($M24:$Q24,"&gt;0")&gt;0),IF(OR($R24=0,$R24=""),"",IF($S24&gt;=70,"A",IF($S24&gt;=60,"B",IF($S24&gt;=50,"C",IF($S24&gt;=40,"D","E"))))))</f>
        <v>D</v>
      </c>
    </row>
    <row r="25" customFormat="false" ht="26.25" hidden="false" customHeight="false" outlineLevel="0" collapsed="false">
      <c r="A25" s="320" t="n">
        <v>11</v>
      </c>
      <c r="B25" s="403" t="s">
        <v>51</v>
      </c>
      <c r="C25" s="398" t="s">
        <v>52</v>
      </c>
      <c r="D25" s="323" t="n">
        <v>17</v>
      </c>
      <c r="E25" s="399" t="n">
        <v>16</v>
      </c>
      <c r="F25" s="323"/>
      <c r="G25" s="400" t="n">
        <f aca="false">IF(COUNTA($D25:$F25)&gt;0,SUM($D25/$D$14,$E25/$E$14,$F25/$F$14)*$G$14/COUNTA($D25:$F25),0)</f>
        <v>13.6666666666667</v>
      </c>
      <c r="H25" s="399" t="n">
        <v>6</v>
      </c>
      <c r="I25" s="323" t="n">
        <v>27</v>
      </c>
      <c r="J25" s="323"/>
      <c r="K25" s="400" t="n">
        <f aca="false">IF(COUNTA($H25:$J25)&gt;0,SUM($H25/$H$14,$I25/$I$14,$J25/$J$14)*$K$14/COUNTA($H25:$J25),0)</f>
        <v>7.09090909090909</v>
      </c>
      <c r="L25" s="401" t="n">
        <f aca="false">IF(ROUNDDOWN(SUM($G25,$K25,0.05),1)&gt;0,ROUNDDOWN(SUM($G25,$K25,0.05),1),"")</f>
        <v>20.8</v>
      </c>
      <c r="M25" s="323" t="n">
        <v>14</v>
      </c>
      <c r="N25" s="323" t="n">
        <v>5</v>
      </c>
      <c r="O25" s="323"/>
      <c r="P25" s="323"/>
      <c r="Q25" s="323" t="n">
        <v>7.5</v>
      </c>
      <c r="R25" s="402" t="n">
        <f aca="false">IF(OR(COUNTIF($M25:$Q25,"&gt;0")=0,COUNTA($M$14)=0),"",(IF(COUNTA($N25:$Q25)&lt;=2,SUM($M25:$Q25),IF(COUNTA($N25:$Q25)=3,SUM($M25:$Q25)-MIN($N25:$Q25),SUM($M25:$Q25)-MIN($N25:$Q25)-SMALL($N25:$Q25,2))))*7/(SUM($M$14:$O$14)/10))</f>
        <v>26.5</v>
      </c>
      <c r="S25" s="327" t="n">
        <f aca="false">IF(ROUNDDOWN(SUM($L25,$R25,0.5),0)&gt;0,ROUNDDOWN(SUM($L25,$R25,0.5),0),"")</f>
        <v>47</v>
      </c>
      <c r="T25" s="327"/>
      <c r="U25" s="327"/>
      <c r="V25" s="328" t="str">
        <f aca="false">IF(AND(COUNTIF($M25:$Q25,"&gt;0")&gt;0),IF(OR($R25=0,$R25=""),"",IF($S25&gt;=70,"A",IF($S25&gt;=60,"B",IF($S25&gt;=50,"C",IF($S25&gt;=40,"D","E"))))))</f>
        <v>D</v>
      </c>
    </row>
    <row r="26" customFormat="false" ht="26.25" hidden="false" customHeight="false" outlineLevel="0" collapsed="false">
      <c r="A26" s="320" t="n">
        <v>12</v>
      </c>
      <c r="B26" s="403" t="s">
        <v>53</v>
      </c>
      <c r="C26" s="398" t="s">
        <v>54</v>
      </c>
      <c r="D26" s="323" t="n">
        <v>25</v>
      </c>
      <c r="E26" s="399" t="n">
        <v>12</v>
      </c>
      <c r="F26" s="323"/>
      <c r="G26" s="400" t="n">
        <f aca="false">IF(COUNTA($D26:$F26)&gt;0,SUM($D26/$D$14,$E26/$E$14,$F26/$F$14)*$G$14/COUNTA($D26:$F26),0)</f>
        <v>14.3333333333333</v>
      </c>
      <c r="H26" s="399" t="n">
        <v>7</v>
      </c>
      <c r="I26" s="323" t="n">
        <v>28</v>
      </c>
      <c r="J26" s="323"/>
      <c r="K26" s="400" t="n">
        <f aca="false">IF(COUNTA($H26:$J26)&gt;0,SUM($H26/$H$14,$I26/$I$14,$J26/$J$14)*$K$14/COUNTA($H26:$J26),0)</f>
        <v>7.74242424242424</v>
      </c>
      <c r="L26" s="401" t="n">
        <f aca="false">IF(ROUNDDOWN(SUM($G26,$K26,0.05),1)&gt;0,ROUNDDOWN(SUM($G26,$K26,0.05),1),"")</f>
        <v>22.1</v>
      </c>
      <c r="M26" s="323" t="n">
        <v>27</v>
      </c>
      <c r="N26" s="323" t="n">
        <v>15</v>
      </c>
      <c r="O26" s="323"/>
      <c r="P26" s="323"/>
      <c r="Q26" s="323" t="n">
        <v>16</v>
      </c>
      <c r="R26" s="402" t="n">
        <f aca="false">IF(OR(COUNTIF($M26:$Q26,"&gt;0")=0,COUNTA($M$14)=0),"",(IF(COUNTA($N26:$Q26)&lt;=2,SUM($M26:$Q26),IF(COUNTA($N26:$Q26)=3,SUM($M26:$Q26)-MIN($N26:$Q26),SUM($M26:$Q26)-MIN($N26:$Q26)-SMALL($N26:$Q26,2))))*7/(SUM($M$14:$O$14)/10))</f>
        <v>58</v>
      </c>
      <c r="S26" s="327" t="n">
        <f aca="false">IF(ROUNDDOWN(SUM($L26,$R26,0.5),0)&gt;0,ROUNDDOWN(SUM($L26,$R26,0.5),0),"")</f>
        <v>80</v>
      </c>
      <c r="T26" s="327"/>
      <c r="U26" s="327"/>
      <c r="V26" s="328" t="str">
        <f aca="false">IF(AND(COUNTIF($M26:$Q26,"&gt;0")&gt;0),IF(OR($R26=0,$R26=""),"",IF($S26&gt;=70,"A",IF($S26&gt;=60,"B",IF($S26&gt;=50,"C",IF($S26&gt;=40,"D","E"))))))</f>
        <v>A</v>
      </c>
    </row>
    <row r="27" customFormat="false" ht="26.25" hidden="false" customHeight="false" outlineLevel="0" collapsed="false">
      <c r="A27" s="320" t="n">
        <v>13</v>
      </c>
      <c r="B27" s="403" t="s">
        <v>55</v>
      </c>
      <c r="C27" s="398" t="s">
        <v>56</v>
      </c>
      <c r="D27" s="323" t="n">
        <v>24</v>
      </c>
      <c r="E27" s="399" t="n">
        <v>10</v>
      </c>
      <c r="F27" s="323"/>
      <c r="G27" s="400" t="n">
        <f aca="false">IF(COUNTA($D27:$F27)&gt;0,SUM($D27/$D$14,$E27/$E$14,$F27/$F$14)*$G$14/COUNTA($D27:$F27),0)</f>
        <v>13</v>
      </c>
      <c r="H27" s="399" t="n">
        <v>6</v>
      </c>
      <c r="I27" s="323" t="n">
        <v>25</v>
      </c>
      <c r="J27" s="323"/>
      <c r="K27" s="400" t="n">
        <f aca="false">IF(COUNTA($H27:$J27)&gt;0,SUM($H27/$H$14,$I27/$I$14,$J27/$J$14)*$K$14/COUNTA($H27:$J27),0)</f>
        <v>6.78787878787879</v>
      </c>
      <c r="L27" s="401" t="n">
        <f aca="false">IF(ROUNDDOWN(SUM($G27,$K27,0.05),1)&gt;0,ROUNDDOWN(SUM($G27,$K27,0.05),1),"")</f>
        <v>19.8</v>
      </c>
      <c r="M27" s="323" t="n">
        <v>17</v>
      </c>
      <c r="N27" s="323" t="n">
        <v>15</v>
      </c>
      <c r="O27" s="323"/>
      <c r="P27" s="323"/>
      <c r="Q27" s="323" t="n">
        <v>19</v>
      </c>
      <c r="R27" s="402" t="n">
        <f aca="false">IF(OR(COUNTIF($M27:$Q27,"&gt;0")=0,COUNTA($M$14)=0),"",(IF(COUNTA($N27:$Q27)&lt;=2,SUM($M27:$Q27),IF(COUNTA($N27:$Q27)=3,SUM($M27:$Q27)-MIN($N27:$Q27),SUM($M27:$Q27)-MIN($N27:$Q27)-SMALL($N27:$Q27,2))))*7/(SUM($M$14:$O$14)/10))</f>
        <v>51</v>
      </c>
      <c r="S27" s="327" t="n">
        <f aca="false">IF(ROUNDDOWN(SUM($L27,$R27,0.5),0)&gt;0,ROUNDDOWN(SUM($L27,$R27,0.5),0),"")</f>
        <v>71</v>
      </c>
      <c r="T27" s="327"/>
      <c r="U27" s="327"/>
      <c r="V27" s="328" t="str">
        <f aca="false">IF(AND(COUNTIF($M27:$Q27,"&gt;0")&gt;0),IF(OR($R27=0,$R27=""),"",IF($S27&gt;=70,"A",IF($S27&gt;=60,"B",IF($S27&gt;=50,"C",IF($S27&gt;=40,"D","E"))))))</f>
        <v>A</v>
      </c>
    </row>
    <row r="28" customFormat="false" ht="26.25" hidden="false" customHeight="false" outlineLevel="0" collapsed="false">
      <c r="A28" s="320" t="n">
        <v>14</v>
      </c>
      <c r="B28" s="403" t="s">
        <v>57</v>
      </c>
      <c r="C28" s="398" t="s">
        <v>58</v>
      </c>
      <c r="D28" s="323" t="n">
        <v>21</v>
      </c>
      <c r="E28" s="399" t="n">
        <v>9</v>
      </c>
      <c r="F28" s="323"/>
      <c r="G28" s="400" t="n">
        <f aca="false">IF(COUNTA($D28:$F28)&gt;0,SUM($D28/$D$14,$E28/$E$14,$F28/$F$14)*$G$14/COUNTA($D28:$F28),0)</f>
        <v>11.5</v>
      </c>
      <c r="H28" s="399" t="n">
        <v>9</v>
      </c>
      <c r="I28" s="323" t="n">
        <v>28</v>
      </c>
      <c r="J28" s="323"/>
      <c r="K28" s="400" t="n">
        <f aca="false">IF(COUNTA($H28:$J28)&gt;0,SUM($H28/$H$14,$I28/$I$14,$J28/$J$14)*$K$14/COUNTA($H28:$J28),0)</f>
        <v>8.74242424242424</v>
      </c>
      <c r="L28" s="401" t="n">
        <f aca="false">IF(ROUNDDOWN(SUM($G28,$K28,0.05),1)&gt;0,ROUNDDOWN(SUM($G28,$K28,0.05),1),"")</f>
        <v>20.2</v>
      </c>
      <c r="M28" s="323" t="n">
        <v>12</v>
      </c>
      <c r="N28" s="323" t="n">
        <v>10</v>
      </c>
      <c r="O28" s="323"/>
      <c r="P28" s="323"/>
      <c r="Q28" s="323" t="n">
        <v>16</v>
      </c>
      <c r="R28" s="402" t="n">
        <f aca="false">IF(OR(COUNTIF($M28:$Q28,"&gt;0")=0,COUNTA($M$14)=0),"",(IF(COUNTA($N28:$Q28)&lt;=2,SUM($M28:$Q28),IF(COUNTA($N28:$Q28)=3,SUM($M28:$Q28)-MIN($N28:$Q28),SUM($M28:$Q28)-MIN($N28:$Q28)-SMALL($N28:$Q28,2))))*7/(SUM($M$14:$O$14)/10))</f>
        <v>38</v>
      </c>
      <c r="S28" s="327" t="n">
        <f aca="false">IF(ROUNDDOWN(SUM($L28,$R28,0.5),0)&gt;0,ROUNDDOWN(SUM($L28,$R28,0.5),0),"")</f>
        <v>58</v>
      </c>
      <c r="T28" s="327"/>
      <c r="U28" s="327"/>
      <c r="V28" s="328" t="str">
        <f aca="false">IF(AND(COUNTIF($M28:$Q28,"&gt;0")&gt;0),IF(OR($R28=0,$R28=""),"",IF($S28&gt;=70,"A",IF($S28&gt;=60,"B",IF($S28&gt;=50,"C",IF($S28&gt;=40,"D","E"))))))</f>
        <v>C</v>
      </c>
    </row>
    <row r="29" customFormat="false" ht="26.25" hidden="false" customHeight="false" outlineLevel="0" collapsed="false">
      <c r="A29" s="404" t="n">
        <v>15</v>
      </c>
      <c r="B29" s="403" t="s">
        <v>59</v>
      </c>
      <c r="C29" s="403" t="s">
        <v>60</v>
      </c>
      <c r="D29" s="405" t="n">
        <v>18</v>
      </c>
      <c r="E29" s="406" t="n">
        <v>12</v>
      </c>
      <c r="F29" s="405"/>
      <c r="G29" s="400" t="n">
        <f aca="false">IF(COUNTA($D29:$F29)&gt;0,SUM($D29/$D$14,$E29/$E$14,$F29/$F$14)*$G$14/COUNTA($D29:$F29),0)</f>
        <v>12</v>
      </c>
      <c r="H29" s="406" t="n">
        <v>6</v>
      </c>
      <c r="I29" s="405" t="n">
        <v>25</v>
      </c>
      <c r="J29" s="405"/>
      <c r="K29" s="400" t="n">
        <f aca="false">IF(COUNTA($H29:$J29)&gt;0,SUM($H29/$H$14,$I29/$I$14,$J29/$J$14)*$K$14/COUNTA($H29:$J29),0)</f>
        <v>6.78787878787879</v>
      </c>
      <c r="L29" s="401" t="n">
        <f aca="false">IF(ROUNDDOWN(SUM($G29,$K29,0.05),1)&gt;0,ROUNDDOWN(SUM($G29,$K29,0.05),1),"")</f>
        <v>18.8</v>
      </c>
      <c r="M29" s="405" t="n">
        <v>10</v>
      </c>
      <c r="N29" s="405" t="n">
        <v>14</v>
      </c>
      <c r="O29" s="405"/>
      <c r="P29" s="405"/>
      <c r="Q29" s="405" t="n">
        <v>17</v>
      </c>
      <c r="R29" s="402" t="n">
        <f aca="false">IF(OR(COUNTIF($M29:$Q29,"&gt;0")=0,COUNTA($M$14)=0),"",(IF(COUNTA($N29:$Q29)&lt;=2,SUM($M29:$Q29),IF(COUNTA($N29:$Q29)=3,SUM($M29:$Q29)-MIN($N29:$Q29),SUM($M29:$Q29)-MIN($N29:$Q29)-SMALL($N29:$Q29,2))))*7/(SUM($M$14:$O$14)/10))</f>
        <v>41</v>
      </c>
      <c r="S29" s="407" t="n">
        <f aca="false">IF(ROUNDDOWN(SUM($L29,$R29,0.5),0)&gt;0,ROUNDDOWN(SUM($L29,$R29,0.5),0),"")</f>
        <v>60</v>
      </c>
      <c r="T29" s="407"/>
      <c r="U29" s="407"/>
      <c r="V29" s="408" t="str">
        <f aca="false">IF(AND(COUNTIF($M29:$Q29,"&gt;0")&gt;0),IF(OR($R29=0,$R29=""),"",IF($S29&gt;=70,"A",IF($S29&gt;=60,"B",IF($S29&gt;=50,"C",IF($S29&gt;=40,"D","E"))))))</f>
        <v>B</v>
      </c>
    </row>
    <row r="30" customFormat="false" ht="26.25" hidden="false" customHeight="false" outlineLevel="0" collapsed="false">
      <c r="A30" s="404" t="n">
        <v>16</v>
      </c>
      <c r="B30" s="403" t="s">
        <v>61</v>
      </c>
      <c r="C30" s="403" t="s">
        <v>62</v>
      </c>
      <c r="D30" s="405" t="n">
        <v>13</v>
      </c>
      <c r="E30" s="406" t="n">
        <v>14</v>
      </c>
      <c r="F30" s="405"/>
      <c r="G30" s="400" t="n">
        <f aca="false">IF(COUNTA($D30:$F30)&gt;0,SUM($D30/$D$14,$E30/$E$14,$F30/$F$14)*$G$14/COUNTA($D30:$F30),0)</f>
        <v>11.3333333333333</v>
      </c>
      <c r="H30" s="406" t="n">
        <v>8</v>
      </c>
      <c r="I30" s="405" t="n">
        <v>24</v>
      </c>
      <c r="J30" s="405"/>
      <c r="K30" s="400" t="n">
        <f aca="false">IF(COUNTA($H30:$J30)&gt;0,SUM($H30/$H$14,$I30/$I$14,$J30/$J$14)*$K$14/COUNTA($H30:$J30),0)</f>
        <v>7.63636363636364</v>
      </c>
      <c r="L30" s="401" t="n">
        <f aca="false">IF(ROUNDDOWN(SUM($G30,$K30,0.05),1)&gt;0,ROUNDDOWN(SUM($G30,$K30,0.05),1),"")</f>
        <v>19</v>
      </c>
      <c r="M30" s="405" t="n">
        <v>18</v>
      </c>
      <c r="N30" s="405" t="n">
        <v>8</v>
      </c>
      <c r="O30" s="405"/>
      <c r="P30" s="405"/>
      <c r="Q30" s="405" t="n">
        <v>13</v>
      </c>
      <c r="R30" s="402" t="n">
        <f aca="false">IF(OR(COUNTIF($M30:$Q30,"&gt;0")=0,COUNTA($M$14)=0),"",(IF(COUNTA($N30:$Q30)&lt;=2,SUM($M30:$Q30),IF(COUNTA($N30:$Q30)=3,SUM($M30:$Q30)-MIN($N30:$Q30),SUM($M30:$Q30)-MIN($N30:$Q30)-SMALL($N30:$Q30,2))))*7/(SUM($M$14:$O$14)/10))</f>
        <v>39</v>
      </c>
      <c r="S30" s="407" t="n">
        <f aca="false">IF(ROUNDDOWN(SUM($L30,$R30,0.5),0)&gt;0,ROUNDDOWN(SUM($L30,$R30,0.5),0),"")</f>
        <v>58</v>
      </c>
      <c r="T30" s="407"/>
      <c r="U30" s="407"/>
      <c r="V30" s="408" t="str">
        <f aca="false">IF(AND(COUNTIF($M30:$Q30,"&gt;0")&gt;0),IF(OR($R30=0,$R30=""),"",IF($S30&gt;=70,"A",IF($S30&gt;=60,"B",IF($S30&gt;=50,"C",IF($S30&gt;=40,"D","E"))))))</f>
        <v>C</v>
      </c>
    </row>
    <row r="31" customFormat="false" ht="26.25" hidden="false" customHeight="false" outlineLevel="0" collapsed="false">
      <c r="A31" s="404" t="n">
        <v>17</v>
      </c>
      <c r="B31" s="403" t="s">
        <v>77</v>
      </c>
      <c r="C31" s="403" t="s">
        <v>78</v>
      </c>
      <c r="D31" s="405" t="n">
        <v>19</v>
      </c>
      <c r="E31" s="406" t="n">
        <v>11</v>
      </c>
      <c r="F31" s="405"/>
      <c r="G31" s="400" t="n">
        <f aca="false">IF(COUNTA($D31:$F31)&gt;0,SUM($D31/$D$14,$E31/$E$14,$F31/$F$14)*$G$14/COUNTA($D31:$F31),0)</f>
        <v>11.8333333333333</v>
      </c>
      <c r="H31" s="406" t="n">
        <v>6</v>
      </c>
      <c r="I31" s="405" t="n">
        <v>30</v>
      </c>
      <c r="J31" s="405"/>
      <c r="K31" s="400" t="n">
        <f aca="false">IF(COUNTA($H31:$J31)&gt;0,SUM($H31/$H$14,$I31/$I$14,$J31/$J$14)*$K$14/COUNTA($H31:$J31),0)</f>
        <v>7.54545454545455</v>
      </c>
      <c r="L31" s="401" t="n">
        <f aca="false">IF(ROUNDDOWN(SUM($G31,$K31,0.05),1)&gt;0,ROUNDDOWN(SUM($G31,$K31,0.05),1),"")</f>
        <v>19.4</v>
      </c>
      <c r="M31" s="405" t="n">
        <v>7</v>
      </c>
      <c r="N31" s="405" t="n">
        <v>4</v>
      </c>
      <c r="O31" s="405"/>
      <c r="P31" s="405"/>
      <c r="Q31" s="405" t="n">
        <v>15</v>
      </c>
      <c r="R31" s="402" t="n">
        <f aca="false">IF(OR(COUNTIF($M31:$Q31,"&gt;0")=0,COUNTA($M$14)=0),"",(IF(COUNTA($N31:$Q31)&lt;=2,SUM($M31:$Q31),IF(COUNTA($N31:$Q31)=3,SUM($M31:$Q31)-MIN($N31:$Q31),SUM($M31:$Q31)-MIN($N31:$Q31)-SMALL($N31:$Q31,2))))*7/(SUM($M$14:$O$14)/10))</f>
        <v>26</v>
      </c>
      <c r="S31" s="407" t="n">
        <f aca="false">IF(ROUNDDOWN(SUM($L31,$R31,0.5),0)&gt;0,ROUNDDOWN(SUM($L31,$R31,0.5),0),"")</f>
        <v>45</v>
      </c>
      <c r="T31" s="407"/>
      <c r="U31" s="407"/>
      <c r="V31" s="408" t="str">
        <f aca="false">IF(AND(COUNTIF($M31:$Q31,"&gt;0")&gt;0),IF(OR($R31=0,$R31=""),"",IF($S31&gt;=70,"A",IF($S31&gt;=60,"B",IF($S31&gt;=50,"C",IF($S31&gt;=40,"D","E"))))))</f>
        <v>D</v>
      </c>
    </row>
    <row r="32" customFormat="false" ht="26.25" hidden="false" customHeight="false" outlineLevel="0" collapsed="false">
      <c r="A32" s="320" t="n">
        <v>18</v>
      </c>
      <c r="B32" s="403" t="s">
        <v>63</v>
      </c>
      <c r="C32" s="398" t="s">
        <v>64</v>
      </c>
      <c r="D32" s="323" t="n">
        <v>25</v>
      </c>
      <c r="E32" s="399" t="n">
        <v>14</v>
      </c>
      <c r="F32" s="323"/>
      <c r="G32" s="400" t="n">
        <f aca="false">IF(COUNTA($D32:$F32)&gt;0,SUM($D32/$D$14,$E32/$E$14,$F32/$F$14)*$G$14/COUNTA($D32:$F32),0)</f>
        <v>15.3333333333333</v>
      </c>
      <c r="H32" s="399" t="n">
        <v>7</v>
      </c>
      <c r="I32" s="323" t="n">
        <v>27</v>
      </c>
      <c r="J32" s="323"/>
      <c r="K32" s="400" t="n">
        <f aca="false">IF(COUNTA($H32:$J32)&gt;0,SUM($H32/$H$14,$I32/$I$14,$J32/$J$14)*$K$14/COUNTA($H32:$J32),0)</f>
        <v>7.59090909090909</v>
      </c>
      <c r="L32" s="401" t="n">
        <f aca="false">IF(ROUNDDOWN(SUM($G32,$K32,0.05),1)&gt;0,ROUNDDOWN(SUM($G32,$K32,0.05),1),"")</f>
        <v>22.9</v>
      </c>
      <c r="M32" s="323" t="n">
        <v>14</v>
      </c>
      <c r="N32" s="323" t="n">
        <v>11</v>
      </c>
      <c r="O32" s="323"/>
      <c r="P32" s="323"/>
      <c r="Q32" s="323" t="n">
        <v>19</v>
      </c>
      <c r="R32" s="402" t="n">
        <f aca="false">IF(OR(COUNTIF($M32:$Q32,"&gt;0")=0,COUNTA($M$14)=0),"",(IF(COUNTA($N32:$Q32)&lt;=2,SUM($M32:$Q32),IF(COUNTA($N32:$Q32)=3,SUM($M32:$Q32)-MIN($N32:$Q32),SUM($M32:$Q32)-MIN($N32:$Q32)-SMALL($N32:$Q32,2))))*7/(SUM($M$14:$O$14)/10))</f>
        <v>44</v>
      </c>
      <c r="S32" s="327" t="n">
        <f aca="false">IF(ROUNDDOWN(SUM($L32,$R32,0.5),0)&gt;0,ROUNDDOWN(SUM($L32,$R32,0.5),0),"")</f>
        <v>67</v>
      </c>
      <c r="T32" s="327"/>
      <c r="U32" s="327"/>
      <c r="V32" s="328" t="str">
        <f aca="false">IF(AND(COUNTIF($M32:$Q32,"&gt;0")&gt;0),IF(OR($R32=0,$R32=""),"",IF($S32&gt;=70,"A",IF($S32&gt;=60,"B",IF($S32&gt;=50,"C",IF($S32&gt;=40,"D","E"))))))</f>
        <v>B</v>
      </c>
    </row>
    <row r="33" customFormat="false" ht="26.25" hidden="false" customHeight="false" outlineLevel="0" collapsed="false">
      <c r="A33" s="320" t="n">
        <v>19</v>
      </c>
      <c r="B33" s="403" t="s">
        <v>65</v>
      </c>
      <c r="C33" s="398" t="s">
        <v>66</v>
      </c>
      <c r="D33" s="323" t="n">
        <v>18</v>
      </c>
      <c r="E33" s="399" t="n">
        <v>13</v>
      </c>
      <c r="F33" s="323"/>
      <c r="G33" s="400" t="n">
        <f aca="false">IF(COUNTA($D33:$F33)&gt;0,SUM($D33/$D$14,$E33/$E$14,$F33/$F$14)*$G$14/COUNTA($D33:$F33),0)</f>
        <v>12.5</v>
      </c>
      <c r="H33" s="399" t="n">
        <v>5</v>
      </c>
      <c r="I33" s="323" t="n">
        <v>25</v>
      </c>
      <c r="J33" s="323"/>
      <c r="K33" s="400" t="n">
        <f aca="false">IF(COUNTA($H33:$J33)&gt;0,SUM($H33/$H$14,$I33/$I$14,$J33/$J$14)*$K$14/COUNTA($H33:$J33),0)</f>
        <v>6.28787878787879</v>
      </c>
      <c r="L33" s="401" t="n">
        <f aca="false">IF(ROUNDDOWN(SUM($G33,$K33,0.05),1)&gt;0,ROUNDDOWN(SUM($G33,$K33,0.05),1),"")</f>
        <v>18.8</v>
      </c>
      <c r="M33" s="323" t="n">
        <v>17</v>
      </c>
      <c r="N33" s="323" t="n">
        <v>8</v>
      </c>
      <c r="O33" s="323"/>
      <c r="P33" s="323"/>
      <c r="Q33" s="323" t="n">
        <v>19</v>
      </c>
      <c r="R33" s="402" t="n">
        <f aca="false">IF(OR(COUNTIF($M33:$Q33,"&gt;0")=0,COUNTA($M$14)=0),"",(IF(COUNTA($N33:$Q33)&lt;=2,SUM($M33:$Q33),IF(COUNTA($N33:$Q33)=3,SUM($M33:$Q33)-MIN($N33:$Q33),SUM($M33:$Q33)-MIN($N33:$Q33)-SMALL($N33:$Q33,2))))*7/(SUM($M$14:$O$14)/10))</f>
        <v>44</v>
      </c>
      <c r="S33" s="327" t="n">
        <f aca="false">IF(ROUNDDOWN(SUM($L33,$R33,0.5),0)&gt;0,ROUNDDOWN(SUM($L33,$R33,0.5),0),"")</f>
        <v>63</v>
      </c>
      <c r="T33" s="327"/>
      <c r="U33" s="327"/>
      <c r="V33" s="328" t="str">
        <f aca="false">IF(AND(COUNTIF($M33:$Q33,"&gt;0")&gt;0),IF(OR($R33=0,$R33=""),"",IF($S33&gt;=70,"A",IF($S33&gt;=60,"B",IF($S33&gt;=50,"C",IF($S33&gt;=40,"D","E"))))))</f>
        <v>B</v>
      </c>
    </row>
    <row r="34" customFormat="false" ht="26.25" hidden="false" customHeight="false" outlineLevel="0" collapsed="false">
      <c r="A34" s="320" t="n">
        <v>20</v>
      </c>
      <c r="B34" s="403" t="s">
        <v>67</v>
      </c>
      <c r="C34" s="398" t="s">
        <v>68</v>
      </c>
      <c r="D34" s="323" t="n">
        <v>18</v>
      </c>
      <c r="E34" s="399" t="n">
        <v>14</v>
      </c>
      <c r="F34" s="323"/>
      <c r="G34" s="400" t="n">
        <f aca="false">IF(COUNTA($D34:$F34)&gt;0,SUM($D34/$D$14,$E34/$E$14,$F34/$F$14)*$G$14/COUNTA($D34:$F34),0)</f>
        <v>13</v>
      </c>
      <c r="H34" s="399" t="n">
        <v>6</v>
      </c>
      <c r="I34" s="323" t="n">
        <v>29</v>
      </c>
      <c r="J34" s="323"/>
      <c r="K34" s="400" t="n">
        <f aca="false">IF(COUNTA($H34:$J34)&gt;0,SUM($H34/$H$14,$I34/$I$14,$J34/$J$14)*$K$14/COUNTA($H34:$J34),0)</f>
        <v>7.39393939393939</v>
      </c>
      <c r="L34" s="401" t="n">
        <f aca="false">IF(ROUNDDOWN(SUM($G34,$K34,0.05),1)&gt;0,ROUNDDOWN(SUM($G34,$K34,0.05),1),"")</f>
        <v>20.4</v>
      </c>
      <c r="M34" s="323" t="n">
        <v>11</v>
      </c>
      <c r="N34" s="323" t="n">
        <v>12</v>
      </c>
      <c r="O34" s="323"/>
      <c r="P34" s="323"/>
      <c r="Q34" s="323" t="n">
        <v>19</v>
      </c>
      <c r="R34" s="402" t="n">
        <f aca="false">IF(OR(COUNTIF($M34:$Q34,"&gt;0")=0,COUNTA($M$14)=0),"",(IF(COUNTA($N34:$Q34)&lt;=2,SUM($M34:$Q34),IF(COUNTA($N34:$Q34)=3,SUM($M34:$Q34)-MIN($N34:$Q34),SUM($M34:$Q34)-MIN($N34:$Q34)-SMALL($N34:$Q34,2))))*7/(SUM($M$14:$O$14)/10))</f>
        <v>42</v>
      </c>
      <c r="S34" s="327" t="n">
        <f aca="false">IF(ROUNDDOWN(SUM($L34,$R34,0.5),0)&gt;0,ROUNDDOWN(SUM($L34,$R34,0.5),0),"")</f>
        <v>62</v>
      </c>
      <c r="T34" s="327"/>
      <c r="U34" s="327"/>
      <c r="V34" s="328" t="str">
        <f aca="false">IF(AND(COUNTIF($M34:$Q34,"&gt;0")&gt;0),IF(OR($R34=0,$R34=""),"",IF($S34&gt;=70,"A",IF($S34&gt;=60,"B",IF($S34&gt;=50,"C",IF($S34&gt;=40,"D","E"))))))</f>
        <v>B</v>
      </c>
    </row>
    <row r="35" customFormat="false" ht="26.25" hidden="false" customHeight="false" outlineLevel="0" collapsed="false">
      <c r="A35" s="404" t="n">
        <v>21</v>
      </c>
      <c r="B35" s="403" t="s">
        <v>87</v>
      </c>
      <c r="C35" s="403" t="s">
        <v>88</v>
      </c>
      <c r="D35" s="405" t="n">
        <v>26</v>
      </c>
      <c r="E35" s="406" t="n">
        <v>10</v>
      </c>
      <c r="F35" s="405"/>
      <c r="G35" s="400" t="n">
        <f aca="false">IF(COUNTA($D35:$F35)&gt;0,SUM($D35/$D$14,$E35/$E$14,$F35/$F$14)*$G$14/COUNTA($D35:$F35),0)</f>
        <v>13.6666666666667</v>
      </c>
      <c r="H35" s="406" t="n">
        <v>6</v>
      </c>
      <c r="I35" s="405" t="n">
        <v>30</v>
      </c>
      <c r="J35" s="405"/>
      <c r="K35" s="400" t="n">
        <f aca="false">IF(COUNTA($H35:$J35)&gt;0,SUM($H35/$H$14,$I35/$I$14,$J35/$J$14)*$K$14/COUNTA($H35:$J35),0)</f>
        <v>7.54545454545455</v>
      </c>
      <c r="L35" s="401" t="n">
        <f aca="false">IF(ROUNDDOWN(SUM($G35,$K35,0.05),1)&gt;0,ROUNDDOWN(SUM($G35,$K35,0.05),1),"")</f>
        <v>21.2</v>
      </c>
      <c r="M35" s="405" t="n">
        <v>13</v>
      </c>
      <c r="N35" s="405" t="n">
        <v>15</v>
      </c>
      <c r="O35" s="405"/>
      <c r="P35" s="405"/>
      <c r="Q35" s="405" t="n">
        <v>20</v>
      </c>
      <c r="R35" s="402" t="n">
        <f aca="false">IF(OR(COUNTIF($M35:$Q35,"&gt;0")=0,COUNTA($M$14)=0),"",(IF(COUNTA($N35:$Q35)&lt;=2,SUM($M35:$Q35),IF(COUNTA($N35:$Q35)=3,SUM($M35:$Q35)-MIN($N35:$Q35),SUM($M35:$Q35)-MIN($N35:$Q35)-SMALL($N35:$Q35,2))))*7/(SUM($M$14:$O$14)/10))</f>
        <v>48</v>
      </c>
      <c r="S35" s="407" t="n">
        <f aca="false">IF(ROUNDDOWN(SUM($L35,$R35,0.5),0)&gt;0,ROUNDDOWN(SUM($L35,$R35,0.5),0),"")</f>
        <v>69</v>
      </c>
      <c r="T35" s="407"/>
      <c r="U35" s="407"/>
      <c r="V35" s="408" t="str">
        <f aca="false">IF(AND(COUNTIF($M35:$Q35,"&gt;0")&gt;0),IF(OR($R35=0,$R35=""),"",IF($S35&gt;=70,"A",IF($S35&gt;=60,"B",IF($S35&gt;=50,"C",IF($S35&gt;=40,"D","E"))))))</f>
        <v>B</v>
      </c>
    </row>
    <row r="36" customFormat="false" ht="26.25" hidden="false" customHeight="false" outlineLevel="0" collapsed="false">
      <c r="A36" s="404" t="n">
        <v>22</v>
      </c>
      <c r="B36" s="403" t="s">
        <v>96</v>
      </c>
      <c r="C36" s="403" t="s">
        <v>97</v>
      </c>
      <c r="D36" s="405"/>
      <c r="E36" s="406" t="n">
        <v>12</v>
      </c>
      <c r="F36" s="405"/>
      <c r="G36" s="400" t="n">
        <f aca="false">IF(COUNTA($D36:$F36)&gt;0,SUM($D36/$D$14,$E36/$E$14,$F36/$F$14)*$G$14/COUNTA($D36:$F36),0)</f>
        <v>12</v>
      </c>
      <c r="H36" s="406" t="n">
        <v>5</v>
      </c>
      <c r="I36" s="405" t="n">
        <v>28</v>
      </c>
      <c r="J36" s="405"/>
      <c r="K36" s="400" t="n">
        <f aca="false">IF(COUNTA($H36:$J36)&gt;0,SUM($H36/$H$14,$I36/$I$14,$J36/$J$14)*$K$14/COUNTA($H36:$J36),0)</f>
        <v>6.74242424242424</v>
      </c>
      <c r="L36" s="401" t="n">
        <f aca="false">IF(ROUNDDOWN(SUM($G36,$K36,0.05),1)&gt;0,ROUNDDOWN(SUM($G36,$K36,0.05),1),"")</f>
        <v>18.7</v>
      </c>
      <c r="M36" s="405" t="n">
        <v>12</v>
      </c>
      <c r="N36" s="405" t="n">
        <v>11</v>
      </c>
      <c r="O36" s="405"/>
      <c r="P36" s="405"/>
      <c r="Q36" s="405" t="n">
        <v>7</v>
      </c>
      <c r="R36" s="402" t="n">
        <f aca="false">IF(OR(COUNTIF($M36:$Q36,"&gt;0")=0,COUNTA($M$14)=0),"",(IF(COUNTA($N36:$Q36)&lt;=2,SUM($M36:$Q36),IF(COUNTA($N36:$Q36)=3,SUM($M36:$Q36)-MIN($N36:$Q36),SUM($M36:$Q36)-MIN($N36:$Q36)-SMALL($N36:$Q36,2))))*7/(SUM($M$14:$O$14)/10))</f>
        <v>30</v>
      </c>
      <c r="S36" s="407" t="n">
        <f aca="false">IF(ROUNDDOWN(SUM($L36,$R36,0.5),0)&gt;0,ROUNDDOWN(SUM($L36,$R36,0.5),0),"")</f>
        <v>49</v>
      </c>
      <c r="T36" s="407"/>
      <c r="U36" s="407"/>
      <c r="V36" s="408" t="str">
        <f aca="false">IF(AND(COUNTIF($M36:$Q36,"&gt;0")&gt;0),IF(OR($R36=0,$R36=""),"",IF($S36&gt;=70,"A",IF($S36&gt;=60,"B",IF($S36&gt;=50,"C",IF($S36&gt;=40,"D","E"))))))</f>
        <v>D</v>
      </c>
    </row>
    <row r="37" customFormat="false" ht="26.25" hidden="false" customHeight="false" outlineLevel="0" collapsed="false">
      <c r="A37" s="404" t="n">
        <v>23</v>
      </c>
      <c r="B37" s="403" t="s">
        <v>69</v>
      </c>
      <c r="C37" s="403" t="s">
        <v>70</v>
      </c>
      <c r="D37" s="405" t="n">
        <v>20</v>
      </c>
      <c r="E37" s="406" t="n">
        <v>15</v>
      </c>
      <c r="F37" s="405"/>
      <c r="G37" s="400" t="n">
        <f aca="false">IF(COUNTA($D37:$F37)&gt;0,SUM($D37/$D$14,$E37/$E$14,$F37/$F$14)*$G$14/COUNTA($D37:$F37),0)</f>
        <v>14.1666666666667</v>
      </c>
      <c r="H37" s="406" t="n">
        <v>7</v>
      </c>
      <c r="I37" s="405" t="n">
        <v>25</v>
      </c>
      <c r="J37" s="405"/>
      <c r="K37" s="400" t="n">
        <f aca="false">IF(COUNTA($H37:$J37)&gt;0,SUM($H37/$H$14,$I37/$I$14,$J37/$J$14)*$K$14/COUNTA($H37:$J37),0)</f>
        <v>7.28787878787879</v>
      </c>
      <c r="L37" s="401" t="n">
        <f aca="false">IF(ROUNDDOWN(SUM($G37,$K37,0.05),1)&gt;0,ROUNDDOWN(SUM($G37,$K37,0.05),1),"")</f>
        <v>21.5</v>
      </c>
      <c r="M37" s="405" t="n">
        <v>15</v>
      </c>
      <c r="N37" s="405" t="n">
        <v>11</v>
      </c>
      <c r="O37" s="405"/>
      <c r="P37" s="405"/>
      <c r="Q37" s="405" t="n">
        <v>16.5</v>
      </c>
      <c r="R37" s="402" t="n">
        <f aca="false">IF(OR(COUNTIF($M37:$Q37,"&gt;0")=0,COUNTA($M$14)=0),"",(IF(COUNTA($N37:$Q37)&lt;=2,SUM($M37:$Q37),IF(COUNTA($N37:$Q37)=3,SUM($M37:$Q37)-MIN($N37:$Q37),SUM($M37:$Q37)-MIN($N37:$Q37)-SMALL($N37:$Q37,2))))*7/(SUM($M$14:$O$14)/10))</f>
        <v>42.5</v>
      </c>
      <c r="S37" s="407" t="n">
        <f aca="false">IF(ROUNDDOWN(SUM($L37,$R37,0.5),0)&gt;0,ROUNDDOWN(SUM($L37,$R37,0.5),0),"")</f>
        <v>64</v>
      </c>
      <c r="T37" s="407"/>
      <c r="U37" s="407"/>
      <c r="V37" s="408" t="str">
        <f aca="false">IF(AND(COUNTIF($M37:$Q37,"&gt;0")&gt;0),IF(OR($R37=0,$R37=""),"",IF($S37&gt;=70,"A",IF($S37&gt;=60,"B",IF($S37&gt;=50,"C",IF($S37&gt;=40,"D","E"))))))</f>
        <v>B</v>
      </c>
    </row>
    <row r="38" customFormat="false" ht="26.25" hidden="false" customHeight="false" outlineLevel="0" collapsed="false">
      <c r="A38" s="320" t="n">
        <v>24</v>
      </c>
      <c r="B38" s="403" t="s">
        <v>71</v>
      </c>
      <c r="C38" s="398" t="s">
        <v>72</v>
      </c>
      <c r="D38" s="323" t="n">
        <v>21</v>
      </c>
      <c r="E38" s="399" t="n">
        <v>11</v>
      </c>
      <c r="F38" s="323"/>
      <c r="G38" s="400" t="n">
        <f aca="false">IF(COUNTA($D38:$F38)&gt;0,SUM($D38/$D$14,$E38/$E$14,$F38/$F$14)*$G$14/COUNTA($D38:$F38),0)</f>
        <v>12.5</v>
      </c>
      <c r="H38" s="399" t="n">
        <v>7</v>
      </c>
      <c r="I38" s="323" t="n">
        <v>25</v>
      </c>
      <c r="J38" s="323"/>
      <c r="K38" s="400" t="n">
        <f aca="false">IF(COUNTA($H38:$J38)&gt;0,SUM($H38/$H$14,$I38/$I$14,$J38/$J$14)*$K$14/COUNTA($H38:$J38),0)</f>
        <v>7.28787878787879</v>
      </c>
      <c r="L38" s="401" t="n">
        <f aca="false">IF(ROUNDDOWN(SUM($G38,$K38,0.05),1)&gt;0,ROUNDDOWN(SUM($G38,$K38,0.05),1),"")</f>
        <v>19.8</v>
      </c>
      <c r="M38" s="323" t="n">
        <v>9</v>
      </c>
      <c r="N38" s="323" t="n">
        <v>8</v>
      </c>
      <c r="O38" s="323"/>
      <c r="P38" s="323"/>
      <c r="Q38" s="323" t="n">
        <v>11</v>
      </c>
      <c r="R38" s="402" t="n">
        <f aca="false">IF(OR(COUNTIF($M38:$Q38,"&gt;0")=0,COUNTA($M$14)=0),"",(IF(COUNTA($N38:$Q38)&lt;=2,SUM($M38:$Q38),IF(COUNTA($N38:$Q38)=3,SUM($M38:$Q38)-MIN($N38:$Q38),SUM($M38:$Q38)-MIN($N38:$Q38)-SMALL($N38:$Q38,2))))*7/(SUM($M$14:$O$14)/10))</f>
        <v>28</v>
      </c>
      <c r="S38" s="327" t="n">
        <f aca="false">IF(ROUNDDOWN(SUM($L38,$R38,0.5),0)&gt;0,ROUNDDOWN(SUM($L38,$R38,0.5),0),"")</f>
        <v>48</v>
      </c>
      <c r="T38" s="327"/>
      <c r="U38" s="327"/>
      <c r="V38" s="328" t="str">
        <f aca="false">IF(AND(COUNTIF($M38:$Q38,"&gt;0")&gt;0),IF(OR($R38=0,$R38=""),"",IF($S38&gt;=70,"A",IF($S38&gt;=60,"B",IF($S38&gt;=50,"C",IF($S38&gt;=40,"D","E"))))))</f>
        <v>D</v>
      </c>
    </row>
    <row r="39" customFormat="false" ht="26.25" hidden="false" customHeight="false" outlineLevel="0" collapsed="false">
      <c r="A39" s="320" t="n">
        <v>25</v>
      </c>
      <c r="B39" s="403" t="s">
        <v>73</v>
      </c>
      <c r="C39" s="398" t="s">
        <v>74</v>
      </c>
      <c r="D39" s="323"/>
      <c r="E39" s="399" t="n">
        <v>15</v>
      </c>
      <c r="F39" s="323"/>
      <c r="G39" s="400" t="n">
        <f aca="false">IF(COUNTA($D39:$F39)&gt;0,SUM($D39/$D$14,$E39/$E$14,$F39/$F$14)*$G$14/COUNTA($D39:$F39),0)</f>
        <v>15</v>
      </c>
      <c r="H39" s="399" t="n">
        <v>6</v>
      </c>
      <c r="I39" s="323" t="n">
        <v>28</v>
      </c>
      <c r="J39" s="323"/>
      <c r="K39" s="400" t="n">
        <f aca="false">IF(COUNTA($H39:$J39)&gt;0,SUM($H39/$H$14,$I39/$I$14,$J39/$J$14)*$K$14/COUNTA($H39:$J39),0)</f>
        <v>7.24242424242424</v>
      </c>
      <c r="L39" s="401" t="n">
        <f aca="false">IF(ROUNDDOWN(SUM($G39,$K39,0.05),1)&gt;0,ROUNDDOWN(SUM($G39,$K39,0.05),1),"")</f>
        <v>22.2</v>
      </c>
      <c r="M39" s="323" t="n">
        <v>13</v>
      </c>
      <c r="N39" s="323" t="n">
        <v>7</v>
      </c>
      <c r="O39" s="323"/>
      <c r="P39" s="323"/>
      <c r="Q39" s="323" t="n">
        <v>12</v>
      </c>
      <c r="R39" s="402" t="n">
        <f aca="false">IF(OR(COUNTIF($M39:$Q39,"&gt;0")=0,COUNTA($M$14)=0),"",(IF(COUNTA($N39:$Q39)&lt;=2,SUM($M39:$Q39),IF(COUNTA($N39:$Q39)=3,SUM($M39:$Q39)-MIN($N39:$Q39),SUM($M39:$Q39)-MIN($N39:$Q39)-SMALL($N39:$Q39,2))))*7/(SUM($M$14:$O$14)/10))</f>
        <v>32</v>
      </c>
      <c r="S39" s="327" t="n">
        <f aca="false">IF(ROUNDDOWN(SUM($L39,$R39,0.5),0)&gt;0,ROUNDDOWN(SUM($L39,$R39,0.5),0),"")</f>
        <v>54</v>
      </c>
      <c r="T39" s="327"/>
      <c r="U39" s="327"/>
      <c r="V39" s="328" t="str">
        <f aca="false">IF(AND(COUNTIF($M39:$Q39,"&gt;0")&gt;0),IF(OR($R39=0,$R39=""),"",IF($S39&gt;=70,"A",IF($S39&gt;=60,"B",IF($S39&gt;=50,"C",IF($S39&gt;=40,"D","E"))))))</f>
        <v>C</v>
      </c>
    </row>
    <row r="40" customFormat="false" ht="26.25" hidden="false" customHeight="false" outlineLevel="0" collapsed="false">
      <c r="A40" s="320" t="n">
        <v>26</v>
      </c>
      <c r="B40" s="403" t="s">
        <v>109</v>
      </c>
      <c r="C40" s="398" t="s">
        <v>110</v>
      </c>
      <c r="D40" s="323" t="n">
        <v>21</v>
      </c>
      <c r="E40" s="399" t="n">
        <v>16</v>
      </c>
      <c r="F40" s="323"/>
      <c r="G40" s="400" t="n">
        <f aca="false">IF(COUNTA($D40:$F40)&gt;0,SUM($D40/$D$14,$E40/$E$14,$F40/$F$14)*$G$14/COUNTA($D40:$F40),0)</f>
        <v>15</v>
      </c>
      <c r="H40" s="399" t="n">
        <v>8</v>
      </c>
      <c r="I40" s="323" t="n">
        <v>30</v>
      </c>
      <c r="J40" s="323"/>
      <c r="K40" s="400" t="n">
        <f aca="false">IF(COUNTA($H40:$J40)&gt;0,SUM($H40/$H$14,$I40/$I$14,$J40/$J$14)*$K$14/COUNTA($H40:$J40),0)</f>
        <v>8.54545454545455</v>
      </c>
      <c r="L40" s="401" t="n">
        <f aca="false">IF(ROUNDDOWN(SUM($G40,$K40,0.05),1)&gt;0,ROUNDDOWN(SUM($G40,$K40,0.05),1),"")</f>
        <v>23.5</v>
      </c>
      <c r="M40" s="323" t="n">
        <v>13</v>
      </c>
      <c r="N40" s="323" t="n">
        <v>12</v>
      </c>
      <c r="O40" s="323"/>
      <c r="P40" s="323"/>
      <c r="Q40" s="323" t="n">
        <v>16</v>
      </c>
      <c r="R40" s="402" t="n">
        <f aca="false">IF(OR(COUNTIF($M40:$Q40,"&gt;0")=0,COUNTA($M$14)=0),"",(IF(COUNTA($N40:$Q40)&lt;=2,SUM($M40:$Q40),IF(COUNTA($N40:$Q40)=3,SUM($M40:$Q40)-MIN($N40:$Q40),SUM($M40:$Q40)-MIN($N40:$Q40)-SMALL($N40:$Q40,2))))*7/(SUM($M$14:$O$14)/10))</f>
        <v>41</v>
      </c>
      <c r="S40" s="327" t="n">
        <f aca="false">IF(ROUNDDOWN(SUM($L40,$R40,0.5),0)&gt;0,ROUNDDOWN(SUM($L40,$R40,0.5),0),"")</f>
        <v>65</v>
      </c>
      <c r="T40" s="327"/>
      <c r="U40" s="327"/>
      <c r="V40" s="328" t="str">
        <f aca="false">IF(AND(COUNTIF($M40:$Q40,"&gt;0")&gt;0),IF(OR($R40=0,$R40=""),"",IF($S40&gt;=70,"A",IF($S40&gt;=60,"B",IF($S40&gt;=50,"C",IF($S40&gt;=40,"D","E"))))))</f>
        <v>B</v>
      </c>
    </row>
    <row r="41" customFormat="false" ht="26.25" hidden="false" customHeight="false" outlineLevel="0" collapsed="false">
      <c r="A41" s="320" t="n">
        <v>27</v>
      </c>
      <c r="B41" s="403" t="s">
        <v>75</v>
      </c>
      <c r="C41" s="398" t="s">
        <v>76</v>
      </c>
      <c r="D41" s="323" t="n">
        <v>24</v>
      </c>
      <c r="E41" s="399" t="n">
        <v>16</v>
      </c>
      <c r="F41" s="323"/>
      <c r="G41" s="400" t="n">
        <f aca="false">IF(COUNTA($D41:$F41)&gt;0,SUM($D41/$D$14,$E41/$E$14,$F41/$F$14)*$G$14/COUNTA($D41:$F41),0)</f>
        <v>16</v>
      </c>
      <c r="H41" s="399" t="n">
        <v>7</v>
      </c>
      <c r="I41" s="323" t="n">
        <v>27</v>
      </c>
      <c r="J41" s="323"/>
      <c r="K41" s="400" t="n">
        <f aca="false">IF(COUNTA($H41:$J41)&gt;0,SUM($H41/$H$14,$I41/$I$14,$J41/$J$14)*$K$14/COUNTA($H41:$J41),0)</f>
        <v>7.59090909090909</v>
      </c>
      <c r="L41" s="401" t="n">
        <f aca="false">IF(ROUNDDOWN(SUM($G41,$K41,0.05),1)&gt;0,ROUNDDOWN(SUM($G41,$K41,0.05),1),"")</f>
        <v>23.6</v>
      </c>
      <c r="M41" s="323" t="n">
        <v>21</v>
      </c>
      <c r="N41" s="323" t="n">
        <v>14</v>
      </c>
      <c r="O41" s="323"/>
      <c r="P41" s="323"/>
      <c r="Q41" s="323" t="n">
        <v>15.5</v>
      </c>
      <c r="R41" s="402" t="n">
        <f aca="false">IF(OR(COUNTIF($M41:$Q41,"&gt;0")=0,COUNTA($M$14)=0),"",(IF(COUNTA($N41:$Q41)&lt;=2,SUM($M41:$Q41),IF(COUNTA($N41:$Q41)=3,SUM($M41:$Q41)-MIN($N41:$Q41),SUM($M41:$Q41)-MIN($N41:$Q41)-SMALL($N41:$Q41,2))))*7/(SUM($M$14:$O$14)/10))</f>
        <v>50.5</v>
      </c>
      <c r="S41" s="327" t="n">
        <f aca="false">IF(ROUNDDOWN(SUM($L41,$R41,0.5),0)&gt;0,ROUNDDOWN(SUM($L41,$R41,0.5),0),"")</f>
        <v>74</v>
      </c>
      <c r="T41" s="327"/>
      <c r="U41" s="327"/>
      <c r="V41" s="328" t="str">
        <f aca="false">IF(AND(COUNTIF($M41:$Q41,"&gt;0")&gt;0),IF(OR($R41=0,$R41=""),"",IF($S41&gt;=70,"A",IF($S41&gt;=60,"B",IF($S41&gt;=50,"C",IF($S41&gt;=40,"D","E"))))))</f>
        <v>A</v>
      </c>
    </row>
    <row r="42" customFormat="false" ht="26.25" hidden="false" customHeight="false" outlineLevel="0" collapsed="false">
      <c r="A42" s="320" t="n">
        <v>28</v>
      </c>
      <c r="B42" s="403" t="s">
        <v>79</v>
      </c>
      <c r="C42" s="398" t="s">
        <v>80</v>
      </c>
      <c r="D42" s="323" t="n">
        <v>25</v>
      </c>
      <c r="E42" s="399" t="n">
        <v>9</v>
      </c>
      <c r="F42" s="323"/>
      <c r="G42" s="400" t="n">
        <f aca="false">IF(COUNTA($D42:$F42)&gt;0,SUM($D42/$D$14,$E42/$E$14,$F42/$F$14)*$G$14/COUNTA($D42:$F42),0)</f>
        <v>12.8333333333333</v>
      </c>
      <c r="H42" s="399" t="n">
        <v>8</v>
      </c>
      <c r="I42" s="323" t="n">
        <v>25</v>
      </c>
      <c r="J42" s="323"/>
      <c r="K42" s="400" t="n">
        <f aca="false">IF(COUNTA($H42:$J42)&gt;0,SUM($H42/$H$14,$I42/$I$14,$J42/$J$14)*$K$14/COUNTA($H42:$J42),0)</f>
        <v>7.78787878787879</v>
      </c>
      <c r="L42" s="401" t="n">
        <f aca="false">IF(ROUNDDOWN(SUM($G42,$K42,0.05),1)&gt;0,ROUNDDOWN(SUM($G42,$K42,0.05),1),"")</f>
        <v>20.6</v>
      </c>
      <c r="M42" s="323" t="n">
        <v>11</v>
      </c>
      <c r="N42" s="323" t="n">
        <v>17</v>
      </c>
      <c r="O42" s="323"/>
      <c r="P42" s="323"/>
      <c r="Q42" s="323" t="n">
        <v>10</v>
      </c>
      <c r="R42" s="402" t="n">
        <f aca="false">IF(OR(COUNTIF($M42:$Q42,"&gt;0")=0,COUNTA($M$14)=0),"",(IF(COUNTA($N42:$Q42)&lt;=2,SUM($M42:$Q42),IF(COUNTA($N42:$Q42)=3,SUM($M42:$Q42)-MIN($N42:$Q42),SUM($M42:$Q42)-MIN($N42:$Q42)-SMALL($N42:$Q42,2))))*7/(SUM($M$14:$O$14)/10))</f>
        <v>38</v>
      </c>
      <c r="S42" s="327" t="n">
        <f aca="false">IF(ROUNDDOWN(SUM($L42,$R42,0.5),0)&gt;0,ROUNDDOWN(SUM($L42,$R42,0.5),0),"")</f>
        <v>59</v>
      </c>
      <c r="T42" s="327"/>
      <c r="U42" s="327"/>
      <c r="V42" s="328" t="str">
        <f aca="false">IF(AND(COUNTIF($M42:$Q42,"&gt;0")&gt;0),IF(OR($R42=0,$R42=""),"",IF($S42&gt;=70,"A",IF($S42&gt;=60,"B",IF($S42&gt;=50,"C",IF($S42&gt;=40,"D","E"))))))</f>
        <v>C</v>
      </c>
    </row>
    <row r="43" customFormat="false" ht="26.25" hidden="false" customHeight="false" outlineLevel="0" collapsed="false">
      <c r="A43" s="320" t="n">
        <v>29</v>
      </c>
      <c r="B43" s="403" t="s">
        <v>81</v>
      </c>
      <c r="C43" s="398" t="s">
        <v>82</v>
      </c>
      <c r="D43" s="323" t="n">
        <v>21</v>
      </c>
      <c r="E43" s="399" t="n">
        <v>9</v>
      </c>
      <c r="F43" s="323"/>
      <c r="G43" s="400" t="n">
        <f aca="false">IF(COUNTA($D43:$F43)&gt;0,SUM($D43/$D$14,$E43/$E$14,$F43/$F$14)*$G$14/COUNTA($D43:$F43),0)</f>
        <v>11.5</v>
      </c>
      <c r="H43" s="399" t="n">
        <v>8</v>
      </c>
      <c r="I43" s="323" t="n">
        <v>29</v>
      </c>
      <c r="J43" s="323"/>
      <c r="K43" s="400" t="n">
        <f aca="false">IF(COUNTA($H43:$J43)&gt;0,SUM($H43/$H$14,$I43/$I$14,$J43/$J$14)*$K$14/COUNTA($H43:$J43),0)</f>
        <v>8.39393939393939</v>
      </c>
      <c r="L43" s="401" t="n">
        <f aca="false">IF(ROUNDDOWN(SUM($G43,$K43,0.05),1)&gt;0,ROUNDDOWN(SUM($G43,$K43,0.05),1),"")</f>
        <v>19.9</v>
      </c>
      <c r="M43" s="323" t="n">
        <v>21</v>
      </c>
      <c r="N43" s="323" t="n">
        <v>15</v>
      </c>
      <c r="O43" s="323"/>
      <c r="P43" s="323"/>
      <c r="Q43" s="323" t="n">
        <v>14.5</v>
      </c>
      <c r="R43" s="402" t="n">
        <f aca="false">IF(OR(COUNTIF($M43:$Q43,"&gt;0")=0,COUNTA($M$14)=0),"",(IF(COUNTA($N43:$Q43)&lt;=2,SUM($M43:$Q43),IF(COUNTA($N43:$Q43)=3,SUM($M43:$Q43)-MIN($N43:$Q43),SUM($M43:$Q43)-MIN($N43:$Q43)-SMALL($N43:$Q43,2))))*7/(SUM($M$14:$O$14)/10))</f>
        <v>50.5</v>
      </c>
      <c r="S43" s="327" t="n">
        <f aca="false">IF(ROUNDDOWN(SUM($L43,$R43,0.5),0)&gt;0,ROUNDDOWN(SUM($L43,$R43,0.5),0),"")</f>
        <v>70</v>
      </c>
      <c r="T43" s="327"/>
      <c r="U43" s="327"/>
      <c r="V43" s="328" t="str">
        <f aca="false">IF(AND(COUNTIF($M43:$Q43,"&gt;0")&gt;0),IF(OR($R43=0,$R43=""),"",IF($S43&gt;=70,"A",IF($S43&gt;=60,"B",IF($S43&gt;=50,"C",IF($S43&gt;=40,"D","E"))))))</f>
        <v>A</v>
      </c>
    </row>
    <row r="44" customFormat="false" ht="26.25" hidden="false" customHeight="false" outlineLevel="0" collapsed="false">
      <c r="A44" s="320" t="n">
        <v>30</v>
      </c>
      <c r="B44" s="403" t="s">
        <v>83</v>
      </c>
      <c r="C44" s="398" t="s">
        <v>84</v>
      </c>
      <c r="D44" s="323" t="n">
        <v>19</v>
      </c>
      <c r="E44" s="399" t="n">
        <v>15</v>
      </c>
      <c r="F44" s="323"/>
      <c r="G44" s="400" t="n">
        <f aca="false">IF(COUNTA($D44:$F44)&gt;0,SUM($D44/$D$14,$E44/$E$14,$F44/$F$14)*$G$14/COUNTA($D44:$F44),0)</f>
        <v>13.8333333333333</v>
      </c>
      <c r="H44" s="399" t="n">
        <v>6</v>
      </c>
      <c r="I44" s="323" t="n">
        <v>28</v>
      </c>
      <c r="J44" s="323"/>
      <c r="K44" s="400" t="n">
        <f aca="false">IF(COUNTA($H44:$J44)&gt;0,SUM($H44/$H$14,$I44/$I$14,$J44/$J$14)*$K$14/COUNTA($H44:$J44),0)</f>
        <v>7.24242424242424</v>
      </c>
      <c r="L44" s="401" t="n">
        <f aca="false">IF(ROUNDDOWN(SUM($G44,$K44,0.05),1)&gt;0,ROUNDDOWN(SUM($G44,$K44,0.05),1),"")</f>
        <v>21.1</v>
      </c>
      <c r="M44" s="323" t="n">
        <v>12</v>
      </c>
      <c r="N44" s="323" t="n">
        <v>14</v>
      </c>
      <c r="O44" s="323"/>
      <c r="P44" s="323"/>
      <c r="Q44" s="323" t="n">
        <v>18</v>
      </c>
      <c r="R44" s="402" t="n">
        <f aca="false">IF(OR(COUNTIF($M44:$Q44,"&gt;0")=0,COUNTA($M$14)=0),"",(IF(COUNTA($N44:$Q44)&lt;=2,SUM($M44:$Q44),IF(COUNTA($N44:$Q44)=3,SUM($M44:$Q44)-MIN($N44:$Q44),SUM($M44:$Q44)-MIN($N44:$Q44)-SMALL($N44:$Q44,2))))*7/(SUM($M$14:$O$14)/10))</f>
        <v>44</v>
      </c>
      <c r="S44" s="327" t="n">
        <f aca="false">IF(ROUNDDOWN(SUM($L44,$R44,0.5),0)&gt;0,ROUNDDOWN(SUM($L44,$R44,0.5),0),"")</f>
        <v>65</v>
      </c>
      <c r="T44" s="327"/>
      <c r="U44" s="327"/>
      <c r="V44" s="328" t="str">
        <f aca="false">IF(AND(COUNTIF($M44:$Q44,"&gt;0")&gt;0),IF(OR($R44=0,$R44=""),"",IF($S44&gt;=70,"A",IF($S44&gt;=60,"B",IF($S44&gt;=50,"C",IF($S44&gt;=40,"D","E"))))))</f>
        <v>B</v>
      </c>
    </row>
    <row r="45" customFormat="false" ht="26.25" hidden="false" customHeight="false" outlineLevel="0" collapsed="false">
      <c r="A45" s="320" t="n">
        <v>31</v>
      </c>
      <c r="B45" s="403" t="s">
        <v>85</v>
      </c>
      <c r="C45" s="398" t="s">
        <v>86</v>
      </c>
      <c r="D45" s="323" t="n">
        <v>24</v>
      </c>
      <c r="E45" s="399" t="n">
        <v>15</v>
      </c>
      <c r="F45" s="323"/>
      <c r="G45" s="400" t="n">
        <f aca="false">IF(COUNTA($D45:$F45)&gt;0,SUM($D45/$D$14,$E45/$E$14,$F45/$F$14)*$G$14/COUNTA($D45:$F45),0)</f>
        <v>15.5</v>
      </c>
      <c r="H45" s="399" t="n">
        <v>8</v>
      </c>
      <c r="I45" s="323" t="n">
        <v>29</v>
      </c>
      <c r="J45" s="323"/>
      <c r="K45" s="400" t="n">
        <f aca="false">IF(COUNTA($H45:$J45)&gt;0,SUM($H45/$H$14,$I45/$I$14,$J45/$J$14)*$K$14/COUNTA($H45:$J45),0)</f>
        <v>8.39393939393939</v>
      </c>
      <c r="L45" s="401" t="n">
        <f aca="false">IF(ROUNDDOWN(SUM($G45,$K45,0.05),1)&gt;0,ROUNDDOWN(SUM($G45,$K45,0.05),1),"")</f>
        <v>23.9</v>
      </c>
      <c r="M45" s="323" t="n">
        <v>16</v>
      </c>
      <c r="N45" s="323" t="n">
        <v>14</v>
      </c>
      <c r="O45" s="323"/>
      <c r="P45" s="323"/>
      <c r="Q45" s="323" t="n">
        <v>19</v>
      </c>
      <c r="R45" s="402" t="n">
        <f aca="false">IF(OR(COUNTIF($M45:$Q45,"&gt;0")=0,COUNTA($M$14)=0),"",(IF(COUNTA($N45:$Q45)&lt;=2,SUM($M45:$Q45),IF(COUNTA($N45:$Q45)=3,SUM($M45:$Q45)-MIN($N45:$Q45),SUM($M45:$Q45)-MIN($N45:$Q45)-SMALL($N45:$Q45,2))))*7/(SUM($M$14:$O$14)/10))</f>
        <v>49</v>
      </c>
      <c r="S45" s="327" t="n">
        <f aca="false">IF(ROUNDDOWN(SUM($L45,$R45,0.5),0)&gt;0,ROUNDDOWN(SUM($L45,$R45,0.5),0),"")</f>
        <v>73</v>
      </c>
      <c r="T45" s="327"/>
      <c r="U45" s="327"/>
      <c r="V45" s="328" t="str">
        <f aca="false">IF(AND(COUNTIF($M45:$Q45,"&gt;0")&gt;0),IF(OR($R45=0,$R45=""),"",IF($S45&gt;=70,"A",IF($S45&gt;=60,"B",IF($S45&gt;=50,"C",IF($S45&gt;=40,"D","E"))))))</f>
        <v>A</v>
      </c>
    </row>
    <row r="46" customFormat="false" ht="26.25" hidden="false" customHeight="false" outlineLevel="0" collapsed="false">
      <c r="A46" s="320" t="n">
        <v>32</v>
      </c>
      <c r="B46" s="403" t="s">
        <v>94</v>
      </c>
      <c r="C46" s="398" t="s">
        <v>95</v>
      </c>
      <c r="D46" s="323" t="n">
        <v>18</v>
      </c>
      <c r="E46" s="399" t="n">
        <v>15</v>
      </c>
      <c r="F46" s="323"/>
      <c r="G46" s="400" t="n">
        <f aca="false">IF(COUNTA($D46:$F46)&gt;0,SUM($D46/$D$14,$E46/$E$14,$F46/$F$14)*$G$14/COUNTA($D46:$F46),0)</f>
        <v>13.5</v>
      </c>
      <c r="H46" s="399" t="n">
        <v>5</v>
      </c>
      <c r="I46" s="323" t="n">
        <v>29</v>
      </c>
      <c r="J46" s="323"/>
      <c r="K46" s="400" t="n">
        <f aca="false">IF(COUNTA($H46:$J46)&gt;0,SUM($H46/$H$14,$I46/$I$14,$J46/$J$14)*$K$14/COUNTA($H46:$J46),0)</f>
        <v>6.89393939393939</v>
      </c>
      <c r="L46" s="401" t="n">
        <f aca="false">IF(ROUNDDOWN(SUM($G46,$K46,0.05),1)&gt;0,ROUNDDOWN(SUM($G46,$K46,0.05),1),"")</f>
        <v>20.4</v>
      </c>
      <c r="M46" s="323" t="n">
        <v>12</v>
      </c>
      <c r="N46" s="323" t="n">
        <v>8</v>
      </c>
      <c r="O46" s="323"/>
      <c r="P46" s="323"/>
      <c r="Q46" s="323" t="n">
        <v>14</v>
      </c>
      <c r="R46" s="402" t="n">
        <f aca="false">IF(OR(COUNTIF($M46:$Q46,"&gt;0")=0,COUNTA($M$14)=0),"",(IF(COUNTA($N46:$Q46)&lt;=2,SUM($M46:$Q46),IF(COUNTA($N46:$Q46)=3,SUM($M46:$Q46)-MIN($N46:$Q46),SUM($M46:$Q46)-MIN($N46:$Q46)-SMALL($N46:$Q46,2))))*7/(SUM($M$14:$O$14)/10))</f>
        <v>34</v>
      </c>
      <c r="S46" s="327" t="n">
        <f aca="false">IF(ROUNDDOWN(SUM($L46,$R46,0.5),0)&gt;0,ROUNDDOWN(SUM($L46,$R46,0.5),0),"")</f>
        <v>54</v>
      </c>
      <c r="T46" s="327"/>
      <c r="U46" s="327"/>
      <c r="V46" s="328" t="str">
        <f aca="false">IF(AND(COUNTIF($M46:$Q46,"&gt;0")&gt;0),IF(OR($R46=0,$R46=""),"",IF($S46&gt;=70,"A",IF($S46&gt;=60,"B",IF($S46&gt;=50,"C",IF($S46&gt;=40,"D","E"))))))</f>
        <v>C</v>
      </c>
    </row>
    <row r="47" customFormat="false" ht="26.25" hidden="false" customHeight="false" outlineLevel="0" collapsed="false">
      <c r="A47" s="320" t="n">
        <v>33</v>
      </c>
      <c r="B47" s="403" t="s">
        <v>101</v>
      </c>
      <c r="C47" s="398" t="s">
        <v>102</v>
      </c>
      <c r="D47" s="323" t="n">
        <v>20</v>
      </c>
      <c r="E47" s="399" t="n">
        <v>11</v>
      </c>
      <c r="F47" s="323"/>
      <c r="G47" s="400" t="n">
        <f aca="false">IF(COUNTA($D47:$F47)&gt;0,SUM($D47/$D$14,$E47/$E$14,$F47/$F$14)*$G$14/COUNTA($D47:$F47),0)</f>
        <v>12.1666666666667</v>
      </c>
      <c r="H47" s="399" t="n">
        <v>6</v>
      </c>
      <c r="I47" s="323" t="n">
        <v>27</v>
      </c>
      <c r="J47" s="323"/>
      <c r="K47" s="400" t="n">
        <f aca="false">IF(COUNTA($H47:$J47)&gt;0,SUM($H47/$H$14,$I47/$I$14,$J47/$J$14)*$K$14/COUNTA($H47:$J47),0)</f>
        <v>7.09090909090909</v>
      </c>
      <c r="L47" s="401" t="n">
        <f aca="false">IF(ROUNDDOWN(SUM($G47,$K47,0.05),1)&gt;0,ROUNDDOWN(SUM($G47,$K47,0.05),1),"")</f>
        <v>19.3</v>
      </c>
      <c r="M47" s="323" t="n">
        <v>8</v>
      </c>
      <c r="N47" s="323" t="n">
        <v>8</v>
      </c>
      <c r="O47" s="323"/>
      <c r="P47" s="323"/>
      <c r="Q47" s="323" t="n">
        <v>5</v>
      </c>
      <c r="R47" s="402" t="n">
        <f aca="false">IF(OR(COUNTIF($M47:$Q47,"&gt;0")=0,COUNTA($M$14)=0),"",(IF(COUNTA($N47:$Q47)&lt;=2,SUM($M47:$Q47),IF(COUNTA($N47:$Q47)=3,SUM($M47:$Q47)-MIN($N47:$Q47),SUM($M47:$Q47)-MIN($N47:$Q47)-SMALL($N47:$Q47,2))))*7/(SUM($M$14:$O$14)/10))</f>
        <v>21</v>
      </c>
      <c r="S47" s="327" t="n">
        <f aca="false">IF(ROUNDDOWN(SUM($L47,$R47,0.5),0)&gt;0,ROUNDDOWN(SUM($L47,$R47,0.5),0),"")</f>
        <v>40</v>
      </c>
      <c r="T47" s="327"/>
      <c r="U47" s="327"/>
      <c r="V47" s="328" t="str">
        <f aca="false">IF(AND(COUNTIF($M47:$Q47,"&gt;0")&gt;0),IF(OR($R47=0,$R47=""),"",IF($S47&gt;=70,"A",IF($S47&gt;=60,"B",IF($S47&gt;=50,"C",IF($S47&gt;=40,"D","E"))))))</f>
        <v>D</v>
      </c>
    </row>
    <row r="48" customFormat="false" ht="26.25" hidden="false" customHeight="false" outlineLevel="0" collapsed="false">
      <c r="A48" s="320" t="n">
        <v>34</v>
      </c>
      <c r="B48" s="403" t="s">
        <v>103</v>
      </c>
      <c r="C48" s="398" t="s">
        <v>104</v>
      </c>
      <c r="D48" s="323" t="n">
        <v>20</v>
      </c>
      <c r="E48" s="399" t="n">
        <v>12</v>
      </c>
      <c r="F48" s="323"/>
      <c r="G48" s="400" t="n">
        <f aca="false">IF(COUNTA($D48:$F48)&gt;0,SUM($D48/$D$14,$E48/$E$14,$F48/$F$14)*$G$14/COUNTA($D48:$F48),0)</f>
        <v>12.6666666666667</v>
      </c>
      <c r="H48" s="399" t="n">
        <v>7</v>
      </c>
      <c r="I48" s="323" t="n">
        <v>26</v>
      </c>
      <c r="J48" s="323"/>
      <c r="K48" s="400" t="n">
        <f aca="false">IF(COUNTA($H48:$J48)&gt;0,SUM($H48/$H$14,$I48/$I$14,$J48/$J$14)*$K$14/COUNTA($H48:$J48),0)</f>
        <v>7.43939393939394</v>
      </c>
      <c r="L48" s="401" t="n">
        <f aca="false">IF(ROUNDDOWN(SUM($G48,$K48,0.05),1)&gt;0,ROUNDDOWN(SUM($G48,$K48,0.05),1),"")</f>
        <v>20.1</v>
      </c>
      <c r="M48" s="323" t="n">
        <v>12</v>
      </c>
      <c r="N48" s="323" t="n">
        <v>14</v>
      </c>
      <c r="O48" s="323"/>
      <c r="P48" s="323"/>
      <c r="Q48" s="323" t="n">
        <v>13.5</v>
      </c>
      <c r="R48" s="402" t="n">
        <f aca="false">IF(OR(COUNTIF($M48:$Q48,"&gt;0")=0,COUNTA($M$14)=0),"",(IF(COUNTA($N48:$Q48)&lt;=2,SUM($M48:$Q48),IF(COUNTA($N48:$Q48)=3,SUM($M48:$Q48)-MIN($N48:$Q48),SUM($M48:$Q48)-MIN($N48:$Q48)-SMALL($N48:$Q48,2))))*7/(SUM($M$14:$O$14)/10))</f>
        <v>39.5</v>
      </c>
      <c r="S48" s="327" t="n">
        <f aca="false">IF(ROUNDDOWN(SUM($L48,$R48,0.5),0)&gt;0,ROUNDDOWN(SUM($L48,$R48,0.5),0),"")</f>
        <v>60</v>
      </c>
      <c r="T48" s="327"/>
      <c r="U48" s="327"/>
      <c r="V48" s="328" t="str">
        <f aca="false">IF(AND(COUNTIF($M48:$Q48,"&gt;0")&gt;0),IF(OR($R48=0,$R48=""),"",IF($S48&gt;=70,"A",IF($S48&gt;=60,"B",IF($S48&gt;=50,"C",IF($S48&gt;=40,"D","E"))))))</f>
        <v>B</v>
      </c>
    </row>
    <row r="49" customFormat="false" ht="26.25" hidden="false" customHeight="false" outlineLevel="0" collapsed="false">
      <c r="A49" s="320" t="n">
        <v>35</v>
      </c>
      <c r="B49" s="403" t="s">
        <v>105</v>
      </c>
      <c r="C49" s="398" t="s">
        <v>106</v>
      </c>
      <c r="D49" s="323" t="n">
        <v>13</v>
      </c>
      <c r="E49" s="399" t="n">
        <v>10</v>
      </c>
      <c r="F49" s="323"/>
      <c r="G49" s="400" t="n">
        <f aca="false">IF(COUNTA($D49:$F49)&gt;0,SUM($D49/$D$14,$E49/$E$14,$F49/$F$14)*$G$14/COUNTA($D49:$F49),0)</f>
        <v>9.33333333333333</v>
      </c>
      <c r="H49" s="399" t="n">
        <v>9</v>
      </c>
      <c r="I49" s="323" t="n">
        <v>25</v>
      </c>
      <c r="J49" s="323"/>
      <c r="K49" s="400" t="n">
        <f aca="false">IF(COUNTA($H49:$J49)&gt;0,SUM($H49/$H$14,$I49/$I$14,$J49/$J$14)*$K$14/COUNTA($H49:$J49),0)</f>
        <v>8.28787878787879</v>
      </c>
      <c r="L49" s="401" t="n">
        <f aca="false">IF(ROUNDDOWN(SUM($G49,$K49,0.05),1)&gt;0,ROUNDDOWN(SUM($G49,$K49,0.05),1),"")</f>
        <v>17.6</v>
      </c>
      <c r="M49" s="323" t="n">
        <v>12</v>
      </c>
      <c r="N49" s="323" t="n">
        <v>14</v>
      </c>
      <c r="O49" s="323"/>
      <c r="P49" s="323"/>
      <c r="Q49" s="323" t="n">
        <v>15</v>
      </c>
      <c r="R49" s="402" t="n">
        <f aca="false">IF(OR(COUNTIF($M49:$Q49,"&gt;0")=0,COUNTA($M$14)=0),"",(IF(COUNTA($N49:$Q49)&lt;=2,SUM($M49:$Q49),IF(COUNTA($N49:$Q49)=3,SUM($M49:$Q49)-MIN($N49:$Q49),SUM($M49:$Q49)-MIN($N49:$Q49)-SMALL($N49:$Q49,2))))*7/(SUM($M$14:$O$14)/10))</f>
        <v>41</v>
      </c>
      <c r="S49" s="327" t="n">
        <f aca="false">IF(ROUNDDOWN(SUM($L49,$R49,0.5),0)&gt;0,ROUNDDOWN(SUM($L49,$R49,0.5),0),"")</f>
        <v>59</v>
      </c>
      <c r="T49" s="327"/>
      <c r="U49" s="327"/>
      <c r="V49" s="328" t="str">
        <f aca="false">IF(AND(COUNTIF($M49:$Q49,"&gt;0")&gt;0),IF(OR($R49=0,$R49=""),"",IF($S49&gt;=70,"A",IF($S49&gt;=60,"B",IF($S49&gt;=50,"C",IF($S49&gt;=40,"D","E"))))))</f>
        <v>C</v>
      </c>
    </row>
    <row r="50" customFormat="false" ht="26.25" hidden="false" customHeight="false" outlineLevel="0" collapsed="false">
      <c r="A50" s="320" t="n">
        <v>36</v>
      </c>
      <c r="B50" s="403" t="s">
        <v>180</v>
      </c>
      <c r="C50" s="398" t="s">
        <v>181</v>
      </c>
      <c r="D50" s="323" t="n">
        <v>14</v>
      </c>
      <c r="E50" s="399" t="n">
        <v>13</v>
      </c>
      <c r="F50" s="323"/>
      <c r="G50" s="400" t="n">
        <f aca="false">IF(COUNTA($D50:$F50)&gt;0,SUM($D50/$D$14,$E50/$E$14,$F50/$F$14)*$G$14/COUNTA($D50:$F50),0)</f>
        <v>11.1666666666667</v>
      </c>
      <c r="H50" s="399" t="n">
        <v>5</v>
      </c>
      <c r="I50" s="323" t="n">
        <v>28</v>
      </c>
      <c r="J50" s="323"/>
      <c r="K50" s="400" t="n">
        <f aca="false">IF(COUNTA($H50:$J50)&gt;0,SUM($H50/$H$14,$I50/$I$14,$J50/$J$14)*$K$14/COUNTA($H50:$J50),0)</f>
        <v>6.74242424242424</v>
      </c>
      <c r="L50" s="401" t="n">
        <f aca="false">IF(ROUNDDOWN(SUM($G50,$K50,0.05),1)&gt;0,ROUNDDOWN(SUM($G50,$K50,0.05),1),"")</f>
        <v>17.9</v>
      </c>
      <c r="M50" s="323" t="n">
        <v>13</v>
      </c>
      <c r="N50" s="323" t="n">
        <v>7</v>
      </c>
      <c r="O50" s="323"/>
      <c r="P50" s="323"/>
      <c r="Q50" s="323" t="n">
        <v>8</v>
      </c>
      <c r="R50" s="402" t="n">
        <f aca="false">IF(OR(COUNTIF($M50:$Q50,"&gt;0")=0,COUNTA($M$14)=0),"",(IF(COUNTA($N50:$Q50)&lt;=2,SUM($M50:$Q50),IF(COUNTA($N50:$Q50)=3,SUM($M50:$Q50)-MIN($N50:$Q50),SUM($M50:$Q50)-MIN($N50:$Q50)-SMALL($N50:$Q50,2))))*7/(SUM($M$14:$O$14)/10))</f>
        <v>28</v>
      </c>
      <c r="S50" s="327" t="n">
        <f aca="false">IF(ROUNDDOWN(SUM($L50,$R50,0.5),0)&gt;0,ROUNDDOWN(SUM($L50,$R50,0.5),0),"")</f>
        <v>46</v>
      </c>
      <c r="T50" s="327"/>
      <c r="U50" s="327"/>
      <c r="V50" s="328" t="str">
        <f aca="false">IF(AND(COUNTIF($M50:$Q50,"&gt;0")&gt;0),IF(OR($R50=0,$R50=""),"",IF($S50&gt;=70,"A",IF($S50&gt;=60,"B",IF($S50&gt;=50,"C",IF($S50&gt;=40,"D","E"))))))</f>
        <v>D</v>
      </c>
    </row>
    <row r="51" customFormat="false" ht="26.25" hidden="false" customHeight="false" outlineLevel="0" collapsed="false">
      <c r="A51" s="320" t="n">
        <v>37</v>
      </c>
      <c r="B51" s="403" t="s">
        <v>107</v>
      </c>
      <c r="C51" s="398" t="s">
        <v>108</v>
      </c>
      <c r="D51" s="323" t="n">
        <v>16</v>
      </c>
      <c r="E51" s="399" t="n">
        <v>16</v>
      </c>
      <c r="F51" s="323"/>
      <c r="G51" s="400" t="n">
        <f aca="false">IF(COUNTA($D51:$F51)&gt;0,SUM($D51/$D$14,$E51/$E$14,$F51/$F$14)*$G$14/COUNTA($D51:$F51),0)</f>
        <v>13.3333333333333</v>
      </c>
      <c r="H51" s="399" t="n">
        <v>6</v>
      </c>
      <c r="I51" s="323" t="n">
        <v>27</v>
      </c>
      <c r="J51" s="323"/>
      <c r="K51" s="400" t="n">
        <f aca="false">IF(COUNTA($H51:$J51)&gt;0,SUM($H51/$H$14,$I51/$I$14,$J51/$J$14)*$K$14/COUNTA($H51:$J51),0)</f>
        <v>7.09090909090909</v>
      </c>
      <c r="L51" s="401" t="n">
        <f aca="false">IF(ROUNDDOWN(SUM($G51,$K51,0.05),1)&gt;0,ROUNDDOWN(SUM($G51,$K51,0.05),1),"")</f>
        <v>20.4</v>
      </c>
      <c r="M51" s="323" t="n">
        <v>12</v>
      </c>
      <c r="N51" s="323" t="n">
        <v>7</v>
      </c>
      <c r="O51" s="323"/>
      <c r="P51" s="323"/>
      <c r="Q51" s="323" t="n">
        <v>13</v>
      </c>
      <c r="R51" s="402" t="n">
        <f aca="false">IF(OR(COUNTIF($M51:$Q51,"&gt;0")=0,COUNTA($M$14)=0),"",(IF(COUNTA($N51:$Q51)&lt;=2,SUM($M51:$Q51),IF(COUNTA($N51:$Q51)=3,SUM($M51:$Q51)-MIN($N51:$Q51),SUM($M51:$Q51)-MIN($N51:$Q51)-SMALL($N51:$Q51,2))))*7/(SUM($M$14:$O$14)/10))</f>
        <v>32</v>
      </c>
      <c r="S51" s="327" t="n">
        <f aca="false">IF(ROUNDDOWN(SUM($L51,$R51,0.5),0)&gt;0,ROUNDDOWN(SUM($L51,$R51,0.5),0),"")</f>
        <v>52</v>
      </c>
      <c r="T51" s="327"/>
      <c r="U51" s="327"/>
      <c r="V51" s="328" t="str">
        <f aca="false">IF(AND(COUNTIF($M51:$Q51,"&gt;0")&gt;0),IF(OR($R51=0,$R51=""),"",IF($S51&gt;=70,"A",IF($S51&gt;=60,"B",IF($S51&gt;=50,"C",IF($S51&gt;=40,"D","E"))))))</f>
        <v>C</v>
      </c>
    </row>
    <row r="52" customFormat="false" ht="26.25" hidden="false" customHeight="false" outlineLevel="0" collapsed="false">
      <c r="A52" s="320" t="n">
        <v>38</v>
      </c>
      <c r="B52" s="403" t="s">
        <v>111</v>
      </c>
      <c r="C52" s="398" t="s">
        <v>112</v>
      </c>
      <c r="D52" s="323" t="n">
        <v>16</v>
      </c>
      <c r="E52" s="399" t="n">
        <v>15</v>
      </c>
      <c r="F52" s="323"/>
      <c r="G52" s="400" t="n">
        <f aca="false">IF(COUNTA($D52:$F52)&gt;0,SUM($D52/$D$14,$E52/$E$14,$F52/$F$14)*$G$14/COUNTA($D52:$F52),0)</f>
        <v>12.8333333333333</v>
      </c>
      <c r="H52" s="399" t="n">
        <v>5</v>
      </c>
      <c r="I52" s="323" t="n">
        <v>27</v>
      </c>
      <c r="J52" s="323"/>
      <c r="K52" s="400" t="n">
        <f aca="false">IF(COUNTA($H52:$J52)&gt;0,SUM($H52/$H$14,$I52/$I$14,$J52/$J$14)*$K$14/COUNTA($H52:$J52),0)</f>
        <v>6.59090909090909</v>
      </c>
      <c r="L52" s="401" t="n">
        <f aca="false">IF(ROUNDDOWN(SUM($G52,$K52,0.05),1)&gt;0,ROUNDDOWN(SUM($G52,$K52,0.05),1),"")</f>
        <v>19.4</v>
      </c>
      <c r="M52" s="323" t="n">
        <v>17</v>
      </c>
      <c r="N52" s="323" t="n">
        <v>11</v>
      </c>
      <c r="O52" s="323"/>
      <c r="P52" s="323"/>
      <c r="Q52" s="323" t="n">
        <v>16</v>
      </c>
      <c r="R52" s="402" t="n">
        <f aca="false">IF(OR(COUNTIF($M52:$Q52,"&gt;0")=0,COUNTA($M$14)=0),"",(IF(COUNTA($N52:$Q52)&lt;=2,SUM($M52:$Q52),IF(COUNTA($N52:$Q52)=3,SUM($M52:$Q52)-MIN($N52:$Q52),SUM($M52:$Q52)-MIN($N52:$Q52)-SMALL($N52:$Q52,2))))*7/(SUM($M$14:$O$14)/10))</f>
        <v>44</v>
      </c>
      <c r="S52" s="327" t="n">
        <f aca="false">IF(ROUNDDOWN(SUM($L52,$R52,0.5),0)&gt;0,ROUNDDOWN(SUM($L52,$R52,0.5),0),"")</f>
        <v>63</v>
      </c>
      <c r="T52" s="327"/>
      <c r="U52" s="327"/>
      <c r="V52" s="328" t="str">
        <f aca="false">IF(AND(COUNTIF($M52:$Q52,"&gt;0")&gt;0),IF(OR($R52=0,$R52=""),"",IF($S52&gt;=70,"A",IF($S52&gt;=60,"B",IF($S52&gt;=50,"C",IF($S52&gt;=40,"D","E"))))))</f>
        <v>B</v>
      </c>
    </row>
    <row r="53" customFormat="false" ht="26.25" hidden="false" customHeight="false" outlineLevel="0" collapsed="false">
      <c r="A53" s="320" t="n">
        <v>40</v>
      </c>
      <c r="B53" s="403" t="s">
        <v>113</v>
      </c>
      <c r="C53" s="398" t="s">
        <v>114</v>
      </c>
      <c r="D53" s="323" t="n">
        <v>13</v>
      </c>
      <c r="E53" s="399" t="n">
        <v>10</v>
      </c>
      <c r="F53" s="323"/>
      <c r="G53" s="400" t="n">
        <f aca="false">IF(COUNTA($D53:$F53)&gt;0,SUM($D53/$D$14,$E53/$E$14,$F53/$F$14)*$G$14/COUNTA($D53:$F53),0)</f>
        <v>9.33333333333333</v>
      </c>
      <c r="H53" s="399" t="n">
        <v>7</v>
      </c>
      <c r="I53" s="323"/>
      <c r="J53" s="323"/>
      <c r="K53" s="400" t="n">
        <f aca="false">IF(COUNTA($H53:$J53)&gt;0,SUM($H53/$H$14,$I53/$I$14,$J53/$J$14)*$K$14/COUNTA($H53:$J53),0)</f>
        <v>7</v>
      </c>
      <c r="L53" s="401" t="n">
        <f aca="false">IF(ROUNDDOWN(SUM($G53,$K53,0.05),1)&gt;0,ROUNDDOWN(SUM($G53,$K53,0.05),1),"")</f>
        <v>16.3</v>
      </c>
      <c r="M53" s="323" t="n">
        <v>16</v>
      </c>
      <c r="N53" s="323" t="n">
        <v>7</v>
      </c>
      <c r="O53" s="323"/>
      <c r="P53" s="323"/>
      <c r="Q53" s="323" t="n">
        <v>8</v>
      </c>
      <c r="R53" s="402" t="n">
        <f aca="false">IF(OR(COUNTIF($M53:$Q53,"&gt;0")=0,COUNTA($M$14)=0),"",(IF(COUNTA($N53:$Q53)&lt;=2,SUM($M53:$Q53),IF(COUNTA($N53:$Q53)=3,SUM($M53:$Q53)-MIN($N53:$Q53),SUM($M53:$Q53)-MIN($N53:$Q53)-SMALL($N53:$Q53,2))))*7/(SUM($M$14:$O$14)/10))</f>
        <v>31</v>
      </c>
      <c r="S53" s="327" t="n">
        <f aca="false">IF(ROUNDDOWN(SUM($L53,$R53,0.5),0)&gt;0,ROUNDDOWN(SUM($L53,$R53,0.5),0),"")</f>
        <v>47</v>
      </c>
      <c r="T53" s="327"/>
      <c r="U53" s="327"/>
      <c r="V53" s="328" t="str">
        <f aca="false">IF(AND(COUNTIF($M53:$Q53,"&gt;0")&gt;0),IF(OR($R53=0,$R53=""),"",IF($S53&gt;=70,"A",IF($S53&gt;=60,"B",IF($S53&gt;=50,"C",IF($S53&gt;=40,"D","E"))))))</f>
        <v>D</v>
      </c>
    </row>
    <row r="54" customFormat="false" ht="26.25" hidden="false" customHeight="false" outlineLevel="0" collapsed="false">
      <c r="A54" s="320" t="n">
        <v>41</v>
      </c>
      <c r="B54" s="403" t="s">
        <v>137</v>
      </c>
      <c r="C54" s="398" t="s">
        <v>138</v>
      </c>
      <c r="D54" s="323" t="n">
        <v>17</v>
      </c>
      <c r="E54" s="399" t="n">
        <v>12</v>
      </c>
      <c r="F54" s="323"/>
      <c r="G54" s="400" t="n">
        <f aca="false">IF(COUNTA($D54:$F54)&gt;0,SUM($D54/$D$14,$E54/$E$14,$F54/$F$14)*$G$14/COUNTA($D54:$F54),0)</f>
        <v>11.6666666666667</v>
      </c>
      <c r="H54" s="399" t="n">
        <v>6</v>
      </c>
      <c r="I54" s="323" t="n">
        <v>28</v>
      </c>
      <c r="J54" s="323"/>
      <c r="K54" s="400" t="n">
        <f aca="false">IF(COUNTA($H54:$J54)&gt;0,SUM($H54/$H$14,$I54/$I$14,$J54/$J$14)*$K$14/COUNTA($H54:$J54),0)</f>
        <v>7.24242424242424</v>
      </c>
      <c r="L54" s="401" t="n">
        <f aca="false">IF(ROUNDDOWN(SUM($G54,$K54,0.05),1)&gt;0,ROUNDDOWN(SUM($G54,$K54,0.05),1),"")</f>
        <v>18.9</v>
      </c>
      <c r="M54" s="323" t="n">
        <v>11</v>
      </c>
      <c r="N54" s="323" t="n">
        <v>7</v>
      </c>
      <c r="O54" s="323"/>
      <c r="P54" s="323"/>
      <c r="Q54" s="323" t="n">
        <v>14.5</v>
      </c>
      <c r="R54" s="402" t="n">
        <f aca="false">IF(OR(COUNTIF($M54:$Q54,"&gt;0")=0,COUNTA($M$14)=0),"",(IF(COUNTA($N54:$Q54)&lt;=2,SUM($M54:$Q54),IF(COUNTA($N54:$Q54)=3,SUM($M54:$Q54)-MIN($N54:$Q54),SUM($M54:$Q54)-MIN($N54:$Q54)-SMALL($N54:$Q54,2))))*7/(SUM($M$14:$O$14)/10))</f>
        <v>32.5</v>
      </c>
      <c r="S54" s="327" t="n">
        <f aca="false">IF(ROUNDDOWN(SUM($L54,$R54,0.5),0)&gt;0,ROUNDDOWN(SUM($L54,$R54,0.5),0),"")</f>
        <v>51</v>
      </c>
      <c r="T54" s="327"/>
      <c r="U54" s="327"/>
      <c r="V54" s="328" t="str">
        <f aca="false">IF(AND(COUNTIF($M54:$Q54,"&gt;0")&gt;0),IF(OR($R54=0,$R54=""),"",IF($S54&gt;=70,"A",IF($S54&gt;=60,"B",IF($S54&gt;=50,"C",IF($S54&gt;=40,"D","E"))))))</f>
        <v>C</v>
      </c>
    </row>
    <row r="55" customFormat="false" ht="26.25" hidden="false" customHeight="false" outlineLevel="0" collapsed="false">
      <c r="A55" s="320" t="n">
        <v>42</v>
      </c>
      <c r="B55" s="403" t="s">
        <v>115</v>
      </c>
      <c r="C55" s="398" t="s">
        <v>116</v>
      </c>
      <c r="D55" s="323" t="n">
        <v>25</v>
      </c>
      <c r="E55" s="399" t="n">
        <v>16</v>
      </c>
      <c r="F55" s="323"/>
      <c r="G55" s="400" t="n">
        <f aca="false">IF(COUNTA($D55:$F55)&gt;0,SUM($D55/$D$14,$E55/$E$14,$F55/$F$14)*$G$14/COUNTA($D55:$F55),0)</f>
        <v>16.3333333333333</v>
      </c>
      <c r="H55" s="399" t="n">
        <v>8</v>
      </c>
      <c r="I55" s="323" t="n">
        <v>28</v>
      </c>
      <c r="J55" s="323"/>
      <c r="K55" s="400" t="n">
        <f aca="false">IF(COUNTA($H55:$J55)&gt;0,SUM($H55/$H$14,$I55/$I$14,$J55/$J$14)*$K$14/COUNTA($H55:$J55),0)</f>
        <v>8.24242424242424</v>
      </c>
      <c r="L55" s="401" t="n">
        <f aca="false">IF(ROUNDDOWN(SUM($G55,$K55,0.05),1)&gt;0,ROUNDDOWN(SUM($G55,$K55,0.05),1),"")</f>
        <v>24.6</v>
      </c>
      <c r="M55" s="323" t="n">
        <v>10</v>
      </c>
      <c r="N55" s="323" t="n">
        <v>12</v>
      </c>
      <c r="O55" s="323"/>
      <c r="P55" s="323"/>
      <c r="Q55" s="323" t="n">
        <v>14</v>
      </c>
      <c r="R55" s="402" t="n">
        <f aca="false">IF(OR(COUNTIF($M55:$Q55,"&gt;0")=0,COUNTA($M$14)=0),"",(IF(COUNTA($N55:$Q55)&lt;=2,SUM($M55:$Q55),IF(COUNTA($N55:$Q55)=3,SUM($M55:$Q55)-MIN($N55:$Q55),SUM($M55:$Q55)-MIN($N55:$Q55)-SMALL($N55:$Q55,2))))*7/(SUM($M$14:$O$14)/10))</f>
        <v>36</v>
      </c>
      <c r="S55" s="327" t="n">
        <f aca="false">IF(ROUNDDOWN(SUM($L55,$R55,0.5),0)&gt;0,ROUNDDOWN(SUM($L55,$R55,0.5),0),"")</f>
        <v>61</v>
      </c>
      <c r="T55" s="327"/>
      <c r="U55" s="327"/>
      <c r="V55" s="328" t="str">
        <f aca="false">IF(AND(COUNTIF($M55:$Q55,"&gt;0")&gt;0),IF(OR($R55=0,$R55=""),"",IF($S55&gt;=70,"A",IF($S55&gt;=60,"B",IF($S55&gt;=50,"C",IF($S55&gt;=40,"D","E"))))))</f>
        <v>B</v>
      </c>
    </row>
    <row r="56" customFormat="false" ht="26.25" hidden="false" customHeight="false" outlineLevel="0" collapsed="false">
      <c r="A56" s="320" t="n">
        <v>43</v>
      </c>
      <c r="B56" s="403" t="s">
        <v>117</v>
      </c>
      <c r="C56" s="398" t="s">
        <v>118</v>
      </c>
      <c r="D56" s="323" t="n">
        <v>22</v>
      </c>
      <c r="E56" s="399" t="n">
        <v>11</v>
      </c>
      <c r="F56" s="323"/>
      <c r="G56" s="400" t="n">
        <f aca="false">IF(COUNTA($D56:$F56)&gt;0,SUM($D56/$D$14,$E56/$E$14,$F56/$F$14)*$G$14/COUNTA($D56:$F56),0)</f>
        <v>12.8333333333333</v>
      </c>
      <c r="H56" s="399" t="n">
        <v>8</v>
      </c>
      <c r="I56" s="323" t="n">
        <v>25</v>
      </c>
      <c r="J56" s="323"/>
      <c r="K56" s="400" t="n">
        <f aca="false">IF(COUNTA($H56:$J56)&gt;0,SUM($H56/$H$14,$I56/$I$14,$J56/$J$14)*$K$14/COUNTA($H56:$J56),0)</f>
        <v>7.78787878787879</v>
      </c>
      <c r="L56" s="401" t="n">
        <f aca="false">IF(ROUNDDOWN(SUM($G56,$K56,0.05),1)&gt;0,ROUNDDOWN(SUM($G56,$K56,0.05),1),"")</f>
        <v>20.6</v>
      </c>
      <c r="M56" s="323" t="n">
        <v>17</v>
      </c>
      <c r="N56" s="323" t="n">
        <v>14</v>
      </c>
      <c r="O56" s="323"/>
      <c r="P56" s="323"/>
      <c r="Q56" s="323" t="n">
        <v>17</v>
      </c>
      <c r="R56" s="402" t="n">
        <f aca="false">IF(OR(COUNTIF($M56:$Q56,"&gt;0")=0,COUNTA($M$14)=0),"",(IF(COUNTA($N56:$Q56)&lt;=2,SUM($M56:$Q56),IF(COUNTA($N56:$Q56)=3,SUM($M56:$Q56)-MIN($N56:$Q56),SUM($M56:$Q56)-MIN($N56:$Q56)-SMALL($N56:$Q56,2))))*7/(SUM($M$14:$O$14)/10))</f>
        <v>48</v>
      </c>
      <c r="S56" s="327" t="n">
        <f aca="false">IF(ROUNDDOWN(SUM($L56,$R56,0.5),0)&gt;0,ROUNDDOWN(SUM($L56,$R56,0.5),0),"")</f>
        <v>69</v>
      </c>
      <c r="T56" s="327"/>
      <c r="U56" s="327"/>
      <c r="V56" s="328" t="str">
        <f aca="false">IF(AND(COUNTIF($M56:$Q56,"&gt;0")&gt;0),IF(OR($R56=0,$R56=""),"",IF($S56&gt;=70,"A",IF($S56&gt;=60,"B",IF($S56&gt;=50,"C",IF($S56&gt;=40,"D","E"))))))</f>
        <v>B</v>
      </c>
    </row>
    <row r="57" customFormat="false" ht="26.25" hidden="false" customHeight="false" outlineLevel="0" collapsed="false">
      <c r="A57" s="320" t="n">
        <v>44</v>
      </c>
      <c r="B57" s="403" t="s">
        <v>119</v>
      </c>
      <c r="C57" s="398" t="s">
        <v>120</v>
      </c>
      <c r="D57" s="323" t="n">
        <v>20</v>
      </c>
      <c r="E57" s="399" t="n">
        <v>15</v>
      </c>
      <c r="F57" s="323"/>
      <c r="G57" s="400" t="n">
        <f aca="false">IF(COUNTA($D57:$F57)&gt;0,SUM($D57/$D$14,$E57/$E$14,$F57/$F$14)*$G$14/COUNTA($D57:$F57),0)</f>
        <v>14.1666666666667</v>
      </c>
      <c r="H57" s="399" t="n">
        <v>8</v>
      </c>
      <c r="I57" s="323" t="n">
        <v>26</v>
      </c>
      <c r="J57" s="323"/>
      <c r="K57" s="400" t="n">
        <f aca="false">IF(COUNTA($H57:$J57)&gt;0,SUM($H57/$H$14,$I57/$I$14,$J57/$J$14)*$K$14/COUNTA($H57:$J57),0)</f>
        <v>7.93939393939394</v>
      </c>
      <c r="L57" s="401" t="n">
        <f aca="false">IF(ROUNDDOWN(SUM($G57,$K57,0.05),1)&gt;0,ROUNDDOWN(SUM($G57,$K57,0.05),1),"")</f>
        <v>22.1</v>
      </c>
      <c r="M57" s="323" t="n">
        <v>16</v>
      </c>
      <c r="N57" s="323" t="n">
        <v>10</v>
      </c>
      <c r="O57" s="323"/>
      <c r="P57" s="323"/>
      <c r="Q57" s="323" t="n">
        <v>16</v>
      </c>
      <c r="R57" s="402" t="n">
        <f aca="false">IF(OR(COUNTIF($M57:$Q57,"&gt;0")=0,COUNTA($M$14)=0),"",(IF(COUNTA($N57:$Q57)&lt;=2,SUM($M57:$Q57),IF(COUNTA($N57:$Q57)=3,SUM($M57:$Q57)-MIN($N57:$Q57),SUM($M57:$Q57)-MIN($N57:$Q57)-SMALL($N57:$Q57,2))))*7/(SUM($M$14:$O$14)/10))</f>
        <v>42</v>
      </c>
      <c r="S57" s="327" t="n">
        <f aca="false">IF(ROUNDDOWN(SUM($L57,$R57,0.5),0)&gt;0,ROUNDDOWN(SUM($L57,$R57,0.5),0),"")</f>
        <v>64</v>
      </c>
      <c r="T57" s="327"/>
      <c r="U57" s="327"/>
      <c r="V57" s="328" t="str">
        <f aca="false">IF(AND(COUNTIF($M57:$Q57,"&gt;0")&gt;0),IF(OR($R57=0,$R57=""),"",IF($S57&gt;=70,"A",IF($S57&gt;=60,"B",IF($S57&gt;=50,"C",IF($S57&gt;=40,"D","E"))))))</f>
        <v>B</v>
      </c>
    </row>
    <row r="58" customFormat="false" ht="26.25" hidden="false" customHeight="false" outlineLevel="0" collapsed="false">
      <c r="A58" s="320" t="n">
        <v>45</v>
      </c>
      <c r="B58" s="403" t="s">
        <v>121</v>
      </c>
      <c r="C58" s="398" t="s">
        <v>122</v>
      </c>
      <c r="D58" s="323" t="n">
        <v>20</v>
      </c>
      <c r="E58" s="399" t="n">
        <v>9</v>
      </c>
      <c r="F58" s="323"/>
      <c r="G58" s="400" t="n">
        <f aca="false">IF(COUNTA($D58:$F58)&gt;0,SUM($D58/$D$14,$E58/$E$14,$F58/$F$14)*$G$14/COUNTA($D58:$F58),0)</f>
        <v>11.1666666666667</v>
      </c>
      <c r="H58" s="399" t="n">
        <v>5</v>
      </c>
      <c r="I58" s="323" t="n">
        <v>27</v>
      </c>
      <c r="J58" s="323"/>
      <c r="K58" s="400" t="n">
        <f aca="false">IF(COUNTA($H58:$J58)&gt;0,SUM($H58/$H$14,$I58/$I$14,$J58/$J$14)*$K$14/COUNTA($H58:$J58),0)</f>
        <v>6.59090909090909</v>
      </c>
      <c r="L58" s="401" t="n">
        <f aca="false">IF(ROUNDDOWN(SUM($G58,$K58,0.05),1)&gt;0,ROUNDDOWN(SUM($G58,$K58,0.05),1),"")</f>
        <v>17.8</v>
      </c>
      <c r="M58" s="323" t="n">
        <v>14</v>
      </c>
      <c r="N58" s="323" t="n">
        <v>15</v>
      </c>
      <c r="O58" s="323"/>
      <c r="P58" s="323"/>
      <c r="Q58" s="323" t="n">
        <v>18</v>
      </c>
      <c r="R58" s="402" t="n">
        <f aca="false">IF(OR(COUNTIF($M58:$Q58,"&gt;0")=0,COUNTA($M$14)=0),"",(IF(COUNTA($N58:$Q58)&lt;=2,SUM($M58:$Q58),IF(COUNTA($N58:$Q58)=3,SUM($M58:$Q58)-MIN($N58:$Q58),SUM($M58:$Q58)-MIN($N58:$Q58)-SMALL($N58:$Q58,2))))*7/(SUM($M$14:$O$14)/10))</f>
        <v>47</v>
      </c>
      <c r="S58" s="327" t="n">
        <f aca="false">IF(ROUNDDOWN(SUM($L58,$R58,0.5),0)&gt;0,ROUNDDOWN(SUM($L58,$R58,0.5),0),"")</f>
        <v>65</v>
      </c>
      <c r="T58" s="327"/>
      <c r="U58" s="327"/>
      <c r="V58" s="328" t="str">
        <f aca="false">IF(AND(COUNTIF($M58:$Q58,"&gt;0")&gt;0),IF(OR($R58=0,$R58=""),"",IF($S58&gt;=70,"A",IF($S58&gt;=60,"B",IF($S58&gt;=50,"C",IF($S58&gt;=40,"D","E"))))))</f>
        <v>B</v>
      </c>
    </row>
    <row r="59" customFormat="false" ht="26.25" hidden="false" customHeight="false" outlineLevel="0" collapsed="false">
      <c r="A59" s="404" t="n">
        <v>46</v>
      </c>
      <c r="B59" s="403" t="s">
        <v>123</v>
      </c>
      <c r="C59" s="403" t="s">
        <v>124</v>
      </c>
      <c r="D59" s="405"/>
      <c r="E59" s="406" t="n">
        <v>16</v>
      </c>
      <c r="F59" s="405"/>
      <c r="G59" s="400" t="n">
        <f aca="false">IF(COUNTA($D59:$F59)&gt;0,SUM($D59/$D$14,$E59/$E$14,$F59/$F$14)*$G$14/COUNTA($D59:$F59),0)</f>
        <v>16</v>
      </c>
      <c r="H59" s="406" t="n">
        <v>8</v>
      </c>
      <c r="I59" s="405" t="n">
        <v>24</v>
      </c>
      <c r="J59" s="405"/>
      <c r="K59" s="400" t="n">
        <f aca="false">IF(COUNTA($H59:$J59)&gt;0,SUM($H59/$H$14,$I59/$I$14,$J59/$J$14)*$K$14/COUNTA($H59:$J59),0)</f>
        <v>7.63636363636364</v>
      </c>
      <c r="L59" s="401" t="n">
        <f aca="false">IF(ROUNDDOWN(SUM($G59,$K59,0.05),1)&gt;0,ROUNDDOWN(SUM($G59,$K59,0.05),1),"")</f>
        <v>23.6</v>
      </c>
      <c r="M59" s="405" t="n">
        <v>16</v>
      </c>
      <c r="N59" s="405" t="n">
        <v>16</v>
      </c>
      <c r="O59" s="405"/>
      <c r="P59" s="405"/>
      <c r="Q59" s="405" t="n">
        <v>18</v>
      </c>
      <c r="R59" s="402" t="n">
        <f aca="false">IF(OR(COUNTIF($M59:$Q59,"&gt;0")=0,COUNTA($M$14)=0),"",(IF(COUNTA($N59:$Q59)&lt;=2,SUM($M59:$Q59),IF(COUNTA($N59:$Q59)=3,SUM($M59:$Q59)-MIN($N59:$Q59),SUM($M59:$Q59)-MIN($N59:$Q59)-SMALL($N59:$Q59,2))))*7/(SUM($M$14:$O$14)/10))</f>
        <v>50</v>
      </c>
      <c r="S59" s="407" t="n">
        <f aca="false">IF(ROUNDDOWN(SUM($L59,$R59,0.5),0)&gt;0,ROUNDDOWN(SUM($L59,$R59,0.5),0),"")</f>
        <v>74</v>
      </c>
      <c r="T59" s="407"/>
      <c r="U59" s="407"/>
      <c r="V59" s="408" t="str">
        <f aca="false">IF(AND(COUNTIF($M59:$Q59,"&gt;0")&gt;0),IF(OR($R59=0,$R59=""),"",IF($S59&gt;=70,"A",IF($S59&gt;=60,"B",IF($S59&gt;=50,"C",IF($S59&gt;=40,"D","E"))))))</f>
        <v>A</v>
      </c>
    </row>
    <row r="60" customFormat="false" ht="26.25" hidden="false" customHeight="false" outlineLevel="0" collapsed="false">
      <c r="A60" s="320" t="n">
        <v>47</v>
      </c>
      <c r="B60" s="403" t="s">
        <v>125</v>
      </c>
      <c r="C60" s="398" t="s">
        <v>126</v>
      </c>
      <c r="D60" s="323" t="n">
        <v>25</v>
      </c>
      <c r="E60" s="399" t="n">
        <v>15</v>
      </c>
      <c r="F60" s="323"/>
      <c r="G60" s="400" t="n">
        <f aca="false">IF(COUNTA($D60:$F60)&gt;0,SUM($D60/$D$14,$E60/$E$14,$F60/$F$14)*$G$14/COUNTA($D60:$F60),0)</f>
        <v>15.8333333333333</v>
      </c>
      <c r="H60" s="399" t="n">
        <v>8</v>
      </c>
      <c r="I60" s="323" t="n">
        <v>28</v>
      </c>
      <c r="J60" s="323"/>
      <c r="K60" s="400" t="n">
        <f aca="false">IF(COUNTA($H60:$J60)&gt;0,SUM($H60/$H$14,$I60/$I$14,$J60/$J$14)*$K$14/COUNTA($H60:$J60),0)</f>
        <v>8.24242424242424</v>
      </c>
      <c r="L60" s="401" t="n">
        <f aca="false">IF(ROUNDDOWN(SUM($G60,$K60,0.05),1)&gt;0,ROUNDDOWN(SUM($G60,$K60,0.05),1),"")</f>
        <v>24.1</v>
      </c>
      <c r="M60" s="323" t="n">
        <v>21</v>
      </c>
      <c r="N60" s="323" t="n">
        <v>17</v>
      </c>
      <c r="O60" s="323"/>
      <c r="P60" s="323"/>
      <c r="Q60" s="323" t="n">
        <v>18.5</v>
      </c>
      <c r="R60" s="402" t="n">
        <f aca="false">IF(OR(COUNTIF($M60:$Q60,"&gt;0")=0,COUNTA($M$14)=0),"",(IF(COUNTA($N60:$Q60)&lt;=2,SUM($M60:$Q60),IF(COUNTA($N60:$Q60)=3,SUM($M60:$Q60)-MIN($N60:$Q60),SUM($M60:$Q60)-MIN($N60:$Q60)-SMALL($N60:$Q60,2))))*7/(SUM($M$14:$O$14)/10))</f>
        <v>56.5</v>
      </c>
      <c r="S60" s="327" t="n">
        <f aca="false">IF(ROUNDDOWN(SUM($L60,$R60,0.5),0)&gt;0,ROUNDDOWN(SUM($L60,$R60,0.5),0),"")</f>
        <v>81</v>
      </c>
      <c r="T60" s="327"/>
      <c r="U60" s="327"/>
      <c r="V60" s="328" t="str">
        <f aca="false">IF(AND(COUNTIF($M60:$Q60,"&gt;0")&gt;0),IF(OR($R60=0,$R60=""),"",IF($S60&gt;=70,"A",IF($S60&gt;=60,"B",IF($S60&gt;=50,"C",IF($S60&gt;=40,"D","E"))))))</f>
        <v>A</v>
      </c>
    </row>
    <row r="61" customFormat="false" ht="26.25" hidden="false" customHeight="false" outlineLevel="0" collapsed="false">
      <c r="A61" s="320" t="n">
        <v>48</v>
      </c>
      <c r="B61" s="403" t="s">
        <v>127</v>
      </c>
      <c r="C61" s="398" t="s">
        <v>128</v>
      </c>
      <c r="D61" s="323" t="n">
        <v>18</v>
      </c>
      <c r="E61" s="399" t="n">
        <v>12</v>
      </c>
      <c r="F61" s="323"/>
      <c r="G61" s="400" t="n">
        <f aca="false">IF(COUNTA($D61:$F61)&gt;0,SUM($D61/$D$14,$E61/$E$14,$F61/$F$14)*$G$14/COUNTA($D61:$F61),0)</f>
        <v>12</v>
      </c>
      <c r="H61" s="399" t="n">
        <v>8</v>
      </c>
      <c r="I61" s="323" t="n">
        <v>29</v>
      </c>
      <c r="J61" s="323"/>
      <c r="K61" s="400" t="n">
        <f aca="false">IF(COUNTA($H61:$J61)&gt;0,SUM($H61/$H$14,$I61/$I$14,$J61/$J$14)*$K$14/COUNTA($H61:$J61),0)</f>
        <v>8.39393939393939</v>
      </c>
      <c r="L61" s="401" t="n">
        <f aca="false">IF(ROUNDDOWN(SUM($G61,$K61,0.05),1)&gt;0,ROUNDDOWN(SUM($G61,$K61,0.05),1),"")</f>
        <v>20.4</v>
      </c>
      <c r="M61" s="323" t="n">
        <v>13</v>
      </c>
      <c r="N61" s="323" t="n">
        <v>15</v>
      </c>
      <c r="O61" s="323"/>
      <c r="P61" s="323"/>
      <c r="Q61" s="323" t="n">
        <v>18</v>
      </c>
      <c r="R61" s="402" t="n">
        <f aca="false">IF(OR(COUNTIF($M61:$Q61,"&gt;0")=0,COUNTA($M$14)=0),"",(IF(COUNTA($N61:$Q61)&lt;=2,SUM($M61:$Q61),IF(COUNTA($N61:$Q61)=3,SUM($M61:$Q61)-MIN($N61:$Q61),SUM($M61:$Q61)-MIN($N61:$Q61)-SMALL($N61:$Q61,2))))*7/(SUM($M$14:$O$14)/10))</f>
        <v>46</v>
      </c>
      <c r="S61" s="327" t="n">
        <f aca="false">IF(ROUNDDOWN(SUM($L61,$R61,0.5),0)&gt;0,ROUNDDOWN(SUM($L61,$R61,0.5),0),"")</f>
        <v>66</v>
      </c>
      <c r="T61" s="327"/>
      <c r="U61" s="327"/>
      <c r="V61" s="328" t="str">
        <f aca="false">IF(AND(COUNTIF($M61:$Q61,"&gt;0")&gt;0),IF(OR($R61=0,$R61=""),"",IF($S61&gt;=70,"A",IF($S61&gt;=60,"B",IF($S61&gt;=50,"C",IF($S61&gt;=40,"D","E"))))))</f>
        <v>B</v>
      </c>
    </row>
    <row r="62" customFormat="false" ht="26.25" hidden="false" customHeight="false" outlineLevel="0" collapsed="false">
      <c r="A62" s="320" t="n">
        <v>49</v>
      </c>
      <c r="B62" s="403" t="s">
        <v>129</v>
      </c>
      <c r="C62" s="398" t="s">
        <v>130</v>
      </c>
      <c r="D62" s="323" t="n">
        <v>26</v>
      </c>
      <c r="E62" s="399" t="n">
        <v>15</v>
      </c>
      <c r="F62" s="323"/>
      <c r="G62" s="400" t="n">
        <f aca="false">IF(COUNTA($D62:$F62)&gt;0,SUM($D62/$D$14,$E62/$E$14,$F62/$F$14)*$G$14/COUNTA($D62:$F62),0)</f>
        <v>16.1666666666667</v>
      </c>
      <c r="H62" s="399" t="n">
        <v>5</v>
      </c>
      <c r="I62" s="323" t="n">
        <v>28</v>
      </c>
      <c r="J62" s="323"/>
      <c r="K62" s="400" t="n">
        <f aca="false">IF(COUNTA($H62:$J62)&gt;0,SUM($H62/$H$14,$I62/$I$14,$J62/$J$14)*$K$14/COUNTA($H62:$J62),0)</f>
        <v>6.74242424242424</v>
      </c>
      <c r="L62" s="401" t="n">
        <f aca="false">IF(ROUNDDOWN(SUM($G62,$K62,0.05),1)&gt;0,ROUNDDOWN(SUM($G62,$K62,0.05),1),"")</f>
        <v>22.9</v>
      </c>
      <c r="M62" s="323" t="n">
        <v>16.5</v>
      </c>
      <c r="N62" s="323" t="n">
        <v>10</v>
      </c>
      <c r="O62" s="323"/>
      <c r="P62" s="323"/>
      <c r="Q62" s="323" t="n">
        <v>13</v>
      </c>
      <c r="R62" s="402" t="n">
        <f aca="false">IF(OR(COUNTIF($M62:$Q62,"&gt;0")=0,COUNTA($M$14)=0),"",(IF(COUNTA($N62:$Q62)&lt;=2,SUM($M62:$Q62),IF(COUNTA($N62:$Q62)=3,SUM($M62:$Q62)-MIN($N62:$Q62),SUM($M62:$Q62)-MIN($N62:$Q62)-SMALL($N62:$Q62,2))))*7/(SUM($M$14:$O$14)/10))</f>
        <v>39.5</v>
      </c>
      <c r="S62" s="327" t="n">
        <f aca="false">IF(ROUNDDOWN(SUM($L62,$R62,0.5),0)&gt;0,ROUNDDOWN(SUM($L62,$R62,0.5),0),"")</f>
        <v>62</v>
      </c>
      <c r="T62" s="327"/>
      <c r="U62" s="327"/>
      <c r="V62" s="328" t="str">
        <f aca="false">IF(AND(COUNTIF($M62:$Q62,"&gt;0")&gt;0),IF(OR($R62=0,$R62=""),"",IF($S62&gt;=70,"A",IF($S62&gt;=60,"B",IF($S62&gt;=50,"C",IF($S62&gt;=40,"D","E"))))))</f>
        <v>B</v>
      </c>
    </row>
    <row r="63" customFormat="false" ht="26.25" hidden="false" customHeight="false" outlineLevel="0" collapsed="false">
      <c r="A63" s="320" t="n">
        <v>50</v>
      </c>
      <c r="B63" s="403" t="s">
        <v>168</v>
      </c>
      <c r="C63" s="398" t="s">
        <v>176</v>
      </c>
      <c r="D63" s="323" t="n">
        <v>21</v>
      </c>
      <c r="E63" s="399" t="n">
        <v>11</v>
      </c>
      <c r="F63" s="323"/>
      <c r="G63" s="400" t="n">
        <f aca="false">IF(COUNTA($D63:$F63)&gt;0,SUM($D63/$D$14,$E63/$E$14,$F63/$F$14)*$G$14/COUNTA($D63:$F63),0)</f>
        <v>12.5</v>
      </c>
      <c r="H63" s="399" t="n">
        <v>5</v>
      </c>
      <c r="I63" s="323" t="n">
        <v>30</v>
      </c>
      <c r="J63" s="323"/>
      <c r="K63" s="400" t="n">
        <f aca="false">IF(COUNTA($H63:$J63)&gt;0,SUM($H63/$H$14,$I63/$I$14,$J63/$J$14)*$K$14/COUNTA($H63:$J63),0)</f>
        <v>7.04545454545455</v>
      </c>
      <c r="L63" s="401" t="n">
        <f aca="false">IF(ROUNDDOWN(SUM($G63,$K63,0.05),1)&gt;0,ROUNDDOWN(SUM($G63,$K63,0.05),1),"")</f>
        <v>19.5</v>
      </c>
      <c r="M63" s="323" t="n">
        <v>13</v>
      </c>
      <c r="N63" s="323" t="n">
        <v>11</v>
      </c>
      <c r="O63" s="323"/>
      <c r="P63" s="323"/>
      <c r="Q63" s="323" t="n">
        <v>17</v>
      </c>
      <c r="R63" s="402" t="n">
        <f aca="false">IF(OR(COUNTIF($M63:$Q63,"&gt;0")=0,COUNTA($M$14)=0),"",(IF(COUNTA($N63:$Q63)&lt;=2,SUM($M63:$Q63),IF(COUNTA($N63:$Q63)=3,SUM($M63:$Q63)-MIN($N63:$Q63),SUM($M63:$Q63)-MIN($N63:$Q63)-SMALL($N63:$Q63,2))))*7/(SUM($M$14:$O$14)/10))</f>
        <v>41</v>
      </c>
      <c r="S63" s="327" t="n">
        <f aca="false">IF(ROUNDDOWN(SUM($L63,$R63,0.5),0)&gt;0,ROUNDDOWN(SUM($L63,$R63,0.5),0),"")</f>
        <v>61</v>
      </c>
      <c r="T63" s="327"/>
      <c r="U63" s="327"/>
      <c r="V63" s="328" t="str">
        <f aca="false">IF(AND(COUNTIF($M63:$Q63,"&gt;0")&gt;0),IF(OR($R63=0,$R63=""),"",IF($S63&gt;=70,"A",IF($S63&gt;=60,"B",IF($S63&gt;=50,"C",IF($S63&gt;=40,"D","E"))))))</f>
        <v>B</v>
      </c>
    </row>
    <row r="64" customFormat="false" ht="26.25" hidden="false" customHeight="false" outlineLevel="0" collapsed="false">
      <c r="A64" s="320" t="n">
        <v>51</v>
      </c>
      <c r="B64" s="403" t="s">
        <v>131</v>
      </c>
      <c r="C64" s="398" t="s">
        <v>132</v>
      </c>
      <c r="D64" s="323" t="n">
        <v>22</v>
      </c>
      <c r="E64" s="399" t="n">
        <v>15</v>
      </c>
      <c r="F64" s="323"/>
      <c r="G64" s="400" t="n">
        <f aca="false">IF(COUNTA($D64:$F64)&gt;0,SUM($D64/$D$14,$E64/$E$14,$F64/$F$14)*$G$14/COUNTA($D64:$F64),0)</f>
        <v>14.8333333333333</v>
      </c>
      <c r="H64" s="399" t="n">
        <v>5</v>
      </c>
      <c r="I64" s="323" t="n">
        <v>26</v>
      </c>
      <c r="J64" s="323"/>
      <c r="K64" s="400" t="n">
        <f aca="false">IF(COUNTA($H64:$J64)&gt;0,SUM($H64/$H$14,$I64/$I$14,$J64/$J$14)*$K$14/COUNTA($H64:$J64),0)</f>
        <v>6.43939393939394</v>
      </c>
      <c r="L64" s="401" t="n">
        <f aca="false">IF(ROUNDDOWN(SUM($G64,$K64,0.05),1)&gt;0,ROUNDDOWN(SUM($G64,$K64,0.05),1),"")</f>
        <v>21.3</v>
      </c>
      <c r="M64" s="323" t="n">
        <v>19</v>
      </c>
      <c r="N64" s="323" t="n">
        <v>15</v>
      </c>
      <c r="O64" s="323"/>
      <c r="P64" s="323"/>
      <c r="Q64" s="323" t="n">
        <v>16</v>
      </c>
      <c r="R64" s="402" t="n">
        <f aca="false">IF(OR(COUNTIF($M64:$Q64,"&gt;0")=0,COUNTA($M$14)=0),"",(IF(COUNTA($N64:$Q64)&lt;=2,SUM($M64:$Q64),IF(COUNTA($N64:$Q64)=3,SUM($M64:$Q64)-MIN($N64:$Q64),SUM($M64:$Q64)-MIN($N64:$Q64)-SMALL($N64:$Q64,2))))*7/(SUM($M$14:$O$14)/10))</f>
        <v>50</v>
      </c>
      <c r="S64" s="327" t="n">
        <f aca="false">IF(ROUNDDOWN(SUM($L64,$R64,0.5),0)&gt;0,ROUNDDOWN(SUM($L64,$R64,0.5),0),"")</f>
        <v>71</v>
      </c>
      <c r="T64" s="327"/>
      <c r="U64" s="327"/>
      <c r="V64" s="328" t="str">
        <f aca="false">IF(AND(COUNTIF($M64:$Q64,"&gt;0")&gt;0),IF(OR($R64=0,$R64=""),"",IF($S64&gt;=70,"A",IF($S64&gt;=60,"B",IF($S64&gt;=50,"C",IF($S64&gt;=40,"D","E"))))))</f>
        <v>A</v>
      </c>
    </row>
    <row r="65" customFormat="false" ht="26.25" hidden="false" customHeight="false" outlineLevel="0" collapsed="false">
      <c r="A65" s="320" t="n">
        <v>52</v>
      </c>
      <c r="B65" s="403" t="s">
        <v>133</v>
      </c>
      <c r="C65" s="398" t="s">
        <v>134</v>
      </c>
      <c r="D65" s="323" t="n">
        <v>24</v>
      </c>
      <c r="E65" s="399" t="n">
        <v>11</v>
      </c>
      <c r="F65" s="323"/>
      <c r="G65" s="400" t="n">
        <f aca="false">IF(COUNTA($D65:$F65)&gt;0,SUM($D65/$D$14,$E65/$E$14,$F65/$F$14)*$G$14/COUNTA($D65:$F65),0)</f>
        <v>13.5</v>
      </c>
      <c r="H65" s="399" t="n">
        <v>5</v>
      </c>
      <c r="I65" s="323" t="n">
        <v>29</v>
      </c>
      <c r="J65" s="323"/>
      <c r="K65" s="400" t="n">
        <f aca="false">IF(COUNTA($H65:$J65)&gt;0,SUM($H65/$H$14,$I65/$I$14,$J65/$J$14)*$K$14/COUNTA($H65:$J65),0)</f>
        <v>6.89393939393939</v>
      </c>
      <c r="L65" s="401" t="n">
        <f aca="false">IF(ROUNDDOWN(SUM($G65,$K65,0.05),1)&gt;0,ROUNDDOWN(SUM($G65,$K65,0.05),1),"")</f>
        <v>20.4</v>
      </c>
      <c r="M65" s="323" t="n">
        <v>20</v>
      </c>
      <c r="N65" s="323" t="n">
        <v>19</v>
      </c>
      <c r="O65" s="323"/>
      <c r="P65" s="323"/>
      <c r="Q65" s="323" t="n">
        <v>19</v>
      </c>
      <c r="R65" s="402" t="n">
        <f aca="false">IF(OR(COUNTIF($M65:$Q65,"&gt;0")=0,COUNTA($M$14)=0),"",(IF(COUNTA($N65:$Q65)&lt;=2,SUM($M65:$Q65),IF(COUNTA($N65:$Q65)=3,SUM($M65:$Q65)-MIN($N65:$Q65),SUM($M65:$Q65)-MIN($N65:$Q65)-SMALL($N65:$Q65,2))))*7/(SUM($M$14:$O$14)/10))</f>
        <v>58</v>
      </c>
      <c r="S65" s="327" t="n">
        <f aca="false">IF(ROUNDDOWN(SUM($L65,$R65,0.5),0)&gt;0,ROUNDDOWN(SUM($L65,$R65,0.5),0),"")</f>
        <v>78</v>
      </c>
      <c r="T65" s="327"/>
      <c r="U65" s="327"/>
      <c r="V65" s="328" t="str">
        <f aca="false">IF(AND(COUNTIF($M65:$Q65,"&gt;0")&gt;0),IF(OR($R65=0,$R65=""),"",IF($S65&gt;=70,"A",IF($S65&gt;=60,"B",IF($S65&gt;=50,"C",IF($S65&gt;=40,"D","E"))))))</f>
        <v>A</v>
      </c>
    </row>
    <row r="66" customFormat="false" ht="26.25" hidden="false" customHeight="false" outlineLevel="0" collapsed="false">
      <c r="A66" s="320" t="n">
        <v>53</v>
      </c>
      <c r="B66" s="403" t="s">
        <v>203</v>
      </c>
      <c r="C66" s="398" t="s">
        <v>250</v>
      </c>
      <c r="D66" s="323" t="n">
        <v>18</v>
      </c>
      <c r="E66" s="399" t="n">
        <v>9</v>
      </c>
      <c r="F66" s="323"/>
      <c r="G66" s="400" t="n">
        <f aca="false">IF(COUNTA($D66:$F66)&gt;0,SUM($D66/$D$14,$E66/$E$14,$F66/$F$14)*$G$14/COUNTA($D66:$F66),0)</f>
        <v>10.5</v>
      </c>
      <c r="H66" s="399" t="n">
        <v>9</v>
      </c>
      <c r="I66" s="323" t="n">
        <v>28</v>
      </c>
      <c r="J66" s="323"/>
      <c r="K66" s="400" t="n">
        <f aca="false">IF(COUNTA($H66:$J66)&gt;0,SUM($H66/$H$14,$I66/$I$14,$J66/$J$14)*$K$14/COUNTA($H66:$J66),0)</f>
        <v>8.74242424242424</v>
      </c>
      <c r="L66" s="401" t="n">
        <f aca="false">IF(ROUNDDOWN(SUM($G66,$K66,0.05),1)&gt;0,ROUNDDOWN(SUM($G66,$K66,0.05),1),"")</f>
        <v>19.2</v>
      </c>
      <c r="M66" s="323"/>
      <c r="N66" s="323"/>
      <c r="O66" s="323"/>
      <c r="P66" s="323"/>
      <c r="Q66" s="323"/>
      <c r="R66" s="402" t="str">
        <f aca="false">IF(OR(COUNTIF($M66:$Q66,"&gt;0")=0,COUNTA($M$14)=0),"",(IF(COUNTA($N66:$Q66)&lt;=2,SUM($M66:$Q66),IF(COUNTA($N66:$Q66)=3,SUM($M66:$Q66)-MIN($N66:$Q66),SUM($M66:$Q66)-MIN($N66:$Q66)-SMALL($N66:$Q66,2))))*7/(SUM($M$14:$O$14)/10))</f>
        <v/>
      </c>
      <c r="S66" s="327" t="n">
        <f aca="false">IF(ROUNDDOWN(SUM($L66,$R66,0.5),0)&gt;0,ROUNDDOWN(SUM($L66,$R66,0.5),0),"")</f>
        <v>19</v>
      </c>
      <c r="T66" s="327"/>
      <c r="U66" s="327"/>
      <c r="V66" s="328" t="n">
        <f aca="false">IF(AND(COUNTIF($M66:$Q66,"&gt;0")&gt;0),IF(OR($R66=0,$R66=""),"",IF($S66&gt;=70,"A",IF($S66&gt;=60,"B",IF($S66&gt;=50,"C",IF($S66&gt;=40,"D","E"))))))</f>
        <v>0</v>
      </c>
    </row>
    <row r="67" customFormat="false" ht="26.25" hidden="false" customHeight="false" outlineLevel="0" collapsed="false">
      <c r="A67" s="320" t="n">
        <v>54</v>
      </c>
      <c r="B67" s="403" t="s">
        <v>135</v>
      </c>
      <c r="C67" s="398" t="s">
        <v>136</v>
      </c>
      <c r="D67" s="323" t="n">
        <v>21</v>
      </c>
      <c r="E67" s="399" t="n">
        <v>9</v>
      </c>
      <c r="F67" s="323"/>
      <c r="G67" s="400" t="n">
        <f aca="false">IF(COUNTA($D67:$F67)&gt;0,SUM($D67/$D$14,$E67/$E$14,$F67/$F$14)*$G$14/COUNTA($D67:$F67),0)</f>
        <v>11.5</v>
      </c>
      <c r="H67" s="399" t="n">
        <v>5</v>
      </c>
      <c r="I67" s="323" t="n">
        <v>30</v>
      </c>
      <c r="J67" s="323"/>
      <c r="K67" s="400" t="n">
        <f aca="false">IF(COUNTA($H67:$J67)&gt;0,SUM($H67/$H$14,$I67/$I$14,$J67/$J$14)*$K$14/COUNTA($H67:$J67),0)</f>
        <v>7.04545454545455</v>
      </c>
      <c r="L67" s="401" t="n">
        <f aca="false">IF(ROUNDDOWN(SUM($G67,$K67,0.05),1)&gt;0,ROUNDDOWN(SUM($G67,$K67,0.05),1),"")</f>
        <v>18.5</v>
      </c>
      <c r="M67" s="323" t="n">
        <v>14</v>
      </c>
      <c r="N67" s="323" t="n">
        <v>10</v>
      </c>
      <c r="O67" s="323"/>
      <c r="P67" s="323"/>
      <c r="Q67" s="323" t="n">
        <v>14</v>
      </c>
      <c r="R67" s="402" t="n">
        <f aca="false">IF(OR(COUNTIF($M67:$Q67,"&gt;0")=0,COUNTA($M$14)=0),"",(IF(COUNTA($N67:$Q67)&lt;=2,SUM($M67:$Q67),IF(COUNTA($N67:$Q67)=3,SUM($M67:$Q67)-MIN($N67:$Q67),SUM($M67:$Q67)-MIN($N67:$Q67)-SMALL($N67:$Q67,2))))*7/(SUM($M$14:$O$14)/10))</f>
        <v>38</v>
      </c>
      <c r="S67" s="327" t="n">
        <f aca="false">IF(ROUNDDOWN(SUM($L67,$R67,0.5),0)&gt;0,ROUNDDOWN(SUM($L67,$R67,0.5),0),"")</f>
        <v>57</v>
      </c>
      <c r="T67" s="327"/>
      <c r="U67" s="327"/>
      <c r="V67" s="328" t="str">
        <f aca="false">IF(AND(COUNTIF($M67:$Q67,"&gt;0")&gt;0),IF(OR($R67=0,$R67=""),"",IF($S67&gt;=70,"A",IF($S67&gt;=60,"B",IF($S67&gt;=50,"C",IF($S67&gt;=40,"D","E"))))))</f>
        <v>C</v>
      </c>
    </row>
    <row r="68" customFormat="false" ht="26.25" hidden="false" customHeight="false" outlineLevel="0" collapsed="false">
      <c r="A68" s="320" t="n">
        <v>55</v>
      </c>
      <c r="B68" s="403" t="s">
        <v>148</v>
      </c>
      <c r="C68" s="398" t="s">
        <v>149</v>
      </c>
      <c r="D68" s="323" t="n">
        <v>22</v>
      </c>
      <c r="E68" s="399" t="n">
        <v>14</v>
      </c>
      <c r="F68" s="323"/>
      <c r="G68" s="400" t="n">
        <f aca="false">IF(COUNTA($D68:$F68)&gt;0,SUM($D68/$D$14,$E68/$E$14,$F68/$F$14)*$G$14/COUNTA($D68:$F68),0)</f>
        <v>14.3333333333333</v>
      </c>
      <c r="H68" s="399" t="n">
        <v>8</v>
      </c>
      <c r="I68" s="323" t="n">
        <v>26</v>
      </c>
      <c r="J68" s="323"/>
      <c r="K68" s="400" t="n">
        <f aca="false">IF(COUNTA($H68:$J68)&gt;0,SUM($H68/$H$14,$I68/$I$14,$J68/$J$14)*$K$14/COUNTA($H68:$J68),0)</f>
        <v>7.93939393939394</v>
      </c>
      <c r="L68" s="401" t="n">
        <f aca="false">IF(ROUNDDOWN(SUM($G68,$K68,0.05),1)&gt;0,ROUNDDOWN(SUM($G68,$K68,0.05),1),"")</f>
        <v>22.3</v>
      </c>
      <c r="M68" s="323" t="n">
        <v>17</v>
      </c>
      <c r="N68" s="323" t="n">
        <v>7</v>
      </c>
      <c r="O68" s="323"/>
      <c r="P68" s="323"/>
      <c r="Q68" s="323" t="n">
        <v>12</v>
      </c>
      <c r="R68" s="402" t="n">
        <f aca="false">IF(OR(COUNTIF($M68:$Q68,"&gt;0")=0,COUNTA($M$14)=0),"",(IF(COUNTA($N68:$Q68)&lt;=2,SUM($M68:$Q68),IF(COUNTA($N68:$Q68)=3,SUM($M68:$Q68)-MIN($N68:$Q68),SUM($M68:$Q68)-MIN($N68:$Q68)-SMALL($N68:$Q68,2))))*7/(SUM($M$14:$O$14)/10))</f>
        <v>36</v>
      </c>
      <c r="S68" s="327" t="n">
        <f aca="false">IF(ROUNDDOWN(SUM($L68,$R68,0.5),0)&gt;0,ROUNDDOWN(SUM($L68,$R68,0.5),0),"")</f>
        <v>58</v>
      </c>
      <c r="T68" s="327"/>
      <c r="U68" s="327"/>
      <c r="V68" s="328" t="str">
        <f aca="false">IF(AND(COUNTIF($M68:$Q68,"&gt;0")&gt;0),IF(OR($R68=0,$R68=""),"",IF($S68&gt;=70,"A",IF($S68&gt;=60,"B",IF($S68&gt;=50,"C",IF($S68&gt;=40,"D","E"))))))</f>
        <v>C</v>
      </c>
    </row>
    <row r="69" customFormat="false" ht="26.25" hidden="false" customHeight="false" outlineLevel="0" collapsed="false">
      <c r="A69" s="320" t="n">
        <v>56</v>
      </c>
      <c r="B69" s="403" t="s">
        <v>152</v>
      </c>
      <c r="C69" s="398" t="s">
        <v>153</v>
      </c>
      <c r="D69" s="323" t="n">
        <v>16</v>
      </c>
      <c r="E69" s="399" t="n">
        <v>16</v>
      </c>
      <c r="F69" s="323"/>
      <c r="G69" s="400" t="n">
        <f aca="false">IF(COUNTA($D69:$F69)&gt;0,SUM($D69/$D$14,$E69/$E$14,$F69/$F$14)*$G$14/COUNTA($D69:$F69),0)</f>
        <v>13.3333333333333</v>
      </c>
      <c r="H69" s="399" t="n">
        <v>6</v>
      </c>
      <c r="I69" s="323" t="n">
        <v>26</v>
      </c>
      <c r="J69" s="323"/>
      <c r="K69" s="400" t="n">
        <f aca="false">IF(COUNTA($H69:$J69)&gt;0,SUM($H69/$H$14,$I69/$I$14,$J69/$J$14)*$K$14/COUNTA($H69:$J69),0)</f>
        <v>6.93939393939394</v>
      </c>
      <c r="L69" s="401" t="n">
        <f aca="false">IF(ROUNDDOWN(SUM($G69,$K69,0.05),1)&gt;0,ROUNDDOWN(SUM($G69,$K69,0.05),1),"")</f>
        <v>20.3</v>
      </c>
      <c r="M69" s="323" t="n">
        <v>15</v>
      </c>
      <c r="N69" s="323" t="n">
        <v>12</v>
      </c>
      <c r="O69" s="323"/>
      <c r="P69" s="323"/>
      <c r="Q69" s="323" t="n">
        <v>13.5</v>
      </c>
      <c r="R69" s="402" t="n">
        <f aca="false">IF(OR(COUNTIF($M69:$Q69,"&gt;0")=0,COUNTA($M$14)=0),"",(IF(COUNTA($N69:$Q69)&lt;=2,SUM($M69:$Q69),IF(COUNTA($N69:$Q69)=3,SUM($M69:$Q69)-MIN($N69:$Q69),SUM($M69:$Q69)-MIN($N69:$Q69)-SMALL($N69:$Q69,2))))*7/(SUM($M$14:$O$14)/10))</f>
        <v>40.5</v>
      </c>
      <c r="S69" s="327" t="n">
        <f aca="false">IF(ROUNDDOWN(SUM($L69,$R69,0.5),0)&gt;0,ROUNDDOWN(SUM($L69,$R69,0.5),0),"")</f>
        <v>61</v>
      </c>
      <c r="T69" s="327"/>
      <c r="U69" s="327"/>
      <c r="V69" s="328" t="str">
        <f aca="false">IF(AND(COUNTIF($M69:$Q69,"&gt;0")&gt;0),IF(OR($R69=0,$R69=""),"",IF($S69&gt;=70,"A",IF($S69&gt;=60,"B",IF($S69&gt;=50,"C",IF($S69&gt;=40,"D","E"))))))</f>
        <v>B</v>
      </c>
    </row>
    <row r="70" customFormat="false" ht="26.25" hidden="false" customHeight="false" outlineLevel="0" collapsed="false">
      <c r="A70" s="320" t="n">
        <v>57</v>
      </c>
      <c r="B70" s="403" t="s">
        <v>154</v>
      </c>
      <c r="C70" s="398" t="s">
        <v>155</v>
      </c>
      <c r="D70" s="323" t="n">
        <v>26</v>
      </c>
      <c r="E70" s="399" t="n">
        <v>14</v>
      </c>
      <c r="F70" s="323"/>
      <c r="G70" s="400" t="n">
        <f aca="false">IF(COUNTA($D70:$F70)&gt;0,SUM($D70/$D$14,$E70/$E$14,$F70/$F$14)*$G$14/COUNTA($D70:$F70),0)</f>
        <v>15.6666666666667</v>
      </c>
      <c r="H70" s="399" t="n">
        <v>8</v>
      </c>
      <c r="I70" s="323" t="n">
        <v>30</v>
      </c>
      <c r="J70" s="323"/>
      <c r="K70" s="400" t="n">
        <f aca="false">IF(COUNTA($H70:$J70)&gt;0,SUM($H70/$H$14,$I70/$I$14,$J70/$J$14)*$K$14/COUNTA($H70:$J70),0)</f>
        <v>8.54545454545455</v>
      </c>
      <c r="L70" s="401" t="n">
        <f aca="false">IF(ROUNDDOWN(SUM($G70,$K70,0.05),1)&gt;0,ROUNDDOWN(SUM($G70,$K70,0.05),1),"")</f>
        <v>24.2</v>
      </c>
      <c r="M70" s="323" t="n">
        <v>13</v>
      </c>
      <c r="N70" s="323" t="n">
        <v>19</v>
      </c>
      <c r="O70" s="323"/>
      <c r="P70" s="323"/>
      <c r="Q70" s="323" t="n">
        <v>9</v>
      </c>
      <c r="R70" s="402" t="n">
        <f aca="false">IF(OR(COUNTIF($M70:$Q70,"&gt;0")=0,COUNTA($M$14)=0),"",(IF(COUNTA($N70:$Q70)&lt;=2,SUM($M70:$Q70),IF(COUNTA($N70:$Q70)=3,SUM($M70:$Q70)-MIN($N70:$Q70),SUM($M70:$Q70)-MIN($N70:$Q70)-SMALL($N70:$Q70,2))))*7/(SUM($M$14:$O$14)/10))</f>
        <v>41</v>
      </c>
      <c r="S70" s="327" t="n">
        <f aca="false">IF(ROUNDDOWN(SUM($L70,$R70,0.5),0)&gt;0,ROUNDDOWN(SUM($L70,$R70,0.5),0),"")</f>
        <v>65</v>
      </c>
      <c r="T70" s="327"/>
      <c r="U70" s="327"/>
      <c r="V70" s="328" t="str">
        <f aca="false">IF(AND(COUNTIF($M70:$Q70,"&gt;0")&gt;0),IF(OR($R70=0,$R70=""),"",IF($S70&gt;=70,"A",IF($S70&gt;=60,"B",IF($S70&gt;=50,"C",IF($S70&gt;=40,"D","E"))))))</f>
        <v>B</v>
      </c>
    </row>
    <row r="71" customFormat="false" ht="26.25" hidden="false" customHeight="false" outlineLevel="0" collapsed="false">
      <c r="A71" s="320" t="n">
        <v>58</v>
      </c>
      <c r="B71" s="403" t="s">
        <v>156</v>
      </c>
      <c r="C71" s="398" t="s">
        <v>157</v>
      </c>
      <c r="D71" s="323" t="n">
        <v>17</v>
      </c>
      <c r="E71" s="399" t="n">
        <v>14</v>
      </c>
      <c r="F71" s="323"/>
      <c r="G71" s="400" t="n">
        <f aca="false">IF(COUNTA($D71:$F71)&gt;0,SUM($D71/$D$14,$E71/$E$14,$F71/$F$14)*$G$14/COUNTA($D71:$F71),0)</f>
        <v>12.6666666666667</v>
      </c>
      <c r="H71" s="399" t="n">
        <v>6</v>
      </c>
      <c r="I71" s="323" t="n">
        <v>27</v>
      </c>
      <c r="J71" s="323"/>
      <c r="K71" s="400" t="n">
        <f aca="false">IF(COUNTA($H71:$J71)&gt;0,SUM($H71/$H$14,$I71/$I$14,$J71/$J$14)*$K$14/COUNTA($H71:$J71),0)</f>
        <v>7.09090909090909</v>
      </c>
      <c r="L71" s="401" t="n">
        <f aca="false">IF(ROUNDDOWN(SUM($G71,$K71,0.05),1)&gt;0,ROUNDDOWN(SUM($G71,$K71,0.05),1),"")</f>
        <v>19.8</v>
      </c>
      <c r="M71" s="323" t="n">
        <v>19</v>
      </c>
      <c r="N71" s="323" t="n">
        <v>7</v>
      </c>
      <c r="O71" s="323"/>
      <c r="P71" s="323"/>
      <c r="Q71" s="323" t="n">
        <v>14</v>
      </c>
      <c r="R71" s="402" t="n">
        <f aca="false">IF(OR(COUNTIF($M71:$Q71,"&gt;0")=0,COUNTA($M$14)=0),"",(IF(COUNTA($N71:$Q71)&lt;=2,SUM($M71:$Q71),IF(COUNTA($N71:$Q71)=3,SUM($M71:$Q71)-MIN($N71:$Q71),SUM($M71:$Q71)-MIN($N71:$Q71)-SMALL($N71:$Q71,2))))*7/(SUM($M$14:$O$14)/10))</f>
        <v>40</v>
      </c>
      <c r="S71" s="327" t="n">
        <f aca="false">IF(ROUNDDOWN(SUM($L71,$R71,0.5),0)&gt;0,ROUNDDOWN(SUM($L71,$R71,0.5),0),"")</f>
        <v>60</v>
      </c>
      <c r="T71" s="327"/>
      <c r="U71" s="407"/>
      <c r="V71" s="328" t="str">
        <f aca="false">IF(AND(COUNTIF($M71:$Q71,"&gt;0")&gt;0),IF(OR($R71=0,$R71=""),"",IF($S71&gt;=70,"A",IF($S71&gt;=60,"B",IF($S71&gt;=50,"C",IF($S71&gt;=40,"D","E"))))))</f>
        <v>B</v>
      </c>
    </row>
    <row r="72" customFormat="false" ht="26.25" hidden="false" customHeight="false" outlineLevel="0" collapsed="false">
      <c r="A72" s="320" t="n">
        <v>59</v>
      </c>
      <c r="B72" s="403" t="s">
        <v>224</v>
      </c>
      <c r="C72" s="398" t="s">
        <v>261</v>
      </c>
      <c r="D72" s="323"/>
      <c r="E72" s="399" t="n">
        <v>10</v>
      </c>
      <c r="F72" s="323"/>
      <c r="G72" s="400" t="n">
        <f aca="false">IF(COUNTA($D72:$F72)&gt;0,SUM($D72/$D$14,$E72/$E$14,$F72/$F$14)*$G$14/COUNTA($D72:$F72),0)</f>
        <v>10</v>
      </c>
      <c r="H72" s="399" t="n">
        <v>6</v>
      </c>
      <c r="I72" s="323" t="n">
        <v>28</v>
      </c>
      <c r="J72" s="323"/>
      <c r="K72" s="400" t="n">
        <f aca="false">IF(COUNTA($H72:$J72)&gt;0,SUM($H72/$H$14,$I72/$I$14,$J72/$J$14)*$K$14/COUNTA($H72:$J72),0)</f>
        <v>7.24242424242424</v>
      </c>
      <c r="L72" s="401" t="n">
        <f aca="false">IF(ROUNDDOWN(SUM($G72,$K72,0.05),1)&gt;0,ROUNDDOWN(SUM($G72,$K72,0.05),1),"")</f>
        <v>17.2</v>
      </c>
      <c r="M72" s="323" t="n">
        <v>16</v>
      </c>
      <c r="N72" s="323"/>
      <c r="O72" s="323" t="n">
        <v>4</v>
      </c>
      <c r="P72" s="323"/>
      <c r="Q72" s="323" t="n">
        <v>17</v>
      </c>
      <c r="R72" s="402" t="n">
        <f aca="false">IF(OR(COUNTIF($M72:$Q72,"&gt;0")=0,COUNTA($M$14)=0),"",(IF(COUNTA($N72:$Q72)&lt;=2,SUM($M72:$Q72),IF(COUNTA($N72:$Q72)=3,SUM($M72:$Q72)-MIN($N72:$Q72),SUM($M72:$Q72)-MIN($N72:$Q72)-SMALL($N72:$Q72,2))))*7/(SUM($M$14:$O$14)/10))</f>
        <v>37</v>
      </c>
      <c r="S72" s="327" t="n">
        <f aca="false">IF(ROUNDDOWN(SUM($L72,$R72,0.5),0)&gt;0,ROUNDDOWN(SUM($L72,$R72,0.5),0),"")</f>
        <v>54</v>
      </c>
      <c r="T72" s="327"/>
      <c r="U72" s="327"/>
      <c r="V72" s="328" t="str">
        <f aca="false">IF(AND(COUNTIF($M72:$Q72,"&gt;0")&gt;0),IF(OR($R72=0,$R72=""),"",IF($S72&gt;=70,"A",IF($S72&gt;=60,"B",IF($S72&gt;=50,"C",IF($S72&gt;=40,"D","E"))))))</f>
        <v>C</v>
      </c>
    </row>
    <row r="73" customFormat="false" ht="26.25" hidden="false" customHeight="false" outlineLevel="0" collapsed="false">
      <c r="A73" s="320" t="n">
        <v>60</v>
      </c>
      <c r="B73" s="403" t="s">
        <v>170</v>
      </c>
      <c r="C73" s="398" t="s">
        <v>171</v>
      </c>
      <c r="D73" s="323" t="n">
        <v>25</v>
      </c>
      <c r="E73" s="399" t="n">
        <v>9</v>
      </c>
      <c r="F73" s="323"/>
      <c r="G73" s="400" t="n">
        <f aca="false">IF(COUNTA($D73:$F73)&gt;0,SUM($D73/$D$14,$E73/$E$14,$F73/$F$14)*$G$14/COUNTA($D73:$F73),0)</f>
        <v>12.8333333333333</v>
      </c>
      <c r="H73" s="399" t="n">
        <v>8</v>
      </c>
      <c r="I73" s="323" t="n">
        <v>27</v>
      </c>
      <c r="J73" s="323"/>
      <c r="K73" s="400" t="n">
        <f aca="false">IF(COUNTA($H73:$J73)&gt;0,SUM($H73/$H$14,$I73/$I$14,$J73/$J$14)*$K$14/COUNTA($H73:$J73),0)</f>
        <v>8.09090909090909</v>
      </c>
      <c r="L73" s="401" t="n">
        <f aca="false">IF(ROUNDDOWN(SUM($G73,$K73,0.05),1)&gt;0,ROUNDDOWN(SUM($G73,$K73,0.05),1),"")</f>
        <v>20.9</v>
      </c>
      <c r="M73" s="323" t="n">
        <v>13.5</v>
      </c>
      <c r="N73" s="323" t="n">
        <v>17</v>
      </c>
      <c r="O73" s="323"/>
      <c r="P73" s="323"/>
      <c r="Q73" s="323" t="n">
        <v>17</v>
      </c>
      <c r="R73" s="402" t="n">
        <f aca="false">IF(OR(COUNTIF($M73:$Q73,"&gt;0")=0,COUNTA($M$14)=0),"",(IF(COUNTA($N73:$Q73)&lt;=2,SUM($M73:$Q73),IF(COUNTA($N73:$Q73)=3,SUM($M73:$Q73)-MIN($N73:$Q73),SUM($M73:$Q73)-MIN($N73:$Q73)-SMALL($N73:$Q73,2))))*7/(SUM($M$14:$O$14)/10))</f>
        <v>47.5</v>
      </c>
      <c r="S73" s="327" t="n">
        <f aca="false">IF(ROUNDDOWN(SUM($L73,$R73,0.5),0)&gt;0,ROUNDDOWN(SUM($L73,$R73,0.5),0),"")</f>
        <v>68</v>
      </c>
      <c r="T73" s="327"/>
      <c r="U73" s="327"/>
      <c r="V73" s="328" t="str">
        <f aca="false">IF(AND(COUNTIF($M73:$Q73,"&gt;0")&gt;0),IF(OR($R73=0,$R73=""),"",IF($S73&gt;=70,"A",IF($S73&gt;=60,"B",IF($S73&gt;=50,"C",IF($S73&gt;=40,"D","E"))))))</f>
        <v>B</v>
      </c>
    </row>
    <row r="74" customFormat="false" ht="26.25" hidden="false" customHeight="false" outlineLevel="0" collapsed="false">
      <c r="A74" s="320" t="n">
        <v>61</v>
      </c>
      <c r="B74" s="403" t="s">
        <v>164</v>
      </c>
      <c r="C74" s="398" t="s">
        <v>165</v>
      </c>
      <c r="D74" s="323" t="n">
        <v>19</v>
      </c>
      <c r="E74" s="399" t="n">
        <v>12</v>
      </c>
      <c r="F74" s="323"/>
      <c r="G74" s="400" t="n">
        <f aca="false">IF(COUNTA($D74:$F74)&gt;0,SUM($D74/$D$14,$E74/$E$14,$F74/$F$14)*$G$14/COUNTA($D74:$F74),0)</f>
        <v>12.3333333333333</v>
      </c>
      <c r="H74" s="399" t="n">
        <v>8</v>
      </c>
      <c r="I74" s="323" t="n">
        <v>28</v>
      </c>
      <c r="J74" s="323"/>
      <c r="K74" s="400" t="n">
        <f aca="false">IF(COUNTA($H74:$J74)&gt;0,SUM($H74/$H$14,$I74/$I$14,$J74/$J$14)*$K$14/COUNTA($H74:$J74),0)</f>
        <v>8.24242424242424</v>
      </c>
      <c r="L74" s="401" t="n">
        <f aca="false">IF(ROUNDDOWN(SUM($G74,$K74,0.05),1)&gt;0,ROUNDDOWN(SUM($G74,$K74,0.05),1),"")</f>
        <v>20.6</v>
      </c>
      <c r="M74" s="323" t="n">
        <v>16</v>
      </c>
      <c r="N74" s="323" t="n">
        <v>5</v>
      </c>
      <c r="O74" s="323"/>
      <c r="P74" s="323"/>
      <c r="Q74" s="323" t="n">
        <v>19</v>
      </c>
      <c r="R74" s="402" t="n">
        <f aca="false">IF(OR(COUNTIF($M74:$Q74,"&gt;0")=0,COUNTA($M$14)=0),"",(IF(COUNTA($N74:$Q74)&lt;=2,SUM($M74:$Q74),IF(COUNTA($N74:$Q74)=3,SUM($M74:$Q74)-MIN($N74:$Q74),SUM($M74:$Q74)-MIN($N74:$Q74)-SMALL($N74:$Q74,2))))*7/(SUM($M$14:$O$14)/10))</f>
        <v>40</v>
      </c>
      <c r="S74" s="327" t="n">
        <f aca="false">IF(ROUNDDOWN(SUM($L74,$R74,0.5),0)&gt;0,ROUNDDOWN(SUM($L74,$R74,0.5),0),"")</f>
        <v>61</v>
      </c>
      <c r="T74" s="327"/>
      <c r="U74" s="327"/>
      <c r="V74" s="328" t="str">
        <f aca="false">IF(AND(COUNTIF($M74:$Q74,"&gt;0")&gt;0),IF(OR($R74=0,$R74=""),"",IF($S74&gt;=70,"A",IF($S74&gt;=60,"B",IF($S74&gt;=50,"C",IF($S74&gt;=40,"D","E"))))))</f>
        <v>B</v>
      </c>
    </row>
    <row r="75" customFormat="false" ht="26.25" hidden="false" customHeight="false" outlineLevel="0" collapsed="false">
      <c r="A75" s="320" t="n">
        <v>62</v>
      </c>
      <c r="B75" s="403" t="s">
        <v>162</v>
      </c>
      <c r="C75" s="398" t="s">
        <v>163</v>
      </c>
      <c r="D75" s="323" t="n">
        <v>19</v>
      </c>
      <c r="E75" s="399" t="n">
        <v>14</v>
      </c>
      <c r="F75" s="323"/>
      <c r="G75" s="400" t="n">
        <f aca="false">IF(COUNTA($D75:$F75)&gt;0,SUM($D75/$D$14,$E75/$E$14,$F75/$F$14)*$G$14/COUNTA($D75:$F75),0)</f>
        <v>13.3333333333333</v>
      </c>
      <c r="H75" s="399" t="n">
        <v>7</v>
      </c>
      <c r="I75" s="323" t="n">
        <v>28</v>
      </c>
      <c r="J75" s="323"/>
      <c r="K75" s="400" t="n">
        <f aca="false">IF(COUNTA($H75:$J75)&gt;0,SUM($H75/$H$14,$I75/$I$14,$J75/$J$14)*$K$14/COUNTA($H75:$J75),0)</f>
        <v>7.74242424242424</v>
      </c>
      <c r="L75" s="401" t="n">
        <f aca="false">IF(ROUNDDOWN(SUM($G75,$K75,0.05),1)&gt;0,ROUNDDOWN(SUM($G75,$K75,0.05),1),"")</f>
        <v>21.1</v>
      </c>
      <c r="M75" s="323" t="n">
        <v>12</v>
      </c>
      <c r="N75" s="323" t="n">
        <v>15</v>
      </c>
      <c r="O75" s="323"/>
      <c r="P75" s="323"/>
      <c r="Q75" s="323" t="n">
        <v>14.5</v>
      </c>
      <c r="R75" s="402" t="n">
        <f aca="false">IF(OR(COUNTIF($M75:$Q75,"&gt;0")=0,COUNTA($M$14)=0),"",(IF(COUNTA($N75:$Q75)&lt;=2,SUM($M75:$Q75),IF(COUNTA($N75:$Q75)=3,SUM($M75:$Q75)-MIN($N75:$Q75),SUM($M75:$Q75)-MIN($N75:$Q75)-SMALL($N75:$Q75,2))))*7/(SUM($M$14:$O$14)/10))</f>
        <v>41.5</v>
      </c>
      <c r="S75" s="327" t="n">
        <f aca="false">IF(ROUNDDOWN(SUM($L75,$R75,0.5),0)&gt;0,ROUNDDOWN(SUM($L75,$R75,0.5),0),"")</f>
        <v>63</v>
      </c>
      <c r="T75" s="327"/>
      <c r="U75" s="327"/>
      <c r="V75" s="328" t="str">
        <f aca="false">IF(AND(COUNTIF($M75:$Q75,"&gt;0")&gt;0),IF(OR($R75=0,$R75=""),"",IF($S75&gt;=70,"A",IF($S75&gt;=60,"B",IF($S75&gt;=50,"C",IF($S75&gt;=40,"D","E"))))))</f>
        <v>B</v>
      </c>
    </row>
    <row r="76" customFormat="false" ht="26.25" hidden="false" customHeight="false" outlineLevel="0" collapsed="false">
      <c r="A76" s="320" t="n">
        <v>63</v>
      </c>
      <c r="B76" s="403" t="s">
        <v>194</v>
      </c>
      <c r="C76" s="398" t="s">
        <v>195</v>
      </c>
      <c r="D76" s="323" t="n">
        <v>19</v>
      </c>
      <c r="E76" s="399" t="n">
        <v>16</v>
      </c>
      <c r="F76" s="323"/>
      <c r="G76" s="400" t="n">
        <f aca="false">IF(COUNTA($D76:$F76)&gt;0,SUM($D76/$D$14,$E76/$E$14,$F76/$F$14)*$G$14/COUNTA($D76:$F76),0)</f>
        <v>14.3333333333333</v>
      </c>
      <c r="H76" s="399" t="n">
        <v>8</v>
      </c>
      <c r="I76" s="323" t="n">
        <v>28</v>
      </c>
      <c r="J76" s="323"/>
      <c r="K76" s="400" t="n">
        <f aca="false">IF(COUNTA($H76:$J76)&gt;0,SUM($H76/$H$14,$I76/$I$14,$J76/$J$14)*$K$14/COUNTA($H76:$J76),0)</f>
        <v>8.24242424242424</v>
      </c>
      <c r="L76" s="401" t="n">
        <f aca="false">IF(ROUNDDOWN(SUM($G76,$K76,0.05),1)&gt;0,ROUNDDOWN(SUM($G76,$K76,0.05),1),"")</f>
        <v>22.6</v>
      </c>
      <c r="M76" s="323" t="n">
        <v>19</v>
      </c>
      <c r="N76" s="323" t="n">
        <v>8</v>
      </c>
      <c r="O76" s="323"/>
      <c r="P76" s="323"/>
      <c r="Q76" s="323" t="n">
        <v>14</v>
      </c>
      <c r="R76" s="402" t="n">
        <f aca="false">IF(OR(COUNTIF($M76:$Q76,"&gt;0")=0,COUNTA($M$14)=0),"",(IF(COUNTA($N76:$Q76)&lt;=2,SUM($M76:$Q76),IF(COUNTA($N76:$Q76)=3,SUM($M76:$Q76)-MIN($N76:$Q76),SUM($M76:$Q76)-MIN($N76:$Q76)-SMALL($N76:$Q76,2))))*7/(SUM($M$14:$O$14)/10))</f>
        <v>41</v>
      </c>
      <c r="S76" s="327" t="n">
        <f aca="false">IF(ROUNDDOWN(SUM($L76,$R76,0.5),0)&gt;0,ROUNDDOWN(SUM($L76,$R76,0.5),0),"")</f>
        <v>64</v>
      </c>
      <c r="T76" s="327"/>
      <c r="U76" s="327"/>
      <c r="V76" s="328" t="str">
        <f aca="false">IF(AND(COUNTIF($M76:$Q76,"&gt;0")&gt;0),IF(OR($R76=0,$R76=""),"",IF($S76&gt;=70,"A",IF($S76&gt;=60,"B",IF($S76&gt;=50,"C",IF($S76&gt;=40,"D","E"))))))</f>
        <v>B</v>
      </c>
    </row>
    <row r="77" customFormat="false" ht="26.25" hidden="false" customHeight="false" outlineLevel="0" collapsed="false">
      <c r="A77" s="320" t="n">
        <v>64</v>
      </c>
      <c r="B77" s="403" t="s">
        <v>197</v>
      </c>
      <c r="C77" s="398" t="s">
        <v>198</v>
      </c>
      <c r="D77" s="323" t="n">
        <v>20</v>
      </c>
      <c r="E77" s="399" t="n">
        <v>16</v>
      </c>
      <c r="F77" s="323"/>
      <c r="G77" s="400" t="n">
        <f aca="false">IF(COUNTA($D77:$F77)&gt;0,SUM($D77/$D$14,$E77/$E$14,$F77/$F$14)*$G$14/COUNTA($D77:$F77),0)</f>
        <v>14.6666666666667</v>
      </c>
      <c r="H77" s="399" t="n">
        <v>5</v>
      </c>
      <c r="I77" s="323" t="n">
        <v>24</v>
      </c>
      <c r="J77" s="323"/>
      <c r="K77" s="400" t="n">
        <f aca="false">IF(COUNTA($H77:$J77)&gt;0,SUM($H77/$H$14,$I77/$I$14,$J77/$J$14)*$K$14/COUNTA($H77:$J77),0)</f>
        <v>6.13636363636364</v>
      </c>
      <c r="L77" s="401" t="n">
        <f aca="false">IF(ROUNDDOWN(SUM($G77,$K77,0.05),1)&gt;0,ROUNDDOWN(SUM($G77,$K77,0.05),1),"")</f>
        <v>20.8</v>
      </c>
      <c r="M77" s="323" t="n">
        <v>13</v>
      </c>
      <c r="N77" s="323" t="n">
        <v>4</v>
      </c>
      <c r="O77" s="323"/>
      <c r="P77" s="323"/>
      <c r="Q77" s="323" t="n">
        <v>10</v>
      </c>
      <c r="R77" s="402" t="n">
        <f aca="false">IF(OR(COUNTIF($M77:$Q77,"&gt;0")=0,COUNTA($M$14)=0),"",(IF(COUNTA($N77:$Q77)&lt;=2,SUM($M77:$Q77),IF(COUNTA($N77:$Q77)=3,SUM($M77:$Q77)-MIN($N77:$Q77),SUM($M77:$Q77)-MIN($N77:$Q77)-SMALL($N77:$Q77,2))))*7/(SUM($M$14:$O$14)/10))</f>
        <v>27</v>
      </c>
      <c r="S77" s="327" t="n">
        <f aca="false">IF(ROUNDDOWN(SUM($L77,$R77,0.5),0)&gt;0,ROUNDDOWN(SUM($L77,$R77,0.5),0),"")</f>
        <v>48</v>
      </c>
      <c r="T77" s="327"/>
      <c r="U77" s="327"/>
      <c r="V77" s="328" t="str">
        <f aca="false">IF(AND(COUNTIF($M77:$Q77,"&gt;0")&gt;0),IF(OR($R77=0,$R77=""),"",IF($S77&gt;=70,"A",IF($S77&gt;=60,"B",IF($S77&gt;=50,"C",IF($S77&gt;=40,"D","E"))))))</f>
        <v>D</v>
      </c>
    </row>
    <row r="78" customFormat="false" ht="26.25" hidden="false" customHeight="false" outlineLevel="0" collapsed="false">
      <c r="A78" s="320" t="n">
        <v>65</v>
      </c>
      <c r="B78" s="403" t="s">
        <v>158</v>
      </c>
      <c r="C78" s="398" t="s">
        <v>159</v>
      </c>
      <c r="D78" s="323" t="n">
        <v>13</v>
      </c>
      <c r="E78" s="399" t="n">
        <v>10</v>
      </c>
      <c r="F78" s="323"/>
      <c r="G78" s="400" t="n">
        <f aca="false">IF(COUNTA($D78:$F78)&gt;0,SUM($D78/$D$14,$E78/$E$14,$F78/$F$14)*$G$14/COUNTA($D78:$F78),0)</f>
        <v>9.33333333333333</v>
      </c>
      <c r="H78" s="399" t="n">
        <v>7</v>
      </c>
      <c r="I78" s="323" t="n">
        <v>27</v>
      </c>
      <c r="J78" s="323"/>
      <c r="K78" s="400" t="n">
        <f aca="false">IF(COUNTA($H78:$J78)&gt;0,SUM($H78/$H$14,$I78/$I$14,$J78/$J$14)*$K$14/COUNTA($H78:$J78),0)</f>
        <v>7.59090909090909</v>
      </c>
      <c r="L78" s="401" t="n">
        <f aca="false">IF(ROUNDDOWN(SUM($G78,$K78,0.05),1)&gt;0,ROUNDDOWN(SUM($G78,$K78,0.05),1),"")</f>
        <v>16.9</v>
      </c>
      <c r="M78" s="323" t="n">
        <v>11</v>
      </c>
      <c r="N78" s="323" t="n">
        <v>5</v>
      </c>
      <c r="O78" s="323"/>
      <c r="P78" s="323"/>
      <c r="Q78" s="323" t="n">
        <v>17.5</v>
      </c>
      <c r="R78" s="402" t="n">
        <f aca="false">IF(OR(COUNTIF($M78:$Q78,"&gt;0")=0,COUNTA($M$14)=0),"",(IF(COUNTA($N78:$Q78)&lt;=2,SUM($M78:$Q78),IF(COUNTA($N78:$Q78)=3,SUM($M78:$Q78)-MIN($N78:$Q78),SUM($M78:$Q78)-MIN($N78:$Q78)-SMALL($N78:$Q78,2))))*7/(SUM($M$14:$O$14)/10))</f>
        <v>33.5</v>
      </c>
      <c r="S78" s="327" t="n">
        <f aca="false">IF(ROUNDDOWN(SUM($L78,$R78,0.5),0)&gt;0,ROUNDDOWN(SUM($L78,$R78,0.5),0),"")</f>
        <v>50</v>
      </c>
      <c r="T78" s="327"/>
      <c r="U78" s="327"/>
      <c r="V78" s="328" t="str">
        <f aca="false">IF(AND(COUNTIF($M78:$Q78,"&gt;0")&gt;0),IF(OR($R78=0,$R78=""),"",IF($S78&gt;=70,"A",IF($S78&gt;=60,"B",IF($S78&gt;=50,"C",IF($S78&gt;=40,"D","E"))))))</f>
        <v>C</v>
      </c>
    </row>
    <row r="79" customFormat="false" ht="26.25" hidden="false" customHeight="false" outlineLevel="0" collapsed="false">
      <c r="A79" s="320" t="n">
        <v>66</v>
      </c>
      <c r="B79" s="403" t="s">
        <v>232</v>
      </c>
      <c r="C79" s="398" t="s">
        <v>407</v>
      </c>
      <c r="D79" s="323" t="n">
        <v>20</v>
      </c>
      <c r="E79" s="399" t="n">
        <v>9</v>
      </c>
      <c r="F79" s="323"/>
      <c r="G79" s="400" t="n">
        <f aca="false">IF(COUNTA($D79:$F79)&gt;0,SUM($D79/$D$14,$E79/$E$14,$F79/$F$14)*$G$14/COUNTA($D79:$F79),0)</f>
        <v>11.1666666666667</v>
      </c>
      <c r="H79" s="399" t="n">
        <v>6</v>
      </c>
      <c r="I79" s="323" t="n">
        <v>23</v>
      </c>
      <c r="J79" s="323"/>
      <c r="K79" s="400" t="n">
        <f aca="false">IF(COUNTA($H79:$J79)&gt;0,SUM($H79/$H$14,$I79/$I$14,$J79/$J$14)*$K$14/COUNTA($H79:$J79),0)</f>
        <v>6.48484848484848</v>
      </c>
      <c r="L79" s="401" t="n">
        <f aca="false">IF(ROUNDDOWN(SUM($G79,$K79,0.05),1)&gt;0,ROUNDDOWN(SUM($G79,$K79,0.05),1),"")</f>
        <v>17.7</v>
      </c>
      <c r="M79" s="323" t="n">
        <v>6</v>
      </c>
      <c r="N79" s="323" t="n">
        <v>4</v>
      </c>
      <c r="O79" s="323"/>
      <c r="P79" s="323"/>
      <c r="Q79" s="323" t="n">
        <v>10</v>
      </c>
      <c r="R79" s="402" t="n">
        <f aca="false">IF(OR(COUNTIF($M79:$Q79,"&gt;0")=0,COUNTA($M$14)=0),"",(IF(COUNTA($N79:$Q79)&lt;=2,SUM($M79:$Q79),IF(COUNTA($N79:$Q79)=3,SUM($M79:$Q79)-MIN($N79:$Q79),SUM($M79:$Q79)-MIN($N79:$Q79)-SMALL($N79:$Q79,2))))*7/(SUM($M$14:$O$14)/10))</f>
        <v>20</v>
      </c>
      <c r="S79" s="327" t="n">
        <f aca="false">IF(ROUNDDOWN(SUM($L79,$R79,0.5),0)&gt;0,ROUNDDOWN(SUM($L79,$R79,0.5),0),"")</f>
        <v>38</v>
      </c>
      <c r="T79" s="327"/>
      <c r="U79" s="327"/>
      <c r="V79" s="328" t="str">
        <f aca="false">IF(AND(COUNTIF($M79:$Q79,"&gt;0")&gt;0),IF(OR($R79=0,$R79=""),"",IF($S79&gt;=70,"A",IF($S79&gt;=60,"B",IF($S79&gt;=50,"C",IF($S79&gt;=40,"D","E"))))))</f>
        <v>E</v>
      </c>
    </row>
    <row r="80" customFormat="false" ht="26.25" hidden="false" customHeight="false" outlineLevel="0" collapsed="false">
      <c r="A80" s="404" t="n">
        <v>67</v>
      </c>
      <c r="B80" s="403" t="s">
        <v>177</v>
      </c>
      <c r="C80" s="403" t="s">
        <v>178</v>
      </c>
      <c r="D80" s="405" t="n">
        <v>17</v>
      </c>
      <c r="E80" s="406" t="n">
        <v>9</v>
      </c>
      <c r="F80" s="405"/>
      <c r="G80" s="400" t="n">
        <f aca="false">IF(COUNTA($D80:$F80)&gt;0,SUM($D80/$D$14,$E80/$E$14,$F80/$F$14)*$G$14/COUNTA($D80:$F80),0)</f>
        <v>10.1666666666667</v>
      </c>
      <c r="H80" s="406" t="n">
        <v>5</v>
      </c>
      <c r="I80" s="405" t="n">
        <v>24</v>
      </c>
      <c r="J80" s="405"/>
      <c r="K80" s="400" t="n">
        <f aca="false">IF(COUNTA($H80:$J80)&gt;0,SUM($H80/$H$14,$I80/$I$14,$J80/$J$14)*$K$14/COUNTA($H80:$J80),0)</f>
        <v>6.13636363636364</v>
      </c>
      <c r="L80" s="401" t="n">
        <f aca="false">IF(ROUNDDOWN(SUM($G80,$K80,0.05),1)&gt;0,ROUNDDOWN(SUM($G80,$K80,0.05),1),"")</f>
        <v>16.3</v>
      </c>
      <c r="M80" s="405" t="n">
        <v>7</v>
      </c>
      <c r="N80" s="405" t="n">
        <v>4</v>
      </c>
      <c r="O80" s="405"/>
      <c r="P80" s="405"/>
      <c r="Q80" s="405" t="n">
        <v>6</v>
      </c>
      <c r="R80" s="402" t="n">
        <f aca="false">IF(OR(COUNTIF($M80:$Q80,"&gt;0")=0,COUNTA($M$14)=0),"",(IF(COUNTA($N80:$Q80)&lt;=2,SUM($M80:$Q80),IF(COUNTA($N80:$Q80)=3,SUM($M80:$Q80)-MIN($N80:$Q80),SUM($M80:$Q80)-MIN($N80:$Q80)-SMALL($N80:$Q80,2))))*7/(SUM($M$14:$O$14)/10))</f>
        <v>17</v>
      </c>
      <c r="S80" s="407" t="n">
        <f aca="false">IF(ROUNDDOWN(SUM($L80,$R80,0.5),0)&gt;0,ROUNDDOWN(SUM($L80,$R80,0.5),0),"")</f>
        <v>33</v>
      </c>
      <c r="T80" s="407"/>
      <c r="U80" s="407"/>
      <c r="V80" s="408" t="str">
        <f aca="false">IF(AND(COUNTIF($M80:$Q80,"&gt;0")&gt;0),IF(OR($R80=0,$R80=""),"",IF($S80&gt;=70,"A",IF($S80&gt;=60,"B",IF($S80&gt;=50,"C",IF($S80&gt;=40,"D","E"))))))</f>
        <v>E</v>
      </c>
    </row>
    <row r="81" customFormat="false" ht="26.25" hidden="false" customHeight="false" outlineLevel="0" collapsed="false">
      <c r="A81" s="320" t="n">
        <v>68</v>
      </c>
      <c r="B81" s="403" t="s">
        <v>160</v>
      </c>
      <c r="C81" s="398" t="s">
        <v>161</v>
      </c>
      <c r="D81" s="323" t="n">
        <v>24</v>
      </c>
      <c r="E81" s="399" t="n">
        <v>13</v>
      </c>
      <c r="F81" s="323"/>
      <c r="G81" s="400" t="n">
        <f aca="false">IF(COUNTA($D81:$F81)&gt;0,SUM($D81/$D$14,$E81/$E$14,$F81/$F$14)*$G$14/COUNTA($D81:$F81),0)</f>
        <v>14.5</v>
      </c>
      <c r="H81" s="399" t="n">
        <v>9</v>
      </c>
      <c r="I81" s="323" t="n">
        <v>29</v>
      </c>
      <c r="J81" s="323"/>
      <c r="K81" s="400" t="n">
        <f aca="false">IF(COUNTA($H81:$J81)&gt;0,SUM($H81/$H$14,$I81/$I$14,$J81/$J$14)*$K$14/COUNTA($H81:$J81),0)</f>
        <v>8.89393939393939</v>
      </c>
      <c r="L81" s="401" t="n">
        <f aca="false">IF(ROUNDDOWN(SUM($G81,$K81,0.05),1)&gt;0,ROUNDDOWN(SUM($G81,$K81,0.05),1),"")</f>
        <v>23.4</v>
      </c>
      <c r="M81" s="323" t="n">
        <v>13</v>
      </c>
      <c r="N81" s="323" t="n">
        <v>10</v>
      </c>
      <c r="O81" s="323"/>
      <c r="P81" s="323"/>
      <c r="Q81" s="323" t="n">
        <v>5</v>
      </c>
      <c r="R81" s="402" t="n">
        <f aca="false">IF(OR(COUNTIF($M81:$Q81,"&gt;0")=0,COUNTA($M$14)=0),"",(IF(COUNTA($N81:$Q81)&lt;=2,SUM($M81:$Q81),IF(COUNTA($N81:$Q81)=3,SUM($M81:$Q81)-MIN($N81:$Q81),SUM($M81:$Q81)-MIN($N81:$Q81)-SMALL($N81:$Q81,2))))*7/(SUM($M$14:$O$14)/10))</f>
        <v>28</v>
      </c>
      <c r="S81" s="327" t="n">
        <f aca="false">IF(ROUNDDOWN(SUM($L81,$R81,0.5),0)&gt;0,ROUNDDOWN(SUM($L81,$R81,0.5),0),"")</f>
        <v>51</v>
      </c>
      <c r="T81" s="327"/>
      <c r="U81" s="327"/>
      <c r="V81" s="328" t="str">
        <f aca="false">IF(AND(COUNTIF($M81:$Q81,"&gt;0")&gt;0),IF(OR($R81=0,$R81=""),"",IF($S81&gt;=70,"A",IF($S81&gt;=60,"B",IF($S81&gt;=50,"C",IF($S81&gt;=40,"D","E"))))))</f>
        <v>C</v>
      </c>
    </row>
    <row r="82" s="337" customFormat="true" ht="26.25" hidden="false" customHeight="false" outlineLevel="0" collapsed="false">
      <c r="A82" s="329" t="n">
        <v>69</v>
      </c>
      <c r="B82" s="409" t="s">
        <v>182</v>
      </c>
      <c r="C82" s="409" t="s">
        <v>183</v>
      </c>
      <c r="D82" s="331" t="n">
        <v>13</v>
      </c>
      <c r="E82" s="410" t="n">
        <v>10</v>
      </c>
      <c r="F82" s="331"/>
      <c r="G82" s="411" t="n">
        <f aca="false">IF(COUNTA($D82:$F82)&gt;0,SUM($D82/$D$14,$E82/$E$14,$F82/$F$14)*$G$14/COUNTA($D82:$F82),0)</f>
        <v>9.33333333333333</v>
      </c>
      <c r="H82" s="410" t="n">
        <v>9</v>
      </c>
      <c r="I82" s="331" t="n">
        <v>24</v>
      </c>
      <c r="J82" s="331"/>
      <c r="K82" s="411" t="n">
        <f aca="false">IF(COUNTA($H82:$J82)&gt;0,SUM($H82/$H$14,$I82/$I$14,$J82/$J$14)*$K$14/COUNTA($H82:$J82),0)</f>
        <v>8.13636363636364</v>
      </c>
      <c r="L82" s="412" t="n">
        <f aca="false">IF(ROUNDDOWN(SUM($G82,$K82,0.05),1)&gt;0,ROUNDDOWN(SUM($G82,$K82,0.05),1),"")</f>
        <v>17.5</v>
      </c>
      <c r="M82" s="331"/>
      <c r="N82" s="331"/>
      <c r="O82" s="331"/>
      <c r="P82" s="331"/>
      <c r="Q82" s="331"/>
      <c r="R82" s="331" t="str">
        <f aca="false">IF(OR(COUNTIF($M82:$Q82,"&gt;0")=0,COUNTA($M$14)=0),"",(IF(COUNTA($N82:$Q82)&lt;=2,SUM($M82:$Q82),IF(COUNTA($N82:$Q82)=3,SUM($M82:$Q82)-MIN($N82:$Q82),SUM($M82:$Q82)-MIN($N82:$Q82)-SMALL($N82:$Q82,2))))*7/(SUM($M$14:$O$14)/10))</f>
        <v/>
      </c>
      <c r="S82" s="335" t="n">
        <f aca="false">IF(ROUNDDOWN(SUM($L82,$R82,0.5),0)&gt;0,ROUNDDOWN(SUM($L82,$R82,0.5),0),"")</f>
        <v>18</v>
      </c>
      <c r="T82" s="335"/>
      <c r="U82" s="335"/>
      <c r="V82" s="336"/>
    </row>
    <row r="83" s="337" customFormat="true" ht="26.25" hidden="false" customHeight="false" outlineLevel="0" collapsed="false">
      <c r="A83" s="329" t="n">
        <v>70</v>
      </c>
      <c r="B83" s="409" t="s">
        <v>166</v>
      </c>
      <c r="C83" s="409" t="s">
        <v>167</v>
      </c>
      <c r="D83" s="331" t="n">
        <v>13</v>
      </c>
      <c r="E83" s="410" t="n">
        <v>12</v>
      </c>
      <c r="F83" s="331"/>
      <c r="G83" s="411" t="n">
        <f aca="false">IF(COUNTA($D83:$F83)&gt;0,SUM($D83/$D$14,$E83/$E$14,$F83/$F$14)*$G$14/COUNTA($D83:$F83),0)</f>
        <v>10.3333333333333</v>
      </c>
      <c r="H83" s="410" t="n">
        <v>9</v>
      </c>
      <c r="I83" s="331" t="n">
        <v>24</v>
      </c>
      <c r="J83" s="331"/>
      <c r="K83" s="411" t="n">
        <f aca="false">IF(COUNTA($H83:$J83)&gt;0,SUM($H83/$H$14,$I83/$I$14,$J83/$J$14)*$K$14/COUNTA($H83:$J83),0)</f>
        <v>8.13636363636364</v>
      </c>
      <c r="L83" s="412" t="n">
        <f aca="false">IF(ROUNDDOWN(SUM($G83,$K83,0.05),1)&gt;0,ROUNDDOWN(SUM($G83,$K83,0.05),1),"")</f>
        <v>18.5</v>
      </c>
      <c r="M83" s="331" t="n">
        <v>14.5</v>
      </c>
      <c r="N83" s="331" t="n">
        <v>10</v>
      </c>
      <c r="O83" s="331"/>
      <c r="P83" s="331"/>
      <c r="Q83" s="331" t="n">
        <v>6</v>
      </c>
      <c r="R83" s="331" t="n">
        <f aca="false">IF(OR(COUNTIF($M83:$Q83,"&gt;0")=0,COUNTA($M$14)=0),"",(IF(COUNTA($N83:$Q83)&lt;=2,SUM($M83:$Q83),IF(COUNTA($N83:$Q83)=3,SUM($M83:$Q83)-MIN($N83:$Q83),SUM($M83:$Q83)-MIN($N83:$Q83)-SMALL($N83:$Q83,2))))*7/(SUM($M$14:$O$14)/10))</f>
        <v>30.5</v>
      </c>
      <c r="S83" s="335" t="n">
        <f aca="false">IF(ROUNDDOWN(SUM($L83,$R83,0.5),0)&gt;0,ROUNDDOWN(SUM($L83,$R83,0.5),0),"")</f>
        <v>49</v>
      </c>
      <c r="T83" s="335"/>
      <c r="U83" s="335"/>
      <c r="V83" s="336"/>
    </row>
    <row r="84" customFormat="false" ht="26.25" hidden="false" customHeight="false" outlineLevel="0" collapsed="false">
      <c r="A84" s="320" t="n">
        <v>71</v>
      </c>
      <c r="B84" s="403" t="s">
        <v>214</v>
      </c>
      <c r="C84" s="398" t="s">
        <v>255</v>
      </c>
      <c r="D84" s="323"/>
      <c r="E84" s="413"/>
      <c r="F84" s="323"/>
      <c r="G84" s="400" t="n">
        <f aca="false">IF(COUNTA($D84:$F84)&gt;0,SUM($D84/$D$14,$E84/$E$14,$F84/$F$14)*$G$14/COUNTA($D84:$F84),0)</f>
        <v>0</v>
      </c>
      <c r="H84" s="323"/>
      <c r="I84" s="323"/>
      <c r="J84" s="323"/>
      <c r="K84" s="400" t="n">
        <f aca="false">IF(COUNTA($H84:$J84)&gt;0,SUM($H84/$H$14,$I84/$I$14,$J84/$J$14)*$K$14/COUNTA($H84:$J84),0)</f>
        <v>0</v>
      </c>
      <c r="L84" s="401" t="str">
        <f aca="false">IF(ROUNDDOWN(SUM($G84,$K84,0.05),1)&gt;0,ROUNDDOWN(SUM($G84,$K84,0.05),1),"")</f>
        <v/>
      </c>
      <c r="M84" s="323"/>
      <c r="N84" s="323"/>
      <c r="O84" s="323"/>
      <c r="P84" s="323"/>
      <c r="Q84" s="323"/>
      <c r="R84" s="402" t="str">
        <f aca="false">IF(OR(COUNTIF($M84:$Q84,"&gt;0")=0,COUNTA($M$14)=0),"",(IF(COUNTA($N84:$Q84)&lt;=2,SUM($M84:$Q84),IF(COUNTA($N84:$Q84)=3,SUM($M84:$Q84)-MIN($N84:$Q84),SUM($M84:$Q84)-MIN($N84:$Q84)-SMALL($N84:$Q84,2))))*7/(SUM($M$14:$O$14)/10))</f>
        <v/>
      </c>
      <c r="S84" s="327" t="str">
        <f aca="false">IF(ROUNDDOWN(SUM($L84,$R84,0.5),0)&gt;0,ROUNDDOWN(SUM($L84,$R84,0.5),0),"")</f>
        <v/>
      </c>
      <c r="T84" s="327"/>
      <c r="U84" s="327"/>
      <c r="V84" s="328"/>
    </row>
    <row r="85" customFormat="false" ht="26.25" hidden="false" customHeight="false" outlineLevel="0" collapsed="false">
      <c r="A85" s="320" t="n">
        <v>72</v>
      </c>
      <c r="B85" s="403" t="s">
        <v>308</v>
      </c>
      <c r="C85" s="414"/>
      <c r="D85" s="323"/>
      <c r="E85" s="413"/>
      <c r="F85" s="323"/>
      <c r="G85" s="400" t="n">
        <f aca="false">IF(COUNTA($D85:$F85)&gt;0,SUM($D85/$D$14,$E85/$E$14,$F85/$F$14)*$G$14/COUNTA($D85:$F85),0)</f>
        <v>0</v>
      </c>
      <c r="H85" s="323"/>
      <c r="I85" s="323"/>
      <c r="J85" s="323"/>
      <c r="K85" s="400" t="n">
        <f aca="false">IF(COUNTA($H85:$J85)&gt;0,SUM($H85/$H$14,$I85/$I$14,$J85/$J$14)*$K$14/COUNTA($H85:$J85),0)</f>
        <v>0</v>
      </c>
      <c r="L85" s="401" t="str">
        <f aca="false">IF(ROUNDDOWN(SUM($G85,$K85,0.05),1)&gt;0,ROUNDDOWN(SUM($G85,$K85,0.05),1),"")</f>
        <v/>
      </c>
      <c r="M85" s="323" t="n">
        <v>8</v>
      </c>
      <c r="N85" s="323" t="n">
        <v>9</v>
      </c>
      <c r="O85" s="323"/>
      <c r="P85" s="323"/>
      <c r="Q85" s="323" t="n">
        <v>11</v>
      </c>
      <c r="R85" s="402" t="n">
        <f aca="false">IF(OR(COUNTIF($M85:$Q85,"&gt;0")=0,COUNTA($M$14)=0),"",(IF(COUNTA($N85:$Q85)&lt;=2,SUM($M85:$Q85),IF(COUNTA($N85:$Q85)=3,SUM($M85:$Q85)-MIN($N85:$Q85),SUM($M85:$Q85)-MIN($N85:$Q85)-SMALL($N85:$Q85,2))))*7/(SUM($M$14:$O$14)/10))</f>
        <v>28</v>
      </c>
      <c r="S85" s="327" t="n">
        <v>40</v>
      </c>
      <c r="T85" s="327"/>
      <c r="U85" s="327"/>
      <c r="V85" s="328" t="s">
        <v>1</v>
      </c>
    </row>
    <row r="86" customFormat="false" ht="28.5" hidden="false" customHeight="false" outlineLevel="0" collapsed="false">
      <c r="A86" s="415"/>
      <c r="B86" s="416"/>
      <c r="C86" s="416"/>
      <c r="D86" s="415"/>
      <c r="E86" s="349" t="s">
        <v>379</v>
      </c>
      <c r="F86" s="349"/>
      <c r="G86" s="349"/>
      <c r="H86" s="349"/>
      <c r="I86" s="349"/>
      <c r="J86" s="349"/>
      <c r="K86" s="349"/>
      <c r="L86" s="349"/>
      <c r="M86" s="349"/>
      <c r="N86" s="349"/>
      <c r="O86" s="349"/>
      <c r="P86" s="349"/>
      <c r="Q86" s="349"/>
      <c r="R86" s="415"/>
      <c r="S86" s="417"/>
      <c r="T86" s="415"/>
      <c r="U86" s="415"/>
      <c r="V86" s="415"/>
    </row>
    <row r="87" customFormat="false" ht="15.75" hidden="false" customHeight="false" outlineLevel="0" collapsed="false">
      <c r="A87" s="415"/>
      <c r="B87" s="418"/>
      <c r="C87" s="419"/>
      <c r="D87" s="353" t="s">
        <v>360</v>
      </c>
      <c r="E87" s="353"/>
      <c r="F87" s="354" t="s">
        <v>380</v>
      </c>
      <c r="G87" s="355" t="s">
        <v>381</v>
      </c>
      <c r="H87" s="356" t="s">
        <v>382</v>
      </c>
      <c r="I87" s="357" t="s">
        <v>383</v>
      </c>
      <c r="J87" s="357" t="s">
        <v>384</v>
      </c>
      <c r="K87" s="357" t="s">
        <v>408</v>
      </c>
      <c r="L87" s="420"/>
      <c r="M87" s="420"/>
      <c r="N87" s="420"/>
      <c r="O87" s="420"/>
      <c r="P87" s="360" t="s">
        <v>385</v>
      </c>
      <c r="Q87" s="360"/>
      <c r="R87" s="361" t="s">
        <v>386</v>
      </c>
      <c r="S87" s="361"/>
      <c r="T87" s="354" t="s">
        <v>387</v>
      </c>
      <c r="U87" s="354"/>
      <c r="V87" s="420"/>
    </row>
    <row r="88" customFormat="false" ht="31.5" hidden="false" customHeight="true" outlineLevel="0" collapsed="false">
      <c r="A88" s="415"/>
      <c r="B88" s="421"/>
      <c r="C88" s="415"/>
      <c r="D88" s="363" t="s">
        <v>388</v>
      </c>
      <c r="E88" s="363"/>
      <c r="F88" s="364" t="n">
        <f aca="false">COUNTIF($V$15:$V85,F$87)</f>
        <v>9</v>
      </c>
      <c r="G88" s="364" t="n">
        <f aca="false">COUNTIF($V$15:$V85,G$87)</f>
        <v>30</v>
      </c>
      <c r="H88" s="365" t="n">
        <f aca="false">COUNTIF($V$15:$V85,H$87)</f>
        <v>15</v>
      </c>
      <c r="I88" s="366" t="n">
        <f aca="false">COUNTIF($V$15:$V85,I$87)</f>
        <v>10</v>
      </c>
      <c r="J88" s="366" t="n">
        <f aca="false">COUNTIF($V$15:$V85,J$87)</f>
        <v>2</v>
      </c>
      <c r="K88" s="366" t="n">
        <f aca="false">SUM(F88:J88)</f>
        <v>66</v>
      </c>
      <c r="L88" s="422"/>
      <c r="M88" s="420"/>
      <c r="N88" s="420"/>
      <c r="O88" s="420"/>
      <c r="P88" s="367" t="s">
        <v>389</v>
      </c>
      <c r="Q88" s="355" t="s">
        <v>390</v>
      </c>
      <c r="R88" s="368" t="s">
        <v>391</v>
      </c>
      <c r="S88" s="369" t="s">
        <v>392</v>
      </c>
      <c r="T88" s="370" t="s">
        <v>393</v>
      </c>
      <c r="U88" s="370"/>
      <c r="V88" s="420"/>
    </row>
    <row r="89" customFormat="false" ht="26.25" hidden="false" customHeight="true" outlineLevel="0" collapsed="false">
      <c r="A89" s="415"/>
      <c r="B89" s="421"/>
      <c r="C89" s="415"/>
      <c r="D89" s="363" t="s">
        <v>394</v>
      </c>
      <c r="E89" s="363"/>
      <c r="F89" s="364"/>
      <c r="G89" s="364"/>
      <c r="H89" s="365"/>
      <c r="I89" s="366"/>
      <c r="J89" s="366"/>
      <c r="K89" s="366"/>
      <c r="L89" s="420"/>
      <c r="M89" s="355" t="s">
        <v>395</v>
      </c>
      <c r="N89" s="355"/>
      <c r="O89" s="371" t="s">
        <v>388</v>
      </c>
      <c r="P89" s="372" t="n">
        <f aca="false">IF(SUM($L$15:$L85)&gt;0,AVERAGE($L$15:$L85),0)</f>
        <v>20.4463768115942</v>
      </c>
      <c r="Q89" s="372" t="n">
        <f aca="false">$P89/30*100</f>
        <v>68.1545893719807</v>
      </c>
      <c r="R89" s="372" t="n">
        <f aca="false">IF(SUM($R$15:$R85)&gt;0,AVERAGE($R$15:$R85),0)</f>
        <v>39.0955882352941</v>
      </c>
      <c r="S89" s="373" t="n">
        <f aca="false">$R89/70*100</f>
        <v>55.8508403361345</v>
      </c>
      <c r="T89" s="374" t="n">
        <f aca="false">IF(SUM($S$15:$S85)&gt;0,AVERAGE($S$15:$S85),0)</f>
        <v>58.3</v>
      </c>
      <c r="U89" s="374"/>
      <c r="V89" s="420"/>
    </row>
    <row r="90" customFormat="false" ht="21" hidden="false" customHeight="false" outlineLevel="0" collapsed="false">
      <c r="A90" s="415"/>
      <c r="B90" s="421"/>
      <c r="C90" s="421"/>
      <c r="D90" s="423"/>
      <c r="E90" s="424"/>
      <c r="F90" s="424"/>
      <c r="G90" s="424"/>
      <c r="H90" s="425"/>
      <c r="I90" s="425"/>
      <c r="J90" s="425"/>
      <c r="K90" s="425"/>
      <c r="L90" s="420"/>
      <c r="M90" s="355"/>
      <c r="N90" s="355"/>
      <c r="O90" s="371" t="s">
        <v>396</v>
      </c>
      <c r="P90" s="372"/>
      <c r="Q90" s="372"/>
      <c r="R90" s="377"/>
      <c r="S90" s="373"/>
      <c r="T90" s="374"/>
      <c r="U90" s="374"/>
      <c r="V90" s="420"/>
    </row>
    <row r="91" customFormat="false" ht="21" hidden="false" customHeight="false" outlineLevel="0" collapsed="false">
      <c r="A91" s="415"/>
      <c r="B91" s="421"/>
      <c r="C91" s="415"/>
      <c r="D91" s="378"/>
      <c r="E91" s="379"/>
      <c r="F91" s="380" t="s">
        <v>397</v>
      </c>
      <c r="G91" s="380" t="s">
        <v>398</v>
      </c>
      <c r="H91" s="424"/>
      <c r="I91" s="424"/>
      <c r="J91" s="424"/>
      <c r="K91" s="425"/>
      <c r="L91" s="420"/>
      <c r="M91" s="355" t="s">
        <v>399</v>
      </c>
      <c r="N91" s="355"/>
      <c r="O91" s="371" t="s">
        <v>388</v>
      </c>
      <c r="P91" s="381" t="n">
        <f aca="false">MIN($L$15:$L85)</f>
        <v>16.3</v>
      </c>
      <c r="Q91" s="372" t="n">
        <f aca="false">$P91/30*100</f>
        <v>54.3333333333333</v>
      </c>
      <c r="R91" s="382" t="n">
        <f aca="false">MIN($R$15:$R85)</f>
        <v>17</v>
      </c>
      <c r="S91" s="373" t="n">
        <f aca="false">$R91/70*100</f>
        <v>24.2857142857143</v>
      </c>
      <c r="T91" s="374" t="n">
        <f aca="false">MIN($S$15:$S85)</f>
        <v>18</v>
      </c>
      <c r="U91" s="374"/>
      <c r="V91" s="420"/>
    </row>
    <row r="92" customFormat="false" ht="26.25" hidden="false" customHeight="false" outlineLevel="0" collapsed="false">
      <c r="A92" s="415"/>
      <c r="B92" s="421"/>
      <c r="C92" s="415"/>
      <c r="D92" s="353" t="s">
        <v>1</v>
      </c>
      <c r="E92" s="353"/>
      <c r="F92" s="383" t="n">
        <f aca="false">COUNTIF($S$15:$S$85,"&gt;=40")</f>
        <v>66</v>
      </c>
      <c r="G92" s="383"/>
      <c r="H92" s="424"/>
      <c r="I92" s="424"/>
      <c r="J92" s="424"/>
      <c r="K92" s="425"/>
      <c r="L92" s="420"/>
      <c r="M92" s="355"/>
      <c r="N92" s="355"/>
      <c r="O92" s="371" t="s">
        <v>396</v>
      </c>
      <c r="P92" s="372"/>
      <c r="Q92" s="372"/>
      <c r="R92" s="384"/>
      <c r="S92" s="384"/>
      <c r="T92" s="385"/>
      <c r="U92" s="385"/>
      <c r="V92" s="420"/>
    </row>
    <row r="93" customFormat="false" ht="26.25" hidden="false" customHeight="false" outlineLevel="0" collapsed="false">
      <c r="A93" s="415"/>
      <c r="B93" s="421"/>
      <c r="C93" s="415"/>
      <c r="D93" s="353" t="s">
        <v>400</v>
      </c>
      <c r="E93" s="353"/>
      <c r="F93" s="383" t="n">
        <f aca="false">COUNTIF($V$15:$V85,"E")</f>
        <v>2</v>
      </c>
      <c r="G93" s="383"/>
      <c r="H93" s="424"/>
      <c r="I93" s="424"/>
      <c r="J93" s="424"/>
      <c r="K93" s="425"/>
      <c r="L93" s="420"/>
      <c r="M93" s="355" t="s">
        <v>401</v>
      </c>
      <c r="N93" s="355"/>
      <c r="O93" s="371" t="s">
        <v>388</v>
      </c>
      <c r="P93" s="372" t="n">
        <f aca="false">MAX($L$15:$L85)</f>
        <v>24.6</v>
      </c>
      <c r="Q93" s="372" t="n">
        <f aca="false">$P93/30*100</f>
        <v>82</v>
      </c>
      <c r="R93" s="372" t="n">
        <f aca="false">MAX($R$15:$R85)</f>
        <v>58</v>
      </c>
      <c r="S93" s="373" t="n">
        <f aca="false">$R93/70*100</f>
        <v>82.8571428571429</v>
      </c>
      <c r="T93" s="374" t="n">
        <f aca="false">MAX($S$15:$S85)</f>
        <v>81</v>
      </c>
      <c r="U93" s="374"/>
      <c r="V93" s="420"/>
    </row>
    <row r="94" customFormat="false" ht="26.25" hidden="false" customHeight="true" outlineLevel="0" collapsed="false">
      <c r="A94" s="415"/>
      <c r="B94" s="415"/>
      <c r="C94" s="426"/>
      <c r="D94" s="363" t="s">
        <v>402</v>
      </c>
      <c r="E94" s="363"/>
      <c r="F94" s="383" t="n">
        <f aca="false">COUNTA($B$15:$B85)-SUM(F88:K88)</f>
        <v>-61</v>
      </c>
      <c r="G94" s="383"/>
      <c r="H94" s="424"/>
      <c r="I94" s="424"/>
      <c r="J94" s="420"/>
      <c r="K94" s="420"/>
      <c r="L94" s="420"/>
      <c r="M94" s="355"/>
      <c r="N94" s="355"/>
      <c r="O94" s="371" t="s">
        <v>396</v>
      </c>
      <c r="P94" s="372"/>
      <c r="Q94" s="372"/>
      <c r="R94" s="377"/>
      <c r="S94" s="373"/>
      <c r="T94" s="374"/>
      <c r="U94" s="374"/>
      <c r="V94" s="420"/>
    </row>
    <row r="95" customFormat="false" ht="26.25" hidden="false" customHeight="false" outlineLevel="0" collapsed="false">
      <c r="A95" s="415"/>
      <c r="B95" s="415"/>
      <c r="C95" s="426"/>
      <c r="D95" s="355" t="s">
        <v>22</v>
      </c>
      <c r="E95" s="355"/>
      <c r="F95" s="383" t="n">
        <f aca="false">SUM($F92:$F94)</f>
        <v>7</v>
      </c>
      <c r="G95" s="383"/>
      <c r="H95" s="424"/>
      <c r="I95" s="424"/>
      <c r="J95" s="420"/>
      <c r="K95" s="420"/>
      <c r="L95" s="420"/>
      <c r="M95" s="355" t="s">
        <v>403</v>
      </c>
      <c r="N95" s="355"/>
      <c r="O95" s="371" t="s">
        <v>388</v>
      </c>
      <c r="P95" s="381" t="n">
        <f aca="false">IF(SUM($L$15:$L85)&gt;0,STDEV($L$15:$L85),0)</f>
        <v>2.03986589165194</v>
      </c>
      <c r="Q95" s="372" t="n">
        <f aca="false">$P95/30*100</f>
        <v>6.79955297217315</v>
      </c>
      <c r="R95" s="382" t="n">
        <f aca="false">IF(SUM($R$15:$R85),STDEV($R$15:$R85),0)</f>
        <v>8.84706602556774</v>
      </c>
      <c r="S95" s="373" t="n">
        <f aca="false">$R95/70*100</f>
        <v>12.6386657508111</v>
      </c>
      <c r="T95" s="374" t="n">
        <f aca="false">IF(SUM($S$15:$S85)&gt;0,STDEV($S$15:$S85),0)</f>
        <v>12.0486333340089</v>
      </c>
      <c r="U95" s="374"/>
      <c r="V95" s="420"/>
    </row>
    <row r="96" customFormat="false" ht="21" hidden="false" customHeight="false" outlineLevel="0" collapsed="false">
      <c r="A96" s="415"/>
      <c r="B96" s="415"/>
      <c r="C96" s="426"/>
      <c r="D96" s="424"/>
      <c r="E96" s="424"/>
      <c r="F96" s="424"/>
      <c r="G96" s="427"/>
      <c r="H96" s="424"/>
      <c r="I96" s="424"/>
      <c r="J96" s="420"/>
      <c r="K96" s="420"/>
      <c r="L96" s="420"/>
      <c r="M96" s="355"/>
      <c r="N96" s="355"/>
      <c r="O96" s="371" t="s">
        <v>396</v>
      </c>
      <c r="P96" s="372"/>
      <c r="Q96" s="372"/>
      <c r="R96" s="384"/>
      <c r="S96" s="384"/>
      <c r="T96" s="385"/>
      <c r="U96" s="385"/>
      <c r="V96" s="420"/>
    </row>
    <row r="97" customFormat="false" ht="12.75" hidden="false" customHeight="false" outlineLevel="0" collapsed="false">
      <c r="A97" s="294"/>
      <c r="B97" s="389"/>
      <c r="C97" s="294"/>
      <c r="D97" s="294"/>
      <c r="E97" s="294"/>
      <c r="F97" s="294"/>
      <c r="G97" s="295"/>
      <c r="H97" s="294"/>
      <c r="I97" s="294"/>
      <c r="J97" s="294"/>
      <c r="K97" s="294"/>
      <c r="L97" s="294"/>
      <c r="M97" s="294"/>
      <c r="N97" s="294"/>
      <c r="O97" s="294"/>
      <c r="P97" s="294"/>
      <c r="Q97" s="294"/>
      <c r="R97" s="294"/>
      <c r="S97" s="296"/>
      <c r="T97" s="294"/>
      <c r="U97" s="294"/>
      <c r="V97" s="294"/>
    </row>
    <row r="98" customFormat="false" ht="12.75" hidden="false" customHeight="false" outlineLevel="0" collapsed="false"/>
  </sheetData>
  <mergeCells count="45">
    <mergeCell ref="A6:V6"/>
    <mergeCell ref="A7:V7"/>
    <mergeCell ref="A8:V8"/>
    <mergeCell ref="A9:V9"/>
    <mergeCell ref="E10:F10"/>
    <mergeCell ref="G10:H10"/>
    <mergeCell ref="K10:M10"/>
    <mergeCell ref="N10:O10"/>
    <mergeCell ref="P10:Q10"/>
    <mergeCell ref="R10:S10"/>
    <mergeCell ref="A12:A14"/>
    <mergeCell ref="B12:B14"/>
    <mergeCell ref="C12:C14"/>
    <mergeCell ref="D12:G12"/>
    <mergeCell ref="H12:K12"/>
    <mergeCell ref="L12:L14"/>
    <mergeCell ref="M12:R12"/>
    <mergeCell ref="S12:S14"/>
    <mergeCell ref="T12:T14"/>
    <mergeCell ref="U12:U14"/>
    <mergeCell ref="V12:V14"/>
    <mergeCell ref="E86:Q86"/>
    <mergeCell ref="D87:E87"/>
    <mergeCell ref="P87:Q87"/>
    <mergeCell ref="R87:S87"/>
    <mergeCell ref="T87:U87"/>
    <mergeCell ref="D88:E88"/>
    <mergeCell ref="T88:U88"/>
    <mergeCell ref="D89:E89"/>
    <mergeCell ref="M89:N90"/>
    <mergeCell ref="T89:U89"/>
    <mergeCell ref="T90:U90"/>
    <mergeCell ref="M91:N92"/>
    <mergeCell ref="T91:U91"/>
    <mergeCell ref="D92:E92"/>
    <mergeCell ref="T92:U92"/>
    <mergeCell ref="D93:E93"/>
    <mergeCell ref="M93:N94"/>
    <mergeCell ref="T93:U93"/>
    <mergeCell ref="D94:E94"/>
    <mergeCell ref="T94:U94"/>
    <mergeCell ref="D95:E95"/>
    <mergeCell ref="M95:N96"/>
    <mergeCell ref="T95:U95"/>
    <mergeCell ref="T96:U96"/>
  </mergeCells>
  <conditionalFormatting sqref="I49 J15:K49 D15:H49 D50:K85">
    <cfRule type="cellIs" priority="2" operator="equal" aboveAverage="0" equalAverage="0" bottom="0" percent="0" rank="0" text="" dxfId="21">
      <formula>0</formula>
    </cfRule>
  </conditionalFormatting>
  <conditionalFormatting sqref="A79:C85 A15:A78 B50:C78 S15:V85">
    <cfRule type="expression" priority="3" aboveAverage="0" equalAverage="0" bottom="0" percent="0" rank="0" text="" dxfId="22">
      <formula>"$V17&lt;40"</formula>
    </cfRule>
  </conditionalFormatting>
  <conditionalFormatting sqref="M15:Q85">
    <cfRule type="expression" priority="4" aboveAverage="0" equalAverage="0" bottom="0" percent="0" rank="0" text="" dxfId="23">
      <formula>($R15="")</formula>
    </cfRule>
  </conditionalFormatting>
  <conditionalFormatting sqref="I15:I48">
    <cfRule type="cellIs" priority="5" operator="equal" aboveAverage="0" equalAverage="0" bottom="0" percent="0" rank="0" text="" dxfId="24">
      <formula>0</formula>
    </cfRule>
  </conditionalFormatting>
  <conditionalFormatting sqref="C15 B16:C49">
    <cfRule type="expression" priority="6" aboveAverage="0" equalAverage="0" bottom="0" percent="0" rank="0" text="" dxfId="25">
      <formula>"$V17&lt;40"</formula>
    </cfRule>
  </conditionalFormatting>
  <conditionalFormatting sqref="B15">
    <cfRule type="expression" priority="7" aboveAverage="0" equalAverage="0" bottom="0" percent="0" rank="0" text="" dxfId="26">
      <formula>"$V17&lt;40"</formula>
    </cfRule>
  </conditionalFormatting>
  <dataValidations count="4">
    <dataValidation allowBlank="true" error="THE VALUE IN THIS CELL SHOULD BE NON-NEGATIVE LESS THAN 100&#10;" errorTitle="INVALID DATA" operator="between" showDropDown="false" showErrorMessage="true" showInputMessage="false" sqref="S89:U96" type="decimal">
      <formula1>0</formula1>
      <formula2>100</formula2>
    </dataValidation>
    <dataValidation allowBlank="true" error="THE VALUE IN THIS CELL SHOULD BE NON-NEGATIVE LESS THAN 100" errorTitle="INVALID DATA" operator="between" showDropDown="false" showErrorMessage="true" showInputMessage="false" sqref="Q89:Q96" type="decimal">
      <formula1>0</formula1>
      <formula2>100</formula2>
    </dataValidation>
    <dataValidation allowBlank="true" operator="between" showDropDown="false" showErrorMessage="true" showInputMessage="true" sqref="D15:R85" type="decimal">
      <formula1>0</formula1>
      <formula2>D$14</formula2>
    </dataValidation>
    <dataValidation allowBlank="true" error="THE INPUT TO THIS CELL SHOULD BE A NON-NEGATIVE LESS THAN OR EQUAL TO 100. PLEASE CHECK YOUR DATA AND FORMULAS AFFECTING THIS CELL. " errorTitle="INVALID DATA" operator="between" showDropDown="false" showErrorMessage="true" showInputMessage="false" sqref="S15:S85" type="decimal">
      <formula1>0</formula1>
      <formula2>100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7"/>
  <sheetViews>
    <sheetView showFormulas="false" showGridLines="true" showRowColHeaders="true" showZeros="true" rightToLeft="false" tabSelected="false" showOutlineSymbols="true" defaultGridColor="true" view="pageBreakPreview" topLeftCell="A73" colorId="64" zoomScale="100" zoomScaleNormal="55" zoomScalePageLayoutView="100" workbookViewId="0">
      <selection pane="topLeft" activeCell="B85" activeCellId="0" sqref="B85"/>
    </sheetView>
  </sheetViews>
  <sheetFormatPr defaultColWidth="9.14453125" defaultRowHeight="12.75" zeroHeight="true" outlineLevelRow="0" outlineLevelCol="0"/>
  <cols>
    <col collapsed="false" customWidth="true" hidden="false" outlineLevel="0" max="2" min="2" style="0" width="36"/>
    <col collapsed="false" customWidth="true" hidden="false" outlineLevel="0" max="3" min="3" style="0" width="45.29"/>
    <col collapsed="false" customWidth="true" hidden="false" outlineLevel="0" max="14" min="14" style="0" width="10.57"/>
    <col collapsed="false" customWidth="false" hidden="true" outlineLevel="0" max="1024" min="27" style="0" width="9.14"/>
  </cols>
  <sheetData>
    <row r="1" customFormat="false" ht="15.75" hidden="false" customHeight="false" outlineLevel="0" collapsed="false">
      <c r="A1" s="428"/>
      <c r="B1" s="429"/>
      <c r="C1" s="429"/>
      <c r="D1" s="428"/>
      <c r="E1" s="428"/>
      <c r="F1" s="428"/>
      <c r="G1" s="430"/>
      <c r="H1" s="428"/>
      <c r="I1" s="428"/>
      <c r="J1" s="428"/>
      <c r="K1" s="428"/>
      <c r="L1" s="428"/>
      <c r="M1" s="428"/>
      <c r="N1" s="428"/>
      <c r="O1" s="428"/>
      <c r="P1" s="428"/>
      <c r="Q1" s="428"/>
      <c r="R1" s="428"/>
      <c r="S1" s="428"/>
      <c r="T1" s="428"/>
      <c r="U1" s="428"/>
      <c r="V1" s="431"/>
      <c r="W1" s="428"/>
      <c r="X1" s="428"/>
      <c r="Y1" s="428"/>
    </row>
    <row r="2" customFormat="false" ht="15.75" hidden="false" customHeight="false" outlineLevel="0" collapsed="false">
      <c r="A2" s="428"/>
      <c r="B2" s="429"/>
      <c r="C2" s="429"/>
      <c r="D2" s="428"/>
      <c r="E2" s="428"/>
      <c r="F2" s="428"/>
      <c r="G2" s="430"/>
      <c r="H2" s="428"/>
      <c r="I2" s="428"/>
      <c r="J2" s="428"/>
      <c r="K2" s="428"/>
      <c r="L2" s="428"/>
      <c r="M2" s="428"/>
      <c r="N2" s="428"/>
      <c r="O2" s="428"/>
      <c r="P2" s="428"/>
      <c r="Q2" s="428"/>
      <c r="R2" s="428"/>
      <c r="S2" s="428"/>
      <c r="T2" s="428"/>
      <c r="U2" s="428"/>
      <c r="V2" s="431"/>
      <c r="W2" s="428"/>
      <c r="X2" s="428"/>
      <c r="Y2" s="428"/>
    </row>
    <row r="3" customFormat="false" ht="15.75" hidden="false" customHeight="false" outlineLevel="0" collapsed="false">
      <c r="A3" s="428"/>
      <c r="B3" s="429"/>
      <c r="C3" s="429"/>
      <c r="D3" s="428"/>
      <c r="E3" s="428"/>
      <c r="F3" s="428"/>
      <c r="G3" s="430"/>
      <c r="H3" s="428"/>
      <c r="I3" s="428"/>
      <c r="J3" s="428"/>
      <c r="K3" s="428"/>
      <c r="L3" s="428"/>
      <c r="M3" s="428"/>
      <c r="N3" s="428"/>
      <c r="O3" s="428"/>
      <c r="P3" s="428"/>
      <c r="Q3" s="428"/>
      <c r="R3" s="428"/>
      <c r="S3" s="428"/>
      <c r="T3" s="428"/>
      <c r="U3" s="428"/>
      <c r="V3" s="431"/>
      <c r="W3" s="428"/>
      <c r="X3" s="428"/>
      <c r="Y3" s="428"/>
    </row>
    <row r="4" customFormat="false" ht="15.75" hidden="false" customHeight="false" outlineLevel="0" collapsed="false">
      <c r="A4" s="428"/>
      <c r="B4" s="429"/>
      <c r="C4" s="429"/>
      <c r="D4" s="428"/>
      <c r="E4" s="428"/>
      <c r="F4" s="428"/>
      <c r="G4" s="430"/>
      <c r="H4" s="428"/>
      <c r="I4" s="428"/>
      <c r="J4" s="428"/>
      <c r="K4" s="428"/>
      <c r="L4" s="428"/>
      <c r="M4" s="428"/>
      <c r="N4" s="428"/>
      <c r="O4" s="428"/>
      <c r="P4" s="428"/>
      <c r="Q4" s="428"/>
      <c r="R4" s="428"/>
      <c r="S4" s="428"/>
      <c r="T4" s="428"/>
      <c r="U4" s="428"/>
      <c r="V4" s="431"/>
      <c r="W4" s="428"/>
      <c r="X4" s="428"/>
      <c r="Y4" s="428"/>
    </row>
    <row r="5" customFormat="false" ht="15.75" hidden="false" customHeight="false" outlineLevel="0" collapsed="false">
      <c r="A5" s="428"/>
      <c r="B5" s="429"/>
      <c r="C5" s="429"/>
      <c r="D5" s="428"/>
      <c r="E5" s="428"/>
      <c r="F5" s="428"/>
      <c r="G5" s="430"/>
      <c r="H5" s="428"/>
      <c r="I5" s="428"/>
      <c r="J5" s="428"/>
      <c r="K5" s="428"/>
      <c r="L5" s="428"/>
      <c r="M5" s="428"/>
      <c r="N5" s="428"/>
      <c r="O5" s="428"/>
      <c r="P5" s="428"/>
      <c r="Q5" s="428"/>
      <c r="R5" s="428"/>
      <c r="S5" s="428"/>
      <c r="T5" s="428"/>
      <c r="U5" s="428"/>
      <c r="V5" s="431"/>
      <c r="W5" s="428"/>
      <c r="X5" s="428"/>
      <c r="Y5" s="428"/>
    </row>
    <row r="6" customFormat="false" ht="30" hidden="false" customHeight="false" outlineLevel="0" collapsed="false">
      <c r="A6" s="432" t="s">
        <v>342</v>
      </c>
      <c r="B6" s="432"/>
      <c r="C6" s="432"/>
      <c r="D6" s="432"/>
      <c r="E6" s="432"/>
      <c r="F6" s="432"/>
      <c r="G6" s="432"/>
      <c r="H6" s="432"/>
      <c r="I6" s="432"/>
      <c r="J6" s="432"/>
      <c r="K6" s="432"/>
      <c r="L6" s="432"/>
      <c r="M6" s="432"/>
      <c r="N6" s="432"/>
      <c r="O6" s="432"/>
      <c r="P6" s="432"/>
      <c r="Q6" s="432"/>
      <c r="R6" s="432"/>
      <c r="S6" s="432"/>
      <c r="T6" s="432"/>
      <c r="U6" s="432"/>
      <c r="V6" s="432"/>
      <c r="W6" s="432"/>
      <c r="X6" s="432"/>
      <c r="Y6" s="432"/>
    </row>
    <row r="7" customFormat="false" ht="22.5" hidden="false" customHeight="false" outlineLevel="0" collapsed="false">
      <c r="A7" s="433" t="s">
        <v>404</v>
      </c>
      <c r="B7" s="433"/>
      <c r="C7" s="433"/>
      <c r="D7" s="433"/>
      <c r="E7" s="433"/>
      <c r="F7" s="433"/>
      <c r="G7" s="433"/>
      <c r="H7" s="433"/>
      <c r="I7" s="433"/>
      <c r="J7" s="433"/>
      <c r="K7" s="433"/>
      <c r="L7" s="433"/>
      <c r="M7" s="433"/>
      <c r="N7" s="433"/>
      <c r="O7" s="433"/>
      <c r="P7" s="433"/>
      <c r="Q7" s="433"/>
      <c r="R7" s="433"/>
      <c r="S7" s="433"/>
      <c r="T7" s="433"/>
      <c r="U7" s="433"/>
      <c r="V7" s="433"/>
      <c r="W7" s="433"/>
      <c r="X7" s="433"/>
      <c r="Y7" s="433"/>
    </row>
    <row r="8" customFormat="false" ht="22.5" hidden="false" customHeight="false" outlineLevel="0" collapsed="false">
      <c r="A8" s="433" t="s">
        <v>344</v>
      </c>
      <c r="B8" s="433"/>
      <c r="C8" s="433"/>
      <c r="D8" s="433"/>
      <c r="E8" s="433"/>
      <c r="F8" s="433"/>
      <c r="G8" s="433"/>
      <c r="H8" s="433"/>
      <c r="I8" s="433"/>
      <c r="J8" s="433"/>
      <c r="K8" s="433"/>
      <c r="L8" s="433"/>
      <c r="M8" s="433"/>
      <c r="N8" s="433"/>
      <c r="O8" s="433"/>
      <c r="P8" s="433"/>
      <c r="Q8" s="433"/>
      <c r="R8" s="433"/>
      <c r="S8" s="433"/>
      <c r="T8" s="433"/>
      <c r="U8" s="433"/>
      <c r="V8" s="433"/>
      <c r="W8" s="433"/>
      <c r="X8" s="433"/>
      <c r="Y8" s="433"/>
    </row>
    <row r="9" customFormat="false" ht="22.5" hidden="false" customHeight="false" outlineLevel="0" collapsed="false">
      <c r="A9" s="434" t="s">
        <v>345</v>
      </c>
      <c r="B9" s="434"/>
      <c r="C9" s="434"/>
      <c r="D9" s="434"/>
      <c r="E9" s="434"/>
      <c r="F9" s="434"/>
      <c r="G9" s="434"/>
      <c r="H9" s="434"/>
      <c r="I9" s="434"/>
      <c r="J9" s="434"/>
      <c r="K9" s="434"/>
      <c r="L9" s="434"/>
      <c r="M9" s="434"/>
      <c r="N9" s="434"/>
      <c r="O9" s="434"/>
      <c r="P9" s="434"/>
      <c r="Q9" s="434"/>
      <c r="R9" s="434"/>
      <c r="S9" s="434"/>
      <c r="T9" s="434"/>
      <c r="U9" s="434"/>
      <c r="V9" s="434"/>
      <c r="W9" s="434"/>
      <c r="X9" s="434"/>
      <c r="Y9" s="434"/>
    </row>
    <row r="10" customFormat="false" ht="22.5" hidden="false" customHeight="false" outlineLevel="0" collapsed="false">
      <c r="A10" s="435"/>
      <c r="B10" s="436"/>
      <c r="C10" s="436"/>
      <c r="D10" s="435"/>
      <c r="E10" s="437" t="s">
        <v>346</v>
      </c>
      <c r="F10" s="437"/>
      <c r="G10" s="438" t="s">
        <v>35</v>
      </c>
      <c r="H10" s="438"/>
      <c r="I10" s="439"/>
      <c r="J10" s="440"/>
      <c r="K10" s="440"/>
      <c r="L10" s="441"/>
      <c r="M10" s="441"/>
      <c r="N10" s="437" t="s">
        <v>347</v>
      </c>
      <c r="O10" s="437"/>
      <c r="P10" s="434" t="s">
        <v>409</v>
      </c>
      <c r="Q10" s="434"/>
      <c r="R10" s="434"/>
      <c r="S10" s="434"/>
      <c r="T10" s="440"/>
      <c r="U10" s="440"/>
      <c r="V10" s="440"/>
      <c r="W10" s="435"/>
      <c r="X10" s="435"/>
      <c r="Y10" s="435"/>
    </row>
    <row r="11" customFormat="false" ht="15.75" hidden="false" customHeight="false" outlineLevel="0" collapsed="false">
      <c r="A11" s="435"/>
      <c r="B11" s="436"/>
      <c r="C11" s="436"/>
      <c r="D11" s="435"/>
      <c r="E11" s="435"/>
      <c r="F11" s="435"/>
      <c r="G11" s="442"/>
      <c r="H11" s="435"/>
      <c r="I11" s="435"/>
      <c r="J11" s="435"/>
      <c r="K11" s="435"/>
      <c r="L11" s="435"/>
      <c r="M11" s="435"/>
      <c r="N11" s="435"/>
      <c r="O11" s="435"/>
      <c r="P11" s="435"/>
      <c r="Q11" s="435"/>
      <c r="R11" s="435"/>
      <c r="S11" s="435"/>
      <c r="T11" s="435"/>
      <c r="U11" s="435"/>
      <c r="V11" s="443"/>
      <c r="W11" s="435"/>
      <c r="X11" s="435"/>
      <c r="Y11" s="435"/>
    </row>
    <row r="12" customFormat="false" ht="18" hidden="false" customHeight="true" outlineLevel="0" collapsed="false">
      <c r="A12" s="444" t="s">
        <v>349</v>
      </c>
      <c r="B12" s="445" t="s">
        <v>350</v>
      </c>
      <c r="C12" s="445" t="s">
        <v>351</v>
      </c>
      <c r="D12" s="446" t="s">
        <v>352</v>
      </c>
      <c r="E12" s="446"/>
      <c r="F12" s="446"/>
      <c r="G12" s="446"/>
      <c r="H12" s="447" t="s">
        <v>353</v>
      </c>
      <c r="I12" s="447"/>
      <c r="J12" s="447"/>
      <c r="K12" s="447" t="s">
        <v>354</v>
      </c>
      <c r="L12" s="447"/>
      <c r="M12" s="447"/>
      <c r="N12" s="447"/>
      <c r="O12" s="448" t="s">
        <v>355</v>
      </c>
      <c r="P12" s="447" t="s">
        <v>356</v>
      </c>
      <c r="Q12" s="447"/>
      <c r="R12" s="447"/>
      <c r="S12" s="447"/>
      <c r="T12" s="447"/>
      <c r="U12" s="447"/>
      <c r="V12" s="449" t="s">
        <v>357</v>
      </c>
      <c r="W12" s="450" t="s">
        <v>358</v>
      </c>
      <c r="X12" s="450" t="s">
        <v>359</v>
      </c>
      <c r="Y12" s="450" t="s">
        <v>360</v>
      </c>
    </row>
    <row r="13" customFormat="false" ht="103.5" hidden="false" customHeight="true" outlineLevel="0" collapsed="false">
      <c r="A13" s="444"/>
      <c r="B13" s="444"/>
      <c r="C13" s="444"/>
      <c r="D13" s="451" t="s">
        <v>361</v>
      </c>
      <c r="E13" s="451" t="s">
        <v>362</v>
      </c>
      <c r="F13" s="451" t="s">
        <v>363</v>
      </c>
      <c r="G13" s="446" t="s">
        <v>22</v>
      </c>
      <c r="H13" s="452" t="s">
        <v>364</v>
      </c>
      <c r="I13" s="452" t="s">
        <v>365</v>
      </c>
      <c r="J13" s="447" t="s">
        <v>22</v>
      </c>
      <c r="K13" s="452" t="s">
        <v>366</v>
      </c>
      <c r="L13" s="452" t="s">
        <v>367</v>
      </c>
      <c r="M13" s="452" t="s">
        <v>368</v>
      </c>
      <c r="N13" s="452" t="s">
        <v>369</v>
      </c>
      <c r="O13" s="448"/>
      <c r="P13" s="452" t="s">
        <v>370</v>
      </c>
      <c r="Q13" s="452" t="s">
        <v>371</v>
      </c>
      <c r="R13" s="452" t="s">
        <v>372</v>
      </c>
      <c r="S13" s="452" t="s">
        <v>373</v>
      </c>
      <c r="T13" s="452" t="s">
        <v>374</v>
      </c>
      <c r="U13" s="452" t="s">
        <v>375</v>
      </c>
      <c r="V13" s="449"/>
      <c r="W13" s="449"/>
      <c r="X13" s="449"/>
      <c r="Y13" s="449"/>
    </row>
    <row r="14" customFormat="false" ht="20.25" hidden="false" customHeight="true" outlineLevel="0" collapsed="false">
      <c r="A14" s="444"/>
      <c r="B14" s="444"/>
      <c r="C14" s="444"/>
      <c r="D14" s="453" t="n">
        <v>10</v>
      </c>
      <c r="E14" s="453" t="n">
        <v>10</v>
      </c>
      <c r="F14" s="453" t="n">
        <v>10</v>
      </c>
      <c r="G14" s="454" t="n">
        <v>10</v>
      </c>
      <c r="H14" s="453" t="n">
        <v>5</v>
      </c>
      <c r="I14" s="453" t="n">
        <v>5</v>
      </c>
      <c r="J14" s="455" t="n">
        <v>5</v>
      </c>
      <c r="K14" s="453" t="n">
        <v>15</v>
      </c>
      <c r="L14" s="453" t="n">
        <v>15</v>
      </c>
      <c r="M14" s="453" t="n">
        <v>15</v>
      </c>
      <c r="N14" s="455" t="n">
        <v>15</v>
      </c>
      <c r="O14" s="448"/>
      <c r="P14" s="444" t="n">
        <v>30</v>
      </c>
      <c r="Q14" s="444" t="n">
        <v>20</v>
      </c>
      <c r="R14" s="444" t="n">
        <v>20</v>
      </c>
      <c r="S14" s="444" t="n">
        <v>20</v>
      </c>
      <c r="T14" s="444" t="n">
        <v>20</v>
      </c>
      <c r="U14" s="456" t="n">
        <v>70</v>
      </c>
      <c r="V14" s="449"/>
      <c r="W14" s="449"/>
      <c r="X14" s="449"/>
      <c r="Y14" s="449"/>
    </row>
    <row r="15" customFormat="false" ht="26.25" hidden="false" customHeight="false" outlineLevel="0" collapsed="false">
      <c r="A15" s="457" t="n">
        <v>1</v>
      </c>
      <c r="B15" s="429" t="s">
        <v>8</v>
      </c>
      <c r="C15" s="429" t="s">
        <v>9</v>
      </c>
      <c r="D15" s="458" t="n">
        <v>8</v>
      </c>
      <c r="E15" s="459" t="n">
        <v>6</v>
      </c>
      <c r="F15" s="458"/>
      <c r="G15" s="460" t="n">
        <f aca="false">IF(COUNTA($D15:$F15)&gt;0,SUM($D15/$D$14,$E15/$E$14,$F15/$F$14)*$G$14/COUNTA($D15:$F15),0)</f>
        <v>7</v>
      </c>
      <c r="H15" s="458" t="n">
        <v>1</v>
      </c>
      <c r="I15" s="459" t="n">
        <v>4</v>
      </c>
      <c r="J15" s="460" t="n">
        <f aca="false">IF(COUNTA($H15:$I15)&gt;0,SUM($H15/$H$14,$I15/$I$14)*$J$14/COUNTA($H15:$I15),0)</f>
        <v>2.5</v>
      </c>
      <c r="K15" s="459" t="n">
        <v>13</v>
      </c>
      <c r="L15" s="459" t="n">
        <v>12</v>
      </c>
      <c r="M15" s="458"/>
      <c r="N15" s="460" t="n">
        <f aca="false">IF(COUNTA($K15:$M15)&gt;0,SUM($K15/$K$14,$L15/$L$14,$M15/$M$14)*$N$14/COUNTA($K15:$M15),0)</f>
        <v>12.5</v>
      </c>
      <c r="O15" s="461" t="n">
        <f aca="false">IF(ROUNDDOWN(SUM($G15,$J15,$N15,0.05),1)&gt;0,ROUNDDOWN(SUM($G15,$J15,$N15,0.05),1),"")</f>
        <v>22</v>
      </c>
      <c r="P15" s="458" t="n">
        <v>23</v>
      </c>
      <c r="Q15" s="458"/>
      <c r="R15" s="458" t="n">
        <v>18</v>
      </c>
      <c r="S15" s="458" t="n">
        <v>11</v>
      </c>
      <c r="T15" s="458"/>
      <c r="U15" s="462" t="n">
        <f aca="false">IF(OR(COUNTIF($P15:$T15,"&gt;0")=0,COUNTA($P$14)=0),"",(IF(COUNTA($Q15:$T15)&lt;=2,SUM($P15:$T15),IF(COUNTA($Q15:$T15)=3,SUM($P15:$T15)-MIN($Q15:$T15),SUM($P15:$T15)-MIN($Q15:$T15)-SMALL($Q15:$T15,2))))*7/(SUM($P$14:$R$14)/10))</f>
        <v>52</v>
      </c>
      <c r="V15" s="463" t="n">
        <f aca="false">IF(ROUNDDOWN(SUM($O15,$U15,0.5),0)&gt;0,ROUNDDOWN(SUM($O15,$U15,0.5),0),"")</f>
        <v>74</v>
      </c>
      <c r="W15" s="463"/>
      <c r="X15" s="463"/>
      <c r="Y15" s="464" t="str">
        <f aca="false">IF(AND(N15&lt;$N$14/2,COUNTIF($P15:$T15,"&gt;0")&gt;0),"FAIL LABS",IF(OR($U15=0,$U15=""),"",IF($V15&gt;=70,"A",IF($V15&gt;=60,"B",IF($V15&gt;=50,"C",IF($V15&gt;=40,"D","E"))))))</f>
        <v>A</v>
      </c>
    </row>
    <row r="16" customFormat="false" ht="26.25" hidden="false" customHeight="false" outlineLevel="0" collapsed="false">
      <c r="A16" s="457" t="n">
        <v>2</v>
      </c>
      <c r="B16" s="429" t="s">
        <v>11</v>
      </c>
      <c r="C16" s="429" t="s">
        <v>12</v>
      </c>
      <c r="D16" s="458" t="n">
        <v>6.5</v>
      </c>
      <c r="E16" s="459" t="n">
        <v>8</v>
      </c>
      <c r="F16" s="458"/>
      <c r="G16" s="460" t="n">
        <f aca="false">IF(COUNTA($D16:$F16)&gt;0,SUM($D16/$D$14,$E16/$E$14,$F16/$F$14)*$G$14/COUNTA($D16:$F16),0)</f>
        <v>7.25</v>
      </c>
      <c r="H16" s="458" t="n">
        <v>1</v>
      </c>
      <c r="I16" s="459" t="n">
        <v>4</v>
      </c>
      <c r="J16" s="460" t="n">
        <f aca="false">IF(COUNTA($H16:$I16)&gt;0,SUM($H16/$H$14,$I16/$I$14)*$J$14/COUNTA($H16:$I16),0)</f>
        <v>2.5</v>
      </c>
      <c r="K16" s="459" t="n">
        <v>13</v>
      </c>
      <c r="L16" s="459" t="n">
        <v>14</v>
      </c>
      <c r="M16" s="458"/>
      <c r="N16" s="460" t="n">
        <f aca="false">IF(COUNTA($K16:$M16)&gt;0,SUM($K16/$K$14,$L16/$L$14,$M16/$M$14)*$N$14/COUNTA($K16:$M16),0)</f>
        <v>13.5</v>
      </c>
      <c r="O16" s="461" t="n">
        <f aca="false">IF(ROUNDDOWN(SUM($G16,$J16,$N16,0.05),1)&gt;0,ROUNDDOWN(SUM($G16,$J16,$N16,0.05),1),"")</f>
        <v>23.3</v>
      </c>
      <c r="P16" s="458" t="n">
        <v>21</v>
      </c>
      <c r="Q16" s="458"/>
      <c r="R16" s="458" t="n">
        <v>18</v>
      </c>
      <c r="S16" s="458"/>
      <c r="T16" s="458" t="n">
        <v>8</v>
      </c>
      <c r="U16" s="462" t="n">
        <f aca="false">IF(OR(COUNTIF($P16:$T16,"&gt;0")=0,COUNTA($P$14)=0),"",(IF(COUNTA($Q16:$T16)&lt;=2,SUM($P16:$T16),IF(COUNTA($Q16:$T16)=3,SUM($P16:$T16)-MIN($Q16:$T16),SUM($P16:$T16)-MIN($Q16:$T16)-SMALL($Q16:$T16,2))))*7/(SUM($P$14:$R$14)/10))</f>
        <v>47</v>
      </c>
      <c r="V16" s="463" t="n">
        <f aca="false">IF(ROUNDDOWN(SUM($O16,$U16,0.5),0)&gt;0,ROUNDDOWN(SUM($O16,$U16,0.5),0),"")</f>
        <v>70</v>
      </c>
      <c r="W16" s="463"/>
      <c r="X16" s="463"/>
      <c r="Y16" s="464" t="str">
        <f aca="false">IF(AND(N16&lt;$N$14/2,COUNTIF($P16:$T16,"&gt;0")&gt;0),"FAIL LABS",IF(OR($U16=0,$U16=""),"",IF($V16&gt;=70,"A",IF($V16&gt;=60,"B",IF($V16&gt;=50,"C",IF($V16&gt;=40,"D","E"))))))</f>
        <v>A</v>
      </c>
    </row>
    <row r="17" customFormat="false" ht="26.25" hidden="false" customHeight="false" outlineLevel="0" collapsed="false">
      <c r="A17" s="457" t="n">
        <v>3</v>
      </c>
      <c r="B17" s="429" t="s">
        <v>14</v>
      </c>
      <c r="C17" s="429" t="s">
        <v>15</v>
      </c>
      <c r="D17" s="458" t="n">
        <v>5</v>
      </c>
      <c r="E17" s="459" t="n">
        <v>8</v>
      </c>
      <c r="F17" s="458"/>
      <c r="G17" s="460" t="n">
        <f aca="false">IF(COUNTA($D17:$F17)&gt;0,SUM($D17/$D$14,$E17/$E$14,$F17/$F$14)*$G$14/COUNTA($D17:$F17),0)</f>
        <v>6.5</v>
      </c>
      <c r="H17" s="458" t="n">
        <v>1</v>
      </c>
      <c r="I17" s="459" t="n">
        <v>3</v>
      </c>
      <c r="J17" s="460" t="n">
        <f aca="false">IF(COUNTA($H17:$I17)&gt;0,SUM($H17/$H$14,$I17/$I$14)*$J$14/COUNTA($H17:$I17),0)</f>
        <v>2</v>
      </c>
      <c r="K17" s="459" t="n">
        <v>13</v>
      </c>
      <c r="L17" s="459" t="n">
        <v>14</v>
      </c>
      <c r="M17" s="458"/>
      <c r="N17" s="460" t="n">
        <f aca="false">IF(COUNTA($K17:$M17)&gt;0,SUM($K17/$K$14,$L17/$L$14,$M17/$M$14)*$N$14/COUNTA($K17:$M17),0)</f>
        <v>13.5</v>
      </c>
      <c r="O17" s="461" t="n">
        <f aca="false">IF(ROUNDDOWN(SUM($G17,$J17,$N17,0.05),1)&gt;0,ROUNDDOWN(SUM($G17,$J17,$N17,0.05),1),"")</f>
        <v>22</v>
      </c>
      <c r="P17" s="458" t="n">
        <v>15</v>
      </c>
      <c r="Q17" s="458"/>
      <c r="R17" s="458" t="n">
        <v>14</v>
      </c>
      <c r="S17" s="458" t="n">
        <v>14</v>
      </c>
      <c r="T17" s="458"/>
      <c r="U17" s="462" t="n">
        <f aca="false">IF(OR(COUNTIF($P17:$T17,"&gt;0")=0,COUNTA($P$14)=0),"",(IF(COUNTA($Q17:$T17)&lt;=2,SUM($P17:$T17),IF(COUNTA($Q17:$T17)=3,SUM($P17:$T17)-MIN($Q17:$T17),SUM($P17:$T17)-MIN($Q17:$T17)-SMALL($Q17:$T17,2))))*7/(SUM($P$14:$R$14)/10))</f>
        <v>43</v>
      </c>
      <c r="V17" s="463" t="n">
        <f aca="false">IF(ROUNDDOWN(SUM($O17,$U17,0.5),0)&gt;0,ROUNDDOWN(SUM($O17,$U17,0.5),0),"")</f>
        <v>65</v>
      </c>
      <c r="W17" s="463"/>
      <c r="X17" s="463"/>
      <c r="Y17" s="464" t="str">
        <f aca="false">IF(AND(N17&lt;$N$14/2,COUNTIF($P17:$T17,"&gt;0")&gt;0),"FAIL LABS",IF(OR($U17=0,$U17=""),"",IF($V17&gt;=70,"A",IF($V17&gt;=60,"B",IF($V17&gt;=50,"C",IF($V17&gt;=40,"D","E"))))))</f>
        <v>B</v>
      </c>
    </row>
    <row r="18" customFormat="false" ht="26.25" hidden="false" customHeight="false" outlineLevel="0" collapsed="false">
      <c r="A18" s="457" t="n">
        <v>4</v>
      </c>
      <c r="B18" s="429" t="s">
        <v>49</v>
      </c>
      <c r="C18" s="429" t="s">
        <v>173</v>
      </c>
      <c r="D18" s="458" t="n">
        <v>2.5</v>
      </c>
      <c r="E18" s="459" t="n">
        <v>7</v>
      </c>
      <c r="F18" s="458"/>
      <c r="G18" s="460" t="n">
        <f aca="false">IF(COUNTA($D18:$F18)&gt;0,SUM($D18/$D$14,$E18/$E$14,$F18/$F$14)*$G$14/COUNTA($D18:$F18),0)</f>
        <v>4.75</v>
      </c>
      <c r="H18" s="458" t="n">
        <v>1</v>
      </c>
      <c r="I18" s="459" t="n">
        <v>4</v>
      </c>
      <c r="J18" s="460" t="n">
        <f aca="false">IF(COUNTA($H18:$I18)&gt;0,SUM($H18/$H$14,$I18/$I$14)*$J$14/COUNTA($H18:$I18),0)</f>
        <v>2.5</v>
      </c>
      <c r="K18" s="459" t="n">
        <v>13</v>
      </c>
      <c r="L18" s="459" t="n">
        <v>13</v>
      </c>
      <c r="M18" s="458"/>
      <c r="N18" s="460" t="n">
        <f aca="false">IF(COUNTA($K18:$M18)&gt;0,SUM($K18/$K$14,$L18/$L$14,$M18/$M$14)*$N$14/COUNTA($K18:$M18),0)</f>
        <v>13</v>
      </c>
      <c r="O18" s="461" t="n">
        <f aca="false">IF(ROUNDDOWN(SUM($G18,$J18,$N18,0.05),1)&gt;0,ROUNDDOWN(SUM($G18,$J18,$N18,0.05),1),"")</f>
        <v>20.3</v>
      </c>
      <c r="P18" s="458" t="n">
        <v>17</v>
      </c>
      <c r="Q18" s="458" t="n">
        <v>4</v>
      </c>
      <c r="R18" s="458"/>
      <c r="S18" s="458" t="n">
        <v>7</v>
      </c>
      <c r="T18" s="458"/>
      <c r="U18" s="462" t="n">
        <f aca="false">IF(OR(COUNTIF($P18:$T18,"&gt;0")=0,COUNTA($P$14)=0),"",(IF(COUNTA($Q18:$T18)&lt;=2,SUM($P18:$T18),IF(COUNTA($Q18:$T18)=3,SUM($P18:$T18)-MIN($Q18:$T18),SUM($P18:$T18)-MIN($Q18:$T18)-SMALL($Q18:$T18,2))))*7/(SUM($P$14:$R$14)/10))</f>
        <v>28</v>
      </c>
      <c r="V18" s="463" t="n">
        <f aca="false">IF(ROUNDDOWN(SUM($O18,$U18,0.5),0)&gt;0,ROUNDDOWN(SUM($O18,$U18,0.5),0),"")</f>
        <v>48</v>
      </c>
      <c r="W18" s="463"/>
      <c r="X18" s="463"/>
      <c r="Y18" s="464" t="str">
        <f aca="false">IF(AND(N18&lt;$N$14/2,COUNTIF($P18:$T18,"&gt;0")&gt;0),"FAIL LABS",IF(OR($U18=0,$U18=""),"",IF($V18&gt;=70,"A",IF($V18&gt;=60,"B",IF($V18&gt;=50,"C",IF($V18&gt;=40,"D","E"))))))</f>
        <v>D</v>
      </c>
    </row>
    <row r="19" customFormat="false" ht="26.25" hidden="false" customHeight="false" outlineLevel="0" collapsed="false">
      <c r="A19" s="457" t="n">
        <v>5</v>
      </c>
      <c r="B19" s="429" t="s">
        <v>18</v>
      </c>
      <c r="C19" s="429" t="s">
        <v>19</v>
      </c>
      <c r="D19" s="458" t="n">
        <v>2.5</v>
      </c>
      <c r="E19" s="459" t="n">
        <v>8</v>
      </c>
      <c r="F19" s="458"/>
      <c r="G19" s="460" t="n">
        <f aca="false">IF(COUNTA($D19:$F19)&gt;0,SUM($D19/$D$14,$E19/$E$14,$F19/$F$14)*$G$14/COUNTA($D19:$F19),0)</f>
        <v>5.25</v>
      </c>
      <c r="H19" s="458" t="n">
        <v>1</v>
      </c>
      <c r="I19" s="459" t="n">
        <v>3</v>
      </c>
      <c r="J19" s="460" t="n">
        <f aca="false">IF(COUNTA($H19:$I19)&gt;0,SUM($H19/$H$14,$I19/$I$14)*$J$14/COUNTA($H19:$I19),0)</f>
        <v>2</v>
      </c>
      <c r="K19" s="459" t="n">
        <v>14</v>
      </c>
      <c r="L19" s="459" t="n">
        <v>14</v>
      </c>
      <c r="M19" s="458"/>
      <c r="N19" s="460" t="n">
        <f aca="false">IF(COUNTA($K19:$M19)&gt;0,SUM($K19/$K$14,$L19/$L$14,$M19/$M$14)*$N$14/COUNTA($K19:$M19),0)</f>
        <v>14</v>
      </c>
      <c r="O19" s="461" t="n">
        <f aca="false">IF(ROUNDDOWN(SUM($G19,$J19,$N19,0.05),1)&gt;0,ROUNDDOWN(SUM($G19,$J19,$N19,0.05),1),"")</f>
        <v>21.3</v>
      </c>
      <c r="P19" s="458" t="n">
        <v>17</v>
      </c>
      <c r="Q19" s="458"/>
      <c r="R19" s="458" t="n">
        <v>20</v>
      </c>
      <c r="S19" s="458" t="n">
        <v>12</v>
      </c>
      <c r="T19" s="458"/>
      <c r="U19" s="462" t="n">
        <f aca="false">IF(OR(COUNTIF($P19:$T19,"&gt;0")=0,COUNTA($P$14)=0),"",(IF(COUNTA($Q19:$T19)&lt;=2,SUM($P19:$T19),IF(COUNTA($Q19:$T19)=3,SUM($P19:$T19)-MIN($Q19:$T19),SUM($P19:$T19)-MIN($Q19:$T19)-SMALL($Q19:$T19,2))))*7/(SUM($P$14:$R$14)/10))</f>
        <v>49</v>
      </c>
      <c r="V19" s="463" t="n">
        <f aca="false">IF(ROUNDDOWN(SUM($O19,$U19,0.5),0)&gt;0,ROUNDDOWN(SUM($O19,$U19,0.5),0),"")</f>
        <v>70</v>
      </c>
      <c r="W19" s="463"/>
      <c r="X19" s="463"/>
      <c r="Y19" s="464" t="str">
        <f aca="false">IF(AND(N19&lt;$N$14/2,COUNTIF($P19:$T19,"&gt;0")&gt;0),"FAIL LABS",IF(OR($U19=0,$U19=""),"",IF($V19&gt;=70,"A",IF($V19&gt;=60,"B",IF($V19&gt;=50,"C",IF($V19&gt;=40,"D","E"))))))</f>
        <v>A</v>
      </c>
    </row>
    <row r="20" customFormat="false" ht="26.25" hidden="false" customHeight="false" outlineLevel="0" collapsed="false">
      <c r="A20" s="457" t="n">
        <v>6</v>
      </c>
      <c r="B20" s="429" t="s">
        <v>25</v>
      </c>
      <c r="C20" s="429" t="s">
        <v>26</v>
      </c>
      <c r="D20" s="458" t="n">
        <v>3.5</v>
      </c>
      <c r="E20" s="459" t="n">
        <v>8</v>
      </c>
      <c r="F20" s="458"/>
      <c r="G20" s="460" t="n">
        <f aca="false">IF(COUNTA($D20:$F20)&gt;0,SUM($D20/$D$14,$E20/$E$14,$F20/$F$14)*$G$14/COUNTA($D20:$F20),0)</f>
        <v>5.75</v>
      </c>
      <c r="H20" s="458" t="n">
        <v>1</v>
      </c>
      <c r="I20" s="459" t="n">
        <v>4</v>
      </c>
      <c r="J20" s="460" t="n">
        <f aca="false">IF(COUNTA($H20:$I20)&gt;0,SUM($H20/$H$14,$I20/$I$14)*$J$14/COUNTA($H20:$I20),0)</f>
        <v>2.5</v>
      </c>
      <c r="K20" s="459" t="n">
        <v>13</v>
      </c>
      <c r="L20" s="459" t="n">
        <v>13</v>
      </c>
      <c r="M20" s="458"/>
      <c r="N20" s="460" t="n">
        <f aca="false">IF(COUNTA($K20:$M20)&gt;0,SUM($K20/$K$14,$L20/$L$14,$M20/$M$14)*$N$14/COUNTA($K20:$M20),0)</f>
        <v>13</v>
      </c>
      <c r="O20" s="461" t="n">
        <f aca="false">IF(ROUNDDOWN(SUM($G20,$J20,$N20,0.05),1)&gt;0,ROUNDDOWN(SUM($G20,$J20,$N20,0.05),1),"")</f>
        <v>21.3</v>
      </c>
      <c r="P20" s="458" t="n">
        <v>10</v>
      </c>
      <c r="Q20" s="458"/>
      <c r="R20" s="458" t="n">
        <v>18</v>
      </c>
      <c r="S20" s="458"/>
      <c r="T20" s="458" t="n">
        <v>20</v>
      </c>
      <c r="U20" s="462" t="n">
        <f aca="false">IF(OR(COUNTIF($P20:$T20,"&gt;0")=0,COUNTA($P$14)=0),"",(IF(COUNTA($Q20:$T20)&lt;=2,SUM($P20:$T20),IF(COUNTA($Q20:$T20)=3,SUM($P20:$T20)-MIN($Q20:$T20),SUM($P20:$T20)-MIN($Q20:$T20)-SMALL($Q20:$T20,2))))*7/(SUM($P$14:$R$14)/10))</f>
        <v>48</v>
      </c>
      <c r="V20" s="463" t="n">
        <f aca="false">IF(ROUNDDOWN(SUM($O20,$U20,0.5),0)&gt;0,ROUNDDOWN(SUM($O20,$U20,0.5),0),"")</f>
        <v>69</v>
      </c>
      <c r="W20" s="463"/>
      <c r="X20" s="463"/>
      <c r="Y20" s="464" t="str">
        <f aca="false">IF(AND(N20&lt;$N$14/2,COUNTIF($P20:$T20,"&gt;0")&gt;0),"FAIL LABS",IF(OR($U20=0,$U20=""),"",IF($V20&gt;=70,"A",IF($V20&gt;=60,"B",IF($V20&gt;=50,"C",IF($V20&gt;=40,"D","E"))))))</f>
        <v>B</v>
      </c>
    </row>
    <row r="21" customFormat="false" ht="26.25" hidden="false" customHeight="false" outlineLevel="0" collapsed="false">
      <c r="A21" s="457" t="n">
        <v>7</v>
      </c>
      <c r="B21" s="429" t="s">
        <v>41</v>
      </c>
      <c r="C21" s="429" t="s">
        <v>42</v>
      </c>
      <c r="D21" s="458" t="n">
        <v>2.5</v>
      </c>
      <c r="E21" s="459" t="n">
        <v>8</v>
      </c>
      <c r="F21" s="458"/>
      <c r="G21" s="460" t="n">
        <f aca="false">IF(COUNTA($D21:$F21)&gt;0,SUM($D21/$D$14,$E21/$E$14,$F21/$F$14)*$G$14/COUNTA($D21:$F21),0)</f>
        <v>5.25</v>
      </c>
      <c r="H21" s="458" t="n">
        <v>1</v>
      </c>
      <c r="I21" s="459" t="n">
        <v>3</v>
      </c>
      <c r="J21" s="460" t="n">
        <f aca="false">IF(COUNTA($H21:$I21)&gt;0,SUM($H21/$H$14,$I21/$I$14)*$J$14/COUNTA($H21:$I21),0)</f>
        <v>2</v>
      </c>
      <c r="K21" s="459" t="n">
        <v>13</v>
      </c>
      <c r="L21" s="459" t="n">
        <v>13</v>
      </c>
      <c r="M21" s="458"/>
      <c r="N21" s="460" t="n">
        <f aca="false">IF(COUNTA($K21:$M21)&gt;0,SUM($K21/$K$14,$L21/$L$14,$M21/$M$14)*$N$14/COUNTA($K21:$M21),0)</f>
        <v>13</v>
      </c>
      <c r="O21" s="461" t="n">
        <f aca="false">IF(ROUNDDOWN(SUM($G21,$J21,$N21,0.05),1)&gt;0,ROUNDDOWN(SUM($G21,$J21,$N21,0.05),1),"")</f>
        <v>20.3</v>
      </c>
      <c r="P21" s="458" t="n">
        <v>12</v>
      </c>
      <c r="Q21" s="458" t="n">
        <v>9</v>
      </c>
      <c r="R21" s="458"/>
      <c r="S21" s="458" t="n">
        <v>5</v>
      </c>
      <c r="T21" s="458"/>
      <c r="U21" s="462" t="n">
        <f aca="false">IF(OR(COUNTIF($P21:$T21,"&gt;0")=0,COUNTA($P$14)=0),"",(IF(COUNTA($Q21:$T21)&lt;=2,SUM($P21:$T21),IF(COUNTA($Q21:$T21)=3,SUM($P21:$T21)-MIN($Q21:$T21),SUM($P21:$T21)-MIN($Q21:$T21)-SMALL($Q21:$T21,2))))*7/(SUM($P$14:$R$14)/10))</f>
        <v>26</v>
      </c>
      <c r="V21" s="463" t="n">
        <f aca="false">IF(ROUNDDOWN(SUM($O21,$U21,0.5),0)&gt;0,ROUNDDOWN(SUM($O21,$U21,0.5),0),"")</f>
        <v>46</v>
      </c>
      <c r="W21" s="463"/>
      <c r="X21" s="463"/>
      <c r="Y21" s="464" t="str">
        <f aca="false">IF(AND(N21&lt;$N$14/2,COUNTIF($P21:$T21,"&gt;0")&gt;0),"FAIL LABS",IF(OR($U21=0,$U21=""),"",IF($V21&gt;=70,"A",IF($V21&gt;=60,"B",IF($V21&gt;=50,"C",IF($V21&gt;=40,"D","E"))))))</f>
        <v>D</v>
      </c>
    </row>
    <row r="22" customFormat="false" ht="26.25" hidden="false" customHeight="false" outlineLevel="0" collapsed="false">
      <c r="A22" s="457" t="n">
        <v>8</v>
      </c>
      <c r="B22" s="429" t="s">
        <v>43</v>
      </c>
      <c r="C22" s="429" t="s">
        <v>44</v>
      </c>
      <c r="D22" s="458" t="n">
        <v>6.5</v>
      </c>
      <c r="E22" s="459" t="n">
        <v>6</v>
      </c>
      <c r="F22" s="458"/>
      <c r="G22" s="460" t="n">
        <f aca="false">IF(COUNTA($D22:$F22)&gt;0,SUM($D22/$D$14,$E22/$E$14,$F22/$F$14)*$G$14/COUNTA($D22:$F22),0)</f>
        <v>6.25</v>
      </c>
      <c r="H22" s="458" t="n">
        <v>1</v>
      </c>
      <c r="I22" s="459" t="n">
        <v>3</v>
      </c>
      <c r="J22" s="460" t="n">
        <f aca="false">IF(COUNTA($H22:$I22)&gt;0,SUM($H22/$H$14,$I22/$I$14)*$J$14/COUNTA($H22:$I22),0)</f>
        <v>2</v>
      </c>
      <c r="K22" s="459" t="n">
        <v>13</v>
      </c>
      <c r="L22" s="459" t="n">
        <v>13</v>
      </c>
      <c r="M22" s="458"/>
      <c r="N22" s="460" t="n">
        <f aca="false">IF(COUNTA($K22:$M22)&gt;0,SUM($K22/$K$14,$L22/$L$14,$M22/$M$14)*$N$14/COUNTA($K22:$M22),0)</f>
        <v>13</v>
      </c>
      <c r="O22" s="461" t="n">
        <f aca="false">IF(ROUNDDOWN(SUM($G22,$J22,$N22,0.05),1)&gt;0,ROUNDDOWN(SUM($G22,$J22,$N22,0.05),1),"")</f>
        <v>21.3</v>
      </c>
      <c r="P22" s="458" t="n">
        <v>27</v>
      </c>
      <c r="Q22" s="458"/>
      <c r="R22" s="458" t="n">
        <v>6</v>
      </c>
      <c r="S22" s="458" t="n">
        <v>16</v>
      </c>
      <c r="T22" s="458"/>
      <c r="U22" s="462" t="n">
        <f aca="false">IF(OR(COUNTIF($P22:$T22,"&gt;0")=0,COUNTA($P$14)=0),"",(IF(COUNTA($Q22:$T22)&lt;=2,SUM($P22:$T22),IF(COUNTA($Q22:$T22)=3,SUM($P22:$T22)-MIN($Q22:$T22),SUM($P22:$T22)-MIN($Q22:$T22)-SMALL($Q22:$T22,2))))*7/(SUM($P$14:$R$14)/10))</f>
        <v>49</v>
      </c>
      <c r="V22" s="463" t="n">
        <f aca="false">IF(ROUNDDOWN(SUM($O22,$U22,0.5),0)&gt;0,ROUNDDOWN(SUM($O22,$U22,0.5),0),"")</f>
        <v>70</v>
      </c>
      <c r="W22" s="463"/>
      <c r="X22" s="463"/>
      <c r="Y22" s="464" t="str">
        <f aca="false">IF(AND(N22&lt;$N$14/2,COUNTIF($P22:$T22,"&gt;0")&gt;0),"FAIL LABS",IF(OR($U22=0,$U22=""),"",IF($V22&gt;=70,"A",IF($V22&gt;=60,"B",IF($V22&gt;=50,"C",IF($V22&gt;=40,"D","E"))))))</f>
        <v>A</v>
      </c>
    </row>
    <row r="23" customFormat="false" ht="26.25" hidden="false" customHeight="false" outlineLevel="0" collapsed="false">
      <c r="A23" s="457" t="n">
        <v>9</v>
      </c>
      <c r="B23" s="429" t="s">
        <v>45</v>
      </c>
      <c r="C23" s="429" t="s">
        <v>46</v>
      </c>
      <c r="D23" s="458" t="n">
        <v>7</v>
      </c>
      <c r="E23" s="458" t="n">
        <v>7</v>
      </c>
      <c r="F23" s="458"/>
      <c r="G23" s="460" t="n">
        <f aca="false">IF(COUNTA($D23:$F23)&gt;0,SUM($D23/$D$14,$E23/$E$14,$F23/$F$14)*$G$14/COUNTA($D23:$F23),0)</f>
        <v>7</v>
      </c>
      <c r="H23" s="458"/>
      <c r="I23" s="459"/>
      <c r="J23" s="460" t="n">
        <f aca="false">IF(COUNTA($H23:$I23)&gt;0,SUM($H23/$H$14,$I23/$I$14)*$J$14/COUNTA($H23:$I23),0)</f>
        <v>0</v>
      </c>
      <c r="K23" s="459" t="n">
        <v>13</v>
      </c>
      <c r="L23" s="459" t="n">
        <v>12</v>
      </c>
      <c r="M23" s="458"/>
      <c r="N23" s="460" t="n">
        <f aca="false">IF(COUNTA($K23:$M23)&gt;0,SUM($K23/$K$14,$L23/$L$14,$M23/$M$14)*$N$14/COUNTA($K23:$M23),0)</f>
        <v>12.5</v>
      </c>
      <c r="O23" s="461" t="n">
        <f aca="false">IF(ROUNDDOWN(SUM($G23,$J23,$N23,0.05),1)&gt;0,ROUNDDOWN(SUM($G23,$J23,$N23,0.05),1),"")</f>
        <v>19.5</v>
      </c>
      <c r="P23" s="458" t="n">
        <v>17</v>
      </c>
      <c r="Q23" s="458"/>
      <c r="R23" s="458" t="n">
        <v>17</v>
      </c>
      <c r="S23" s="458"/>
      <c r="T23" s="458" t="n">
        <v>14</v>
      </c>
      <c r="U23" s="462" t="n">
        <f aca="false">IF(OR(COUNTIF($P23:$T23,"&gt;0")=0,COUNTA($P$14)=0),"",(IF(COUNTA($Q23:$T23)&lt;=2,SUM($P23:$T23),IF(COUNTA($Q23:$T23)=3,SUM($P23:$T23)-MIN($Q23:$T23),SUM($P23:$T23)-MIN($Q23:$T23)-SMALL($Q23:$T23,2))))*7/(SUM($P$14:$R$14)/10))</f>
        <v>48</v>
      </c>
      <c r="V23" s="463" t="n">
        <f aca="false">IF(ROUNDDOWN(SUM($O23,$U23,0.5),0)&gt;0,ROUNDDOWN(SUM($O23,$U23,0.5),0),"")</f>
        <v>68</v>
      </c>
      <c r="W23" s="463"/>
      <c r="X23" s="463"/>
      <c r="Y23" s="464" t="str">
        <f aca="false">IF(AND(N23&lt;$N$14/2,COUNTIF($P23:$T23,"&gt;0")&gt;0),"FAIL LABS",IF(OR($U23=0,$U23=""),"",IF($V23&gt;=70,"A",IF($V23&gt;=60,"B",IF($V23&gt;=50,"C",IF($V23&gt;=40,"D","E"))))))</f>
        <v>B</v>
      </c>
    </row>
    <row r="24" customFormat="false" ht="26.25" hidden="false" customHeight="false" outlineLevel="0" collapsed="false">
      <c r="A24" s="457" t="n">
        <v>10</v>
      </c>
      <c r="B24" s="429" t="s">
        <v>410</v>
      </c>
      <c r="C24" s="429" t="s">
        <v>411</v>
      </c>
      <c r="D24" s="458"/>
      <c r="E24" s="458"/>
      <c r="F24" s="458"/>
      <c r="G24" s="460"/>
      <c r="H24" s="458" t="n">
        <v>0</v>
      </c>
      <c r="I24" s="459"/>
      <c r="J24" s="460" t="n">
        <f aca="false">IF(COUNTA($H24:$I24)&gt;0,SUM($H24/$H$14,$I24/$I$14)*$J$14/COUNTA($H24:$I24),0)</f>
        <v>0</v>
      </c>
      <c r="K24" s="458"/>
      <c r="L24" s="458"/>
      <c r="M24" s="458"/>
      <c r="N24" s="460"/>
      <c r="O24" s="461"/>
      <c r="P24" s="458"/>
      <c r="Q24" s="458"/>
      <c r="R24" s="458"/>
      <c r="S24" s="458"/>
      <c r="T24" s="458"/>
      <c r="U24" s="462"/>
      <c r="V24" s="463"/>
      <c r="W24" s="463"/>
      <c r="X24" s="463"/>
      <c r="Y24" s="464"/>
    </row>
    <row r="25" customFormat="false" ht="26.25" hidden="false" customHeight="false" outlineLevel="0" collapsed="false">
      <c r="A25" s="457" t="n">
        <v>11</v>
      </c>
      <c r="B25" s="429" t="s">
        <v>47</v>
      </c>
      <c r="C25" s="429" t="s">
        <v>48</v>
      </c>
      <c r="D25" s="458" t="n">
        <v>5.5</v>
      </c>
      <c r="E25" s="459" t="n">
        <v>6</v>
      </c>
      <c r="F25" s="458"/>
      <c r="G25" s="460" t="n">
        <f aca="false">IF(COUNTA($D25:$F25)&gt;0,SUM($D25/$D$14,$E25/$E$14,$F25/$F$14)*$G$14/COUNTA($D25:$F25),0)</f>
        <v>5.75</v>
      </c>
      <c r="H25" s="458" t="n">
        <v>1</v>
      </c>
      <c r="I25" s="459" t="n">
        <v>3</v>
      </c>
      <c r="J25" s="460" t="n">
        <f aca="false">IF(COUNTA($H25:$I25)&gt;0,SUM($H25/$H$14,$I25/$I$14)*$J$14/COUNTA($H25:$I25),0)</f>
        <v>2</v>
      </c>
      <c r="K25" s="459" t="n">
        <v>12</v>
      </c>
      <c r="L25" s="459" t="n">
        <v>11</v>
      </c>
      <c r="M25" s="458"/>
      <c r="N25" s="460" t="n">
        <f aca="false">IF(COUNTA($K25:$M25)&gt;0,SUM($K25/$K$14,$L25/$L$14,$M25/$M$14)*$N$14/COUNTA($K25:$M25),0)</f>
        <v>11.5</v>
      </c>
      <c r="O25" s="461" t="n">
        <f aca="false">IF(ROUNDDOWN(SUM($G25,$J25,$N25,0.05),1)&gt;0,ROUNDDOWN(SUM($G25,$J25,$N25,0.05),1),"")</f>
        <v>19.3</v>
      </c>
      <c r="P25" s="458" t="n">
        <v>16</v>
      </c>
      <c r="Q25" s="458" t="n">
        <v>6</v>
      </c>
      <c r="R25" s="458"/>
      <c r="S25" s="458" t="n">
        <v>13</v>
      </c>
      <c r="T25" s="458"/>
      <c r="U25" s="462" t="n">
        <f aca="false">IF(OR(COUNTIF($P25:$T25,"&gt;0")=0,COUNTA($P$14)=0),"",(IF(COUNTA($Q25:$T25)&lt;=2,SUM($P25:$T25),IF(COUNTA($Q25:$T25)=3,SUM($P25:$T25)-MIN($Q25:$T25),SUM($P25:$T25)-MIN($Q25:$T25)-SMALL($Q25:$T25,2))))*7/(SUM($P$14:$R$14)/10))</f>
        <v>35</v>
      </c>
      <c r="V25" s="463" t="n">
        <f aca="false">IF(ROUNDDOWN(SUM($O25,$U25,0.5),0)&gt;0,ROUNDDOWN(SUM($O25,$U25,0.5),0),"")</f>
        <v>54</v>
      </c>
      <c r="W25" s="463"/>
      <c r="X25" s="463"/>
      <c r="Y25" s="464" t="str">
        <f aca="false">IF(AND(N25&lt;$N$14/2,COUNTIF($P25:$T25,"&gt;0")&gt;0),"FAIL LABS",IF(OR($U25=0,$U25=""),"",IF($V25&gt;=70,"A",IF($V25&gt;=60,"B",IF($V25&gt;=50,"C",IF($V25&gt;=40,"D","E"))))))</f>
        <v>C</v>
      </c>
    </row>
    <row r="26" customFormat="false" ht="26.25" hidden="false" customHeight="false" outlineLevel="0" collapsed="false">
      <c r="A26" s="457" t="n">
        <v>12</v>
      </c>
      <c r="B26" s="429" t="s">
        <v>51</v>
      </c>
      <c r="C26" s="429" t="s">
        <v>52</v>
      </c>
      <c r="D26" s="458" t="n">
        <v>6</v>
      </c>
      <c r="E26" s="459" t="n">
        <v>8</v>
      </c>
      <c r="F26" s="458"/>
      <c r="G26" s="460" t="n">
        <f aca="false">IF(COUNTA($D26:$F26)&gt;0,SUM($D26/$D$14,$E26/$E$14,$F26/$F$14)*$G$14/COUNTA($D26:$F26),0)</f>
        <v>7</v>
      </c>
      <c r="H26" s="458" t="n">
        <v>1</v>
      </c>
      <c r="I26" s="459" t="n">
        <v>3</v>
      </c>
      <c r="J26" s="460" t="n">
        <f aca="false">IF(COUNTA($H26:$I26)&gt;0,SUM($H26/$H$14,$I26/$I$14)*$J$14/COUNTA($H26:$I26),0)</f>
        <v>2</v>
      </c>
      <c r="K26" s="459" t="n">
        <v>13</v>
      </c>
      <c r="L26" s="459" t="n">
        <v>13</v>
      </c>
      <c r="M26" s="458"/>
      <c r="N26" s="460" t="n">
        <f aca="false">IF(COUNTA($K26:$M26)&gt;0,SUM($K26/$K$14,$L26/$L$14,$M26/$M$14)*$N$14/COUNTA($K26:$M26),0)</f>
        <v>13</v>
      </c>
      <c r="O26" s="461" t="n">
        <f aca="false">IF(ROUNDDOWN(SUM($G26,$J26,$N26,0.05),1)&gt;0,ROUNDDOWN(SUM($G26,$J26,$N26,0.05),1),"")</f>
        <v>22</v>
      </c>
      <c r="P26" s="458" t="n">
        <v>19</v>
      </c>
      <c r="Q26" s="458" t="n">
        <v>16</v>
      </c>
      <c r="R26" s="458"/>
      <c r="S26" s="458" t="n">
        <v>8</v>
      </c>
      <c r="T26" s="458"/>
      <c r="U26" s="462" t="n">
        <f aca="false">IF(OR(COUNTIF($P26:$T26,"&gt;0")=0,COUNTA($P$14)=0),"",(IF(COUNTA($Q26:$T26)&lt;=2,SUM($P26:$T26),IF(COUNTA($Q26:$T26)=3,SUM($P26:$T26)-MIN($Q26:$T26),SUM($P26:$T26)-MIN($Q26:$T26)-SMALL($Q26:$T26,2))))*7/(SUM($P$14:$R$14)/10))</f>
        <v>43</v>
      </c>
      <c r="V26" s="463" t="n">
        <f aca="false">IF(ROUNDDOWN(SUM($O26,$U26,0.5),0)&gt;0,ROUNDDOWN(SUM($O26,$U26,0.5),0),"")</f>
        <v>65</v>
      </c>
      <c r="W26" s="463"/>
      <c r="X26" s="463"/>
      <c r="Y26" s="464" t="str">
        <f aca="false">IF(AND(N26&lt;$N$14/2,COUNTIF($P26:$T26,"&gt;0")&gt;0),"FAIL LABS",IF(OR($U26=0,$U26=""),"",IF($V26&gt;=70,"A",IF($V26&gt;=60,"B",IF($V26&gt;=50,"C",IF($V26&gt;=40,"D","E"))))))</f>
        <v>B</v>
      </c>
    </row>
    <row r="27" customFormat="false" ht="26.25" hidden="false" customHeight="false" outlineLevel="0" collapsed="false">
      <c r="A27" s="457" t="n">
        <v>13</v>
      </c>
      <c r="B27" s="429" t="s">
        <v>53</v>
      </c>
      <c r="C27" s="429" t="s">
        <v>54</v>
      </c>
      <c r="D27" s="458" t="n">
        <v>3.5</v>
      </c>
      <c r="E27" s="459" t="n">
        <v>8</v>
      </c>
      <c r="F27" s="458"/>
      <c r="G27" s="460" t="n">
        <f aca="false">IF(COUNTA($D27:$F27)&gt;0,SUM($D27/$D$14,$E27/$E$14,$F27/$F$14)*$G$14/COUNTA($D27:$F27),0)</f>
        <v>5.75</v>
      </c>
      <c r="H27" s="458" t="n">
        <v>1</v>
      </c>
      <c r="I27" s="459" t="n">
        <v>3</v>
      </c>
      <c r="J27" s="460" t="n">
        <f aca="false">IF(COUNTA($H27:$I27)&gt;0,SUM($H27/$H$14,$I27/$I$14)*$J$14/COUNTA($H27:$I27),0)</f>
        <v>2</v>
      </c>
      <c r="K27" s="459" t="n">
        <v>13</v>
      </c>
      <c r="L27" s="459" t="n">
        <v>14</v>
      </c>
      <c r="M27" s="458"/>
      <c r="N27" s="460" t="n">
        <f aca="false">IF(COUNTA($K27:$M27)&gt;0,SUM($K27/$K$14,$L27/$L$14,$M27/$M$14)*$N$14/COUNTA($K27:$M27),0)</f>
        <v>13.5</v>
      </c>
      <c r="O27" s="461" t="n">
        <f aca="false">IF(ROUNDDOWN(SUM($G27,$J27,$N27,0.05),1)&gt;0,ROUNDDOWN(SUM($G27,$J27,$N27,0.05),1),"")</f>
        <v>21.3</v>
      </c>
      <c r="P27" s="458" t="n">
        <v>14</v>
      </c>
      <c r="Q27" s="458"/>
      <c r="R27" s="458" t="n">
        <v>20</v>
      </c>
      <c r="S27" s="458" t="n">
        <v>14</v>
      </c>
      <c r="T27" s="458"/>
      <c r="U27" s="462" t="n">
        <f aca="false">IF(OR(COUNTIF($P27:$T27,"&gt;0")=0,COUNTA($P$14)=0),"",(IF(COUNTA($Q27:$T27)&lt;=2,SUM($P27:$T27),IF(COUNTA($Q27:$T27)=3,SUM($P27:$T27)-MIN($Q27:$T27),SUM($P27:$T27)-MIN($Q27:$T27)-SMALL($Q27:$T27,2))))*7/(SUM($P$14:$R$14)/10))</f>
        <v>48</v>
      </c>
      <c r="V27" s="463" t="n">
        <f aca="false">IF(ROUNDDOWN(SUM($O27,$U27,0.5),0)&gt;0,ROUNDDOWN(SUM($O27,$U27,0.5),0),"")</f>
        <v>69</v>
      </c>
      <c r="W27" s="463"/>
      <c r="X27" s="463"/>
      <c r="Y27" s="464" t="str">
        <f aca="false">IF(AND(N27&lt;$N$14/2,COUNTIF($P27:$T27,"&gt;0")&gt;0),"FAIL LABS",IF(OR($U27=0,$U27=""),"",IF($V27&gt;=70,"A",IF($V27&gt;=60,"B",IF($V27&gt;=50,"C",IF($V27&gt;=40,"D","E"))))))</f>
        <v>B</v>
      </c>
    </row>
    <row r="28" customFormat="false" ht="26.25" hidden="false" customHeight="false" outlineLevel="0" collapsed="false">
      <c r="A28" s="457" t="n">
        <v>14</v>
      </c>
      <c r="B28" s="429" t="s">
        <v>55</v>
      </c>
      <c r="C28" s="429" t="s">
        <v>56</v>
      </c>
      <c r="D28" s="458" t="n">
        <v>8</v>
      </c>
      <c r="E28" s="459" t="n">
        <v>8</v>
      </c>
      <c r="F28" s="458"/>
      <c r="G28" s="460" t="n">
        <f aca="false">IF(COUNTA($D28:$F28)&gt;0,SUM($D28/$D$14,$E28/$E$14,$F28/$F$14)*$G$14/COUNTA($D28:$F28),0)</f>
        <v>8</v>
      </c>
      <c r="H28" s="458" t="n">
        <v>1</v>
      </c>
      <c r="I28" s="459" t="n">
        <v>2</v>
      </c>
      <c r="J28" s="460" t="n">
        <f aca="false">IF(COUNTA($H28:$I28)&gt;0,SUM($H28/$H$14,$I28/$I$14)*$J$14/COUNTA($H28:$I28),0)</f>
        <v>1.5</v>
      </c>
      <c r="K28" s="459" t="n">
        <v>14</v>
      </c>
      <c r="L28" s="459" t="n">
        <v>14</v>
      </c>
      <c r="M28" s="458"/>
      <c r="N28" s="460" t="n">
        <f aca="false">IF(COUNTA($K28:$M28)&gt;0,SUM($K28/$K$14,$L28/$L$14,$M28/$M$14)*$N$14/COUNTA($K28:$M28),0)</f>
        <v>14</v>
      </c>
      <c r="O28" s="461" t="n">
        <f aca="false">IF(ROUNDDOWN(SUM($G28,$J28,$N28,0.05),1)&gt;0,ROUNDDOWN(SUM($G28,$J28,$N28,0.05),1),"")</f>
        <v>23.5</v>
      </c>
      <c r="P28" s="458" t="n">
        <v>24</v>
      </c>
      <c r="Q28" s="458"/>
      <c r="R28" s="458" t="n">
        <v>20</v>
      </c>
      <c r="S28" s="458"/>
      <c r="T28" s="458" t="n">
        <v>14</v>
      </c>
      <c r="U28" s="462" t="n">
        <f aca="false">IF(OR(COUNTIF($P28:$T28,"&gt;0")=0,COUNTA($P$14)=0),"",(IF(COUNTA($Q28:$T28)&lt;=2,SUM($P28:$T28),IF(COUNTA($Q28:$T28)=3,SUM($P28:$T28)-MIN($Q28:$T28),SUM($P28:$T28)-MIN($Q28:$T28)-SMALL($Q28:$T28,2))))*7/(SUM($P$14:$R$14)/10))</f>
        <v>58</v>
      </c>
      <c r="V28" s="463" t="n">
        <f aca="false">IF(ROUNDDOWN(SUM($O28,$U28,0.5),0)&gt;0,ROUNDDOWN(SUM($O28,$U28,0.5),0),"")</f>
        <v>82</v>
      </c>
      <c r="W28" s="463"/>
      <c r="X28" s="463"/>
      <c r="Y28" s="464" t="str">
        <f aca="false">IF(AND(N28&lt;$N$14/2,COUNTIF($P28:$T28,"&gt;0")&gt;0),"FAIL LABS",IF(OR($U28=0,$U28=""),"",IF($V28&gt;=70,"A",IF($V28&gt;=60,"B",IF($V28&gt;=50,"C",IF($V28&gt;=40,"D","E"))))))</f>
        <v>A</v>
      </c>
    </row>
    <row r="29" customFormat="false" ht="26.25" hidden="false" customHeight="false" outlineLevel="0" collapsed="false">
      <c r="A29" s="457" t="n">
        <v>15</v>
      </c>
      <c r="B29" s="429" t="s">
        <v>57</v>
      </c>
      <c r="C29" s="429" t="s">
        <v>58</v>
      </c>
      <c r="D29" s="458" t="n">
        <v>8.5</v>
      </c>
      <c r="E29" s="459" t="n">
        <v>8</v>
      </c>
      <c r="F29" s="458"/>
      <c r="G29" s="460" t="n">
        <f aca="false">IF(COUNTA($D29:$F29)&gt;0,SUM($D29/$D$14,$E29/$E$14,$F29/$F$14)*$G$14/COUNTA($D29:$F29),0)</f>
        <v>8.25</v>
      </c>
      <c r="H29" s="458" t="n">
        <v>2</v>
      </c>
      <c r="I29" s="459" t="n">
        <v>4</v>
      </c>
      <c r="J29" s="460" t="n">
        <f aca="false">IF(COUNTA($H29:$I29)&gt;0,SUM($H29/$H$14,$I29/$I$14)*$J$14/COUNTA($H29:$I29),0)</f>
        <v>3</v>
      </c>
      <c r="K29" s="459" t="n">
        <v>13</v>
      </c>
      <c r="L29" s="459" t="n">
        <v>14</v>
      </c>
      <c r="M29" s="458"/>
      <c r="N29" s="460" t="n">
        <f aca="false">IF(COUNTA($K29:$M29)&gt;0,SUM($K29/$K$14,$L29/$L$14,$M29/$M$14)*$N$14/COUNTA($K29:$M29),0)</f>
        <v>13.5</v>
      </c>
      <c r="O29" s="461" t="n">
        <f aca="false">IF(ROUNDDOWN(SUM($G29,$J29,$N29,0.05),1)&gt;0,ROUNDDOWN(SUM($G29,$J29,$N29,0.05),1),"")</f>
        <v>24.8</v>
      </c>
      <c r="P29" s="458" t="n">
        <v>17</v>
      </c>
      <c r="Q29" s="458"/>
      <c r="R29" s="458" t="n">
        <v>20</v>
      </c>
      <c r="S29" s="458" t="n">
        <v>12</v>
      </c>
      <c r="T29" s="458"/>
      <c r="U29" s="462" t="n">
        <f aca="false">IF(OR(COUNTIF($P29:$T29,"&gt;0")=0,COUNTA($P$14)=0),"",(IF(COUNTA($Q29:$T29)&lt;=2,SUM($P29:$T29),IF(COUNTA($Q29:$T29)=3,SUM($P29:$T29)-MIN($Q29:$T29),SUM($P29:$T29)-MIN($Q29:$T29)-SMALL($Q29:$T29,2))))*7/(SUM($P$14:$R$14)/10))</f>
        <v>49</v>
      </c>
      <c r="V29" s="463" t="n">
        <f aca="false">IF(ROUNDDOWN(SUM($O29,$U29,0.5),0)&gt;0,ROUNDDOWN(SUM($O29,$U29,0.5),0),"")</f>
        <v>74</v>
      </c>
      <c r="W29" s="463"/>
      <c r="X29" s="463"/>
      <c r="Y29" s="464" t="str">
        <f aca="false">IF(AND(N29&lt;$N$14/2,COUNTIF($P29:$T29,"&gt;0")&gt;0),"FAIL LABS",IF(OR($U29=0,$U29=""),"",IF($V29&gt;=70,"A",IF($V29&gt;=60,"B",IF($V29&gt;=50,"C",IF($V29&gt;=40,"D","E"))))))</f>
        <v>A</v>
      </c>
    </row>
    <row r="30" customFormat="false" ht="26.25" hidden="false" customHeight="false" outlineLevel="0" collapsed="false">
      <c r="A30" s="457" t="n">
        <v>16</v>
      </c>
      <c r="B30" s="465" t="s">
        <v>59</v>
      </c>
      <c r="C30" s="465" t="s">
        <v>60</v>
      </c>
      <c r="D30" s="458" t="n">
        <v>10</v>
      </c>
      <c r="E30" s="459" t="n">
        <v>8</v>
      </c>
      <c r="F30" s="458"/>
      <c r="G30" s="460" t="n">
        <f aca="false">IF(COUNTA($D30:$F30)&gt;0,SUM($D30/$D$14,$E30/$E$14,$F30/$F$14)*$G$14/COUNTA($D30:$F30),0)</f>
        <v>9</v>
      </c>
      <c r="H30" s="458" t="n">
        <v>3</v>
      </c>
      <c r="I30" s="459" t="n">
        <v>4</v>
      </c>
      <c r="J30" s="460" t="n">
        <f aca="false">IF(COUNTA($H30:$I30)&gt;0,SUM($H30/$H$14,$I30/$I$14)*$J$14/COUNTA($H30:$I30),0)</f>
        <v>3.5</v>
      </c>
      <c r="K30" s="459" t="n">
        <v>13</v>
      </c>
      <c r="L30" s="459" t="n">
        <v>13</v>
      </c>
      <c r="M30" s="458"/>
      <c r="N30" s="460" t="n">
        <f aca="false">IF(COUNTA($K30:$M30)&gt;0,SUM($K30/$K$14,$L30/$L$14,$M30/$M$14)*$N$14/COUNTA($K30:$M30),0)</f>
        <v>13</v>
      </c>
      <c r="O30" s="461" t="n">
        <f aca="false">IF(ROUNDDOWN(SUM($G30,$J30,$N30,0.05),1)&gt;0,ROUNDDOWN(SUM($G30,$J30,$N30,0.05),1),"")</f>
        <v>25.5</v>
      </c>
      <c r="P30" s="458" t="n">
        <v>17</v>
      </c>
      <c r="Q30" s="458"/>
      <c r="R30" s="458" t="n">
        <v>20</v>
      </c>
      <c r="S30" s="458"/>
      <c r="T30" s="458" t="n">
        <v>18</v>
      </c>
      <c r="U30" s="462" t="n">
        <f aca="false">IF(OR(COUNTIF($P30:$T30,"&gt;0")=0,COUNTA($P$14)=0),"",(IF(COUNTA($Q30:$T30)&lt;=2,SUM($P30:$T30),IF(COUNTA($Q30:$T30)=3,SUM($P30:$T30)-MIN($Q30:$T30),SUM($P30:$T30)-MIN($Q30:$T30)-SMALL($Q30:$T30,2))))*7/(SUM($P$14:$R$14)/10))</f>
        <v>55</v>
      </c>
      <c r="V30" s="463" t="n">
        <f aca="false">IF(ROUNDDOWN(SUM($O30,$U30,0.5),0)&gt;0,ROUNDDOWN(SUM($O30,$U30,0.5),0),"")</f>
        <v>81</v>
      </c>
      <c r="W30" s="463"/>
      <c r="X30" s="463"/>
      <c r="Y30" s="464" t="str">
        <f aca="false">IF(AND(N30&lt;$N$14/2,COUNTIF($P30:$T30,"&gt;0")&gt;0),"FAIL LABS",IF(OR($U30=0,$U30=""),"",IF($V30&gt;=70,"A",IF($V30&gt;=60,"B",IF($V30&gt;=50,"C",IF($V30&gt;=40,"D","E"))))))</f>
        <v>A</v>
      </c>
    </row>
    <row r="31" customFormat="false" ht="26.25" hidden="false" customHeight="false" outlineLevel="0" collapsed="false">
      <c r="A31" s="457" t="n">
        <v>17</v>
      </c>
      <c r="B31" s="429" t="s">
        <v>61</v>
      </c>
      <c r="C31" s="429" t="s">
        <v>62</v>
      </c>
      <c r="D31" s="458" t="n">
        <v>7</v>
      </c>
      <c r="E31" s="459" t="n">
        <v>7</v>
      </c>
      <c r="F31" s="458"/>
      <c r="G31" s="460" t="n">
        <f aca="false">IF(COUNTA($D31:$F31)&gt;0,SUM($D31/$D$14,$E31/$E$14,$F31/$F$14)*$G$14/COUNTA($D31:$F31),0)</f>
        <v>7</v>
      </c>
      <c r="H31" s="458" t="n">
        <v>0</v>
      </c>
      <c r="I31" s="459" t="n">
        <v>3</v>
      </c>
      <c r="J31" s="460" t="n">
        <f aca="false">IF(COUNTA($H31:$I31)&gt;0,SUM($H31/$H$14,$I31/$I$14)*$J$14/COUNTA($H31:$I31),0)</f>
        <v>1.5</v>
      </c>
      <c r="K31" s="459" t="n">
        <v>13</v>
      </c>
      <c r="L31" s="459" t="n">
        <v>13</v>
      </c>
      <c r="M31" s="458"/>
      <c r="N31" s="460" t="n">
        <f aca="false">IF(COUNTA($K31:$M31)&gt;0,SUM($K31/$K$14,$L31/$L$14,$M31/$M$14)*$N$14/COUNTA($K31:$M31),0)</f>
        <v>13</v>
      </c>
      <c r="O31" s="461" t="n">
        <f aca="false">IF(ROUNDDOWN(SUM($G31,$J31,$N31,0.05),1)&gt;0,ROUNDDOWN(SUM($G31,$J31,$N31,0.05),1),"")</f>
        <v>21.5</v>
      </c>
      <c r="P31" s="458" t="n">
        <v>27</v>
      </c>
      <c r="Q31" s="458"/>
      <c r="R31" s="458" t="n">
        <v>20</v>
      </c>
      <c r="S31" s="458" t="n">
        <v>16</v>
      </c>
      <c r="T31" s="458"/>
      <c r="U31" s="462" t="n">
        <f aca="false">IF(OR(COUNTIF($P31:$T31,"&gt;0")=0,COUNTA($P$14)=0),"",(IF(COUNTA($Q31:$T31)&lt;=2,SUM($P31:$T31),IF(COUNTA($Q31:$T31)=3,SUM($P31:$T31)-MIN($Q31:$T31),SUM($P31:$T31)-MIN($Q31:$T31)-SMALL($Q31:$T31,2))))*7/(SUM($P$14:$R$14)/10))</f>
        <v>63</v>
      </c>
      <c r="V31" s="463" t="n">
        <f aca="false">IF(ROUNDDOWN(SUM($O31,$U31,0.5),0)&gt;0,ROUNDDOWN(SUM($O31,$U31,0.5),0),"")</f>
        <v>85</v>
      </c>
      <c r="W31" s="463"/>
      <c r="X31" s="463"/>
      <c r="Y31" s="464" t="str">
        <f aca="false">IF(AND(N31&lt;$N$14/2,COUNTIF($P31:$T31,"&gt;0")&gt;0),"FAIL LABS",IF(OR($U31=0,$U31=""),"",IF($V31&gt;=70,"A",IF($V31&gt;=60,"B",IF($V31&gt;=50,"C",IF($V31&gt;=40,"D","E"))))))</f>
        <v>A</v>
      </c>
    </row>
    <row r="32" customFormat="false" ht="26.25" hidden="false" customHeight="false" outlineLevel="0" collapsed="false">
      <c r="A32" s="457" t="n">
        <v>18</v>
      </c>
      <c r="B32" s="429" t="s">
        <v>77</v>
      </c>
      <c r="C32" s="429" t="s">
        <v>78</v>
      </c>
      <c r="D32" s="458" t="n">
        <v>8</v>
      </c>
      <c r="E32" s="458" t="n">
        <v>8</v>
      </c>
      <c r="F32" s="458"/>
      <c r="G32" s="460" t="n">
        <f aca="false">IF(COUNTA($D32:$F32)&gt;0,SUM($D32/$D$14,$E32/$E$14,$F32/$F$14)*$G$14/COUNTA($D32:$F32),0)</f>
        <v>8</v>
      </c>
      <c r="H32" s="458" t="n">
        <v>4</v>
      </c>
      <c r="I32" s="459" t="n">
        <v>0</v>
      </c>
      <c r="J32" s="460" t="n">
        <f aca="false">IF(COUNTA($H32:$I32)&gt;0,SUM($H32/$H$14,$I32/$I$14)*$J$14/COUNTA($H32:$I32),0)</f>
        <v>2</v>
      </c>
      <c r="K32" s="459" t="n">
        <v>13</v>
      </c>
      <c r="L32" s="459" t="n">
        <v>12</v>
      </c>
      <c r="M32" s="458"/>
      <c r="N32" s="460" t="n">
        <f aca="false">IF(COUNTA($K32:$M32)&gt;0,SUM($K32/$K$14,$L32/$L$14,$M32/$M$14)*$N$14/COUNTA($K32:$M32),0)</f>
        <v>12.5</v>
      </c>
      <c r="O32" s="461" t="n">
        <f aca="false">IF(ROUNDDOWN(SUM($G32,$J32,$N32,0.05),1)&gt;0,ROUNDDOWN(SUM($G32,$J32,$N32,0.05),1),"")</f>
        <v>22.5</v>
      </c>
      <c r="P32" s="458" t="n">
        <v>9</v>
      </c>
      <c r="Q32" s="458"/>
      <c r="R32" s="458" t="n">
        <v>2</v>
      </c>
      <c r="S32" s="458"/>
      <c r="T32" s="458" t="n">
        <v>4</v>
      </c>
      <c r="U32" s="462" t="n">
        <f aca="false">IF(OR(COUNTIF($P32:$T32,"&gt;0")=0,COUNTA($P$14)=0),"",(IF(COUNTA($Q32:$T32)&lt;=2,SUM($P32:$T32),IF(COUNTA($Q32:$T32)=3,SUM($P32:$T32)-MIN($Q32:$T32),SUM($P32:$T32)-MIN($Q32:$T32)-SMALL($Q32:$T32,2))))*7/(SUM($P$14:$R$14)/10))</f>
        <v>15</v>
      </c>
      <c r="V32" s="463" t="n">
        <f aca="false">IF(ROUNDDOWN(SUM($O32,$U32,0.5),0)&gt;0,ROUNDDOWN(SUM($O32,$U32,0.5),0),"")</f>
        <v>38</v>
      </c>
      <c r="W32" s="463"/>
      <c r="X32" s="463"/>
      <c r="Y32" s="464" t="str">
        <f aca="false">IF(AND(N32&lt;$N$14/2,COUNTIF($P32:$T32,"&gt;0")&gt;0),"FAIL LABS",IF(OR($U32=0,$U32=""),"",IF($V32&gt;=70,"A",IF($V32&gt;=60,"B",IF($V32&gt;=50,"C",IF($V32&gt;=40,"D","E"))))))</f>
        <v>E</v>
      </c>
    </row>
    <row r="33" customFormat="false" ht="26.25" hidden="false" customHeight="false" outlineLevel="0" collapsed="false">
      <c r="A33" s="457" t="n">
        <v>19</v>
      </c>
      <c r="B33" s="465" t="s">
        <v>63</v>
      </c>
      <c r="C33" s="465" t="s">
        <v>64</v>
      </c>
      <c r="D33" s="458" t="n">
        <v>5.5</v>
      </c>
      <c r="E33" s="459" t="n">
        <v>6</v>
      </c>
      <c r="F33" s="458"/>
      <c r="G33" s="460" t="n">
        <f aca="false">IF(COUNTA($D33:$F33)&gt;0,SUM($D33/$D$14,$E33/$E$14,$F33/$F$14)*$G$14/COUNTA($D33:$F33),0)</f>
        <v>5.75</v>
      </c>
      <c r="H33" s="458" t="n">
        <v>0</v>
      </c>
      <c r="I33" s="459" t="n">
        <v>4</v>
      </c>
      <c r="J33" s="460" t="n">
        <f aca="false">IF(COUNTA($H33:$I33)&gt;0,SUM($H33/$H$14,$I33/$I$14)*$J$14/COUNTA($H33:$I33),0)</f>
        <v>2</v>
      </c>
      <c r="K33" s="459" t="n">
        <v>13</v>
      </c>
      <c r="L33" s="459" t="n">
        <v>14</v>
      </c>
      <c r="M33" s="458"/>
      <c r="N33" s="460" t="n">
        <f aca="false">IF(COUNTA($K33:$M33)&gt;0,SUM($K33/$K$14,$L33/$L$14,$M33/$M$14)*$N$14/COUNTA($K33:$M33),0)</f>
        <v>13.5</v>
      </c>
      <c r="O33" s="461" t="n">
        <f aca="false">IF(ROUNDDOWN(SUM($G33,$J33,$N33,0.05),1)&gt;0,ROUNDDOWN(SUM($G33,$J33,$N33,0.05),1),"")</f>
        <v>21.3</v>
      </c>
      <c r="P33" s="458" t="n">
        <v>28</v>
      </c>
      <c r="Q33" s="458"/>
      <c r="R33" s="458" t="n">
        <v>20</v>
      </c>
      <c r="S33" s="458" t="n">
        <v>14</v>
      </c>
      <c r="T33" s="458"/>
      <c r="U33" s="462" t="n">
        <f aca="false">IF(OR(COUNTIF($P33:$T33,"&gt;0")=0,COUNTA($P$14)=0),"",(IF(COUNTA($Q33:$T33)&lt;=2,SUM($P33:$T33),IF(COUNTA($Q33:$T33)=3,SUM($P33:$T33)-MIN($Q33:$T33),SUM($P33:$T33)-MIN($Q33:$T33)-SMALL($Q33:$T33,2))))*7/(SUM($P$14:$R$14)/10))</f>
        <v>62</v>
      </c>
      <c r="V33" s="463" t="n">
        <f aca="false">IF(ROUNDDOWN(SUM($O33,$U33,0.5),0)&gt;0,ROUNDDOWN(SUM($O33,$U33,0.5),0),"")</f>
        <v>83</v>
      </c>
      <c r="W33" s="463"/>
      <c r="X33" s="463"/>
      <c r="Y33" s="464" t="str">
        <f aca="false">IF(AND(N33&lt;$N$14/2,COUNTIF($P33:$T33,"&gt;0")&gt;0),"FAIL LABS",IF(OR($U33=0,$U33=""),"",IF($V33&gt;=70,"A",IF($V33&gt;=60,"B",IF($V33&gt;=50,"C",IF($V33&gt;=40,"D","E"))))))</f>
        <v>A</v>
      </c>
    </row>
    <row r="34" customFormat="false" ht="26.25" hidden="false" customHeight="false" outlineLevel="0" collapsed="false">
      <c r="A34" s="457" t="n">
        <v>20</v>
      </c>
      <c r="B34" s="429" t="s">
        <v>65</v>
      </c>
      <c r="C34" s="429" t="s">
        <v>66</v>
      </c>
      <c r="D34" s="458" t="n">
        <v>9.5</v>
      </c>
      <c r="E34" s="459" t="n">
        <v>3</v>
      </c>
      <c r="F34" s="458"/>
      <c r="G34" s="460" t="n">
        <f aca="false">IF(COUNTA($D34:$F34)&gt;0,SUM($D34/$D$14,$E34/$E$14,$F34/$F$14)*$G$14/COUNTA($D34:$F34),0)</f>
        <v>6.25</v>
      </c>
      <c r="H34" s="458" t="n">
        <v>3</v>
      </c>
      <c r="I34" s="459" t="n">
        <v>4</v>
      </c>
      <c r="J34" s="460" t="n">
        <f aca="false">IF(COUNTA($H34:$I34)&gt;0,SUM($H34/$H$14,$I34/$I$14)*$J$14/COUNTA($H34:$I34),0)</f>
        <v>3.5</v>
      </c>
      <c r="K34" s="459" t="n">
        <v>13</v>
      </c>
      <c r="L34" s="459" t="n">
        <v>13</v>
      </c>
      <c r="M34" s="458"/>
      <c r="N34" s="460" t="n">
        <f aca="false">IF(COUNTA($K34:$M34)&gt;0,SUM($K34/$K$14,$L34/$L$14,$M34/$M$14)*$N$14/COUNTA($K34:$M34),0)</f>
        <v>13</v>
      </c>
      <c r="O34" s="461" t="n">
        <f aca="false">IF(ROUNDDOWN(SUM($G34,$J34,$N34,0.05),1)&gt;0,ROUNDDOWN(SUM($G34,$J34,$N34,0.05),1),"")</f>
        <v>22.8</v>
      </c>
      <c r="P34" s="458" t="n">
        <v>13</v>
      </c>
      <c r="Q34" s="458" t="n">
        <v>8</v>
      </c>
      <c r="R34" s="458"/>
      <c r="S34" s="458" t="n">
        <v>10</v>
      </c>
      <c r="T34" s="458"/>
      <c r="U34" s="462" t="n">
        <f aca="false">IF(OR(COUNTIF($P34:$T34,"&gt;0")=0,COUNTA($P$14)=0),"",(IF(COUNTA($Q34:$T34)&lt;=2,SUM($P34:$T34),IF(COUNTA($Q34:$T34)=3,SUM($P34:$T34)-MIN($Q34:$T34),SUM($P34:$T34)-MIN($Q34:$T34)-SMALL($Q34:$T34,2))))*7/(SUM($P$14:$R$14)/10))</f>
        <v>31</v>
      </c>
      <c r="V34" s="463" t="n">
        <f aca="false">IF(ROUNDDOWN(SUM($O34,$U34,0.5),0)&gt;0,ROUNDDOWN(SUM($O34,$U34,0.5),0),"")</f>
        <v>54</v>
      </c>
      <c r="W34" s="463"/>
      <c r="X34" s="463"/>
      <c r="Y34" s="464" t="str">
        <f aca="false">IF(AND(N34&lt;$N$14/2,COUNTIF($P34:$T34,"&gt;0")&gt;0),"FAIL LABS",IF(OR($U34=0,$U34=""),"",IF($V34&gt;=70,"A",IF($V34&gt;=60,"B",IF($V34&gt;=50,"C",IF($V34&gt;=40,"D","E"))))))</f>
        <v>C</v>
      </c>
    </row>
    <row r="35" customFormat="false" ht="26.25" hidden="false" customHeight="false" outlineLevel="0" collapsed="false">
      <c r="A35" s="457" t="n">
        <v>21</v>
      </c>
      <c r="B35" s="465" t="s">
        <v>67</v>
      </c>
      <c r="C35" s="465" t="s">
        <v>68</v>
      </c>
      <c r="D35" s="458" t="n">
        <v>5.5</v>
      </c>
      <c r="E35" s="459" t="n">
        <v>6</v>
      </c>
      <c r="F35" s="458"/>
      <c r="G35" s="460" t="n">
        <f aca="false">IF(COUNTA($D35:$F35)&gt;0,SUM($D35/$D$14,$E35/$E$14,$F35/$F$14)*$G$14/COUNTA($D35:$F35),0)</f>
        <v>5.75</v>
      </c>
      <c r="H35" s="458" t="n">
        <v>0</v>
      </c>
      <c r="I35" s="459" t="n">
        <v>3</v>
      </c>
      <c r="J35" s="460" t="n">
        <f aca="false">IF(COUNTA($H35:$I35)&gt;0,SUM($H35/$H$14,$I35/$I$14)*$J$14/COUNTA($H35:$I35),0)</f>
        <v>1.5</v>
      </c>
      <c r="K35" s="459" t="n">
        <v>14</v>
      </c>
      <c r="L35" s="459" t="n">
        <v>14</v>
      </c>
      <c r="M35" s="458"/>
      <c r="N35" s="460" t="n">
        <f aca="false">IF(COUNTA($K35:$M35)&gt;0,SUM($K35/$K$14,$L35/$L$14,$M35/$M$14)*$N$14/COUNTA($K35:$M35),0)</f>
        <v>14</v>
      </c>
      <c r="O35" s="461" t="n">
        <f aca="false">IF(ROUNDDOWN(SUM($G35,$J35,$N35,0.05),1)&gt;0,ROUNDDOWN(SUM($G35,$J35,$N35,0.05),1),"")</f>
        <v>21.3</v>
      </c>
      <c r="P35" s="458" t="n">
        <v>12</v>
      </c>
      <c r="Q35" s="458"/>
      <c r="R35" s="458" t="n">
        <v>10</v>
      </c>
      <c r="S35" s="458" t="n">
        <v>15</v>
      </c>
      <c r="T35" s="458"/>
      <c r="U35" s="462" t="n">
        <f aca="false">IF(OR(COUNTIF($P35:$T35,"&gt;0")=0,COUNTA($P$14)=0),"",(IF(COUNTA($Q35:$T35)&lt;=2,SUM($P35:$T35),IF(COUNTA($Q35:$T35)=3,SUM($P35:$T35)-MIN($Q35:$T35),SUM($P35:$T35)-MIN($Q35:$T35)-SMALL($Q35:$T35,2))))*7/(SUM($P$14:$R$14)/10))</f>
        <v>37</v>
      </c>
      <c r="V35" s="463" t="n">
        <f aca="false">IF(ROUNDDOWN(SUM($O35,$U35,0.5),0)&gt;0,ROUNDDOWN(SUM($O35,$U35,0.5),0),"")</f>
        <v>58</v>
      </c>
      <c r="W35" s="463"/>
      <c r="X35" s="463"/>
      <c r="Y35" s="464" t="str">
        <f aca="false">IF(AND(N35&lt;$N$14/2,COUNTIF($P35:$T35,"&gt;0")&gt;0),"FAIL LABS",IF(OR($U35=0,$U35=""),"",IF($V35&gt;=70,"A",IF($V35&gt;=60,"B",IF($V35&gt;=50,"C",IF($V35&gt;=40,"D","E"))))))</f>
        <v>C</v>
      </c>
    </row>
    <row r="36" customFormat="false" ht="26.25" hidden="false" customHeight="false" outlineLevel="0" collapsed="false">
      <c r="A36" s="457" t="n">
        <v>22</v>
      </c>
      <c r="B36" s="465" t="s">
        <v>87</v>
      </c>
      <c r="C36" s="465" t="s">
        <v>88</v>
      </c>
      <c r="D36" s="458" t="n">
        <v>9.5</v>
      </c>
      <c r="E36" s="459" t="n">
        <v>9</v>
      </c>
      <c r="F36" s="458"/>
      <c r="G36" s="460" t="n">
        <f aca="false">IF(COUNTA($D36:$F36)&gt;0,SUM($D36/$D$14,$E36/$E$14,$F36/$F$14)*$G$14/COUNTA($D36:$F36),0)</f>
        <v>9.25</v>
      </c>
      <c r="H36" s="458" t="n">
        <v>3</v>
      </c>
      <c r="I36" s="459" t="n">
        <v>4</v>
      </c>
      <c r="J36" s="460" t="n">
        <f aca="false">IF(COUNTA($H36:$I36)&gt;0,SUM($H36/$H$14,$I36/$I$14)*$J$14/COUNTA($H36:$I36),0)</f>
        <v>3.5</v>
      </c>
      <c r="K36" s="459" t="n">
        <v>13</v>
      </c>
      <c r="L36" s="459" t="n">
        <v>12</v>
      </c>
      <c r="M36" s="458"/>
      <c r="N36" s="460" t="n">
        <f aca="false">IF(COUNTA($K36:$M36)&gt;0,SUM($K36/$K$14,$L36/$L$14,$M36/$M$14)*$N$14/COUNTA($K36:$M36),0)</f>
        <v>12.5</v>
      </c>
      <c r="O36" s="461" t="n">
        <f aca="false">IF(ROUNDDOWN(SUM($G36,$J36,$N36,0.05),1)&gt;0,ROUNDDOWN(SUM($G36,$J36,$N36,0.05),1),"")</f>
        <v>25.3</v>
      </c>
      <c r="P36" s="458" t="n">
        <v>17</v>
      </c>
      <c r="Q36" s="458"/>
      <c r="R36" s="458" t="n">
        <v>20</v>
      </c>
      <c r="S36" s="458"/>
      <c r="T36" s="458" t="n">
        <v>20</v>
      </c>
      <c r="U36" s="462" t="n">
        <f aca="false">IF(OR(COUNTIF($P36:$T36,"&gt;0")=0,COUNTA($P$14)=0),"",(IF(COUNTA($Q36:$T36)&lt;=2,SUM($P36:$T36),IF(COUNTA($Q36:$T36)=3,SUM($P36:$T36)-MIN($Q36:$T36),SUM($P36:$T36)-MIN($Q36:$T36)-SMALL($Q36:$T36,2))))*7/(SUM($P$14:$R$14)/10))</f>
        <v>57</v>
      </c>
      <c r="V36" s="463" t="n">
        <f aca="false">IF(ROUNDDOWN(SUM($O36,$U36,0.5),0)&gt;0,ROUNDDOWN(SUM($O36,$U36,0.5),0),"")</f>
        <v>82</v>
      </c>
      <c r="W36" s="463"/>
      <c r="X36" s="463"/>
      <c r="Y36" s="464" t="str">
        <f aca="false">IF(AND(N36&lt;$N$14/2,COUNTIF($P36:$T36,"&gt;0")&gt;0),"FAIL LABS",IF(OR($U36=0,$U36=""),"",IF($V36&gt;=70,"A",IF($V36&gt;=60,"B",IF($V36&gt;=50,"C",IF($V36&gt;=40,"D","E"))))))</f>
        <v>A</v>
      </c>
    </row>
    <row r="37" customFormat="false" ht="26.25" hidden="false" customHeight="false" outlineLevel="0" collapsed="false">
      <c r="A37" s="457" t="n">
        <v>23</v>
      </c>
      <c r="B37" s="465" t="s">
        <v>96</v>
      </c>
      <c r="C37" s="465" t="s">
        <v>97</v>
      </c>
      <c r="D37" s="458" t="n">
        <v>6.5</v>
      </c>
      <c r="E37" s="459" t="n">
        <v>8</v>
      </c>
      <c r="F37" s="458"/>
      <c r="G37" s="460" t="n">
        <f aca="false">IF(COUNTA($D37:$F37)&gt;0,SUM($D37/$D$14,$E37/$E$14,$F37/$F$14)*$G$14/COUNTA($D37:$F37),0)</f>
        <v>7.25</v>
      </c>
      <c r="H37" s="458" t="n">
        <v>0</v>
      </c>
      <c r="I37" s="459" t="n">
        <v>4</v>
      </c>
      <c r="J37" s="460" t="n">
        <f aca="false">IF(COUNTA($H37:$I37)&gt;0,SUM($H37/$H$14,$I37/$I$14)*$J$14/COUNTA($H37:$I37),0)</f>
        <v>2</v>
      </c>
      <c r="K37" s="459" t="n">
        <v>13</v>
      </c>
      <c r="L37" s="459" t="n">
        <v>14</v>
      </c>
      <c r="M37" s="458"/>
      <c r="N37" s="460" t="n">
        <f aca="false">IF(COUNTA($K37:$M37)&gt;0,SUM($K37/$K$14,$L37/$L$14,$M37/$M$14)*$N$14/COUNTA($K37:$M37),0)</f>
        <v>13.5</v>
      </c>
      <c r="O37" s="461" t="n">
        <f aca="false">IF(ROUNDDOWN(SUM($G37,$J37,$N37,0.05),1)&gt;0,ROUNDDOWN(SUM($G37,$J37,$N37,0.05),1),"")</f>
        <v>22.8</v>
      </c>
      <c r="P37" s="458" t="n">
        <v>11</v>
      </c>
      <c r="Q37" s="458"/>
      <c r="R37" s="458" t="n">
        <v>16</v>
      </c>
      <c r="S37" s="458"/>
      <c r="T37" s="458" t="n">
        <v>4</v>
      </c>
      <c r="U37" s="462" t="n">
        <f aca="false">IF(OR(COUNTIF($P37:$T37,"&gt;0")=0,COUNTA($P$14)=0),"",(IF(COUNTA($Q37:$T37)&lt;=2,SUM($P37:$T37),IF(COUNTA($Q37:$T37)=3,SUM($P37:$T37)-MIN($Q37:$T37),SUM($P37:$T37)-MIN($Q37:$T37)-SMALL($Q37:$T37,2))))*7/(SUM($P$14:$R$14)/10))</f>
        <v>31</v>
      </c>
      <c r="V37" s="463" t="n">
        <f aca="false">IF(ROUNDDOWN(SUM($O37,$U37,0.5),0)&gt;0,ROUNDDOWN(SUM($O37,$U37,0.5),0),"")</f>
        <v>54</v>
      </c>
      <c r="W37" s="463"/>
      <c r="X37" s="463"/>
      <c r="Y37" s="464" t="str">
        <f aca="false">IF(AND(N37&lt;$N$14/2,COUNTIF($P37:$T37,"&gt;0")&gt;0),"FAIL LABS",IF(OR($U37=0,$U37=""),"",IF($V37&gt;=70,"A",IF($V37&gt;=60,"B",IF($V37&gt;=50,"C",IF($V37&gt;=40,"D","E"))))))</f>
        <v>C</v>
      </c>
    </row>
    <row r="38" customFormat="false" ht="26.25" hidden="false" customHeight="false" outlineLevel="0" collapsed="false">
      <c r="A38" s="457" t="n">
        <v>24</v>
      </c>
      <c r="B38" s="429" t="s">
        <v>69</v>
      </c>
      <c r="C38" s="429" t="s">
        <v>70</v>
      </c>
      <c r="D38" s="458" t="n">
        <v>9</v>
      </c>
      <c r="E38" s="459" t="n">
        <v>6</v>
      </c>
      <c r="F38" s="458"/>
      <c r="G38" s="460" t="n">
        <f aca="false">IF(COUNTA($D38:$F38)&gt;0,SUM($D38/$D$14,$E38/$E$14,$F38/$F$14)*$G$14/COUNTA($D38:$F38),0)</f>
        <v>7.5</v>
      </c>
      <c r="H38" s="458" t="n">
        <v>2</v>
      </c>
      <c r="I38" s="459" t="n">
        <v>4</v>
      </c>
      <c r="J38" s="460" t="n">
        <f aca="false">IF(COUNTA($H38:$I38)&gt;0,SUM($H38/$H$14,$I38/$I$14)*$J$14/COUNTA($H38:$I38),0)</f>
        <v>3</v>
      </c>
      <c r="K38" s="459" t="n">
        <v>13</v>
      </c>
      <c r="L38" s="459" t="n">
        <v>13</v>
      </c>
      <c r="M38" s="458"/>
      <c r="N38" s="460" t="n">
        <f aca="false">IF(COUNTA($K38:$M38)&gt;0,SUM($K38/$K$14,$L38/$L$14,$M38/$M$14)*$N$14/COUNTA($K38:$M38),0)</f>
        <v>13</v>
      </c>
      <c r="O38" s="461" t="n">
        <f aca="false">IF(ROUNDDOWN(SUM($G38,$J38,$N38,0.05),1)&gt;0,ROUNDDOWN(SUM($G38,$J38,$N38,0.05),1),"")</f>
        <v>23.5</v>
      </c>
      <c r="P38" s="458" t="n">
        <v>22</v>
      </c>
      <c r="Q38" s="458"/>
      <c r="R38" s="458" t="n">
        <v>14</v>
      </c>
      <c r="S38" s="458" t="n">
        <v>17</v>
      </c>
      <c r="T38" s="458"/>
      <c r="U38" s="462" t="n">
        <f aca="false">IF(OR(COUNTIF($P38:$T38,"&gt;0")=0,COUNTA($P$14)=0),"",(IF(COUNTA($Q38:$T38)&lt;=2,SUM($P38:$T38),IF(COUNTA($Q38:$T38)=3,SUM($P38:$T38)-MIN($Q38:$T38),SUM($P38:$T38)-MIN($Q38:$T38)-SMALL($Q38:$T38,2))))*7/(SUM($P$14:$R$14)/10))</f>
        <v>53</v>
      </c>
      <c r="V38" s="463" t="n">
        <f aca="false">IF(ROUNDDOWN(SUM($O38,$U38,0.5),0)&gt;0,ROUNDDOWN(SUM($O38,$U38,0.5),0),"")</f>
        <v>77</v>
      </c>
      <c r="W38" s="463"/>
      <c r="X38" s="463"/>
      <c r="Y38" s="464" t="str">
        <f aca="false">IF(AND(N38&lt;$N$14/2,COUNTIF($P38:$T38,"&gt;0")&gt;0),"FAIL LABS",IF(OR($U38=0,$U38=""),"",IF($V38&gt;=70,"A",IF($V38&gt;=60,"B",IF($V38&gt;=50,"C",IF($V38&gt;=40,"D","E"))))))</f>
        <v>A</v>
      </c>
    </row>
    <row r="39" customFormat="false" ht="26.25" hidden="false" customHeight="false" outlineLevel="0" collapsed="false">
      <c r="A39" s="457" t="n">
        <v>25</v>
      </c>
      <c r="B39" s="465" t="s">
        <v>71</v>
      </c>
      <c r="C39" s="465" t="s">
        <v>72</v>
      </c>
      <c r="D39" s="458" t="n">
        <v>4</v>
      </c>
      <c r="E39" s="459" t="n">
        <v>8</v>
      </c>
      <c r="F39" s="458"/>
      <c r="G39" s="460" t="n">
        <f aca="false">IF(COUNTA($D39:$F39)&gt;0,SUM($D39/$D$14,$E39/$E$14,$F39/$F$14)*$G$14/COUNTA($D39:$F39),0)</f>
        <v>6</v>
      </c>
      <c r="H39" s="458" t="n">
        <v>0</v>
      </c>
      <c r="I39" s="459" t="n">
        <v>3</v>
      </c>
      <c r="J39" s="460" t="n">
        <f aca="false">IF(COUNTA($H39:$I39)&gt;0,SUM($H39/$H$14,$I39/$I$14)*$J$14/COUNTA($H39:$I39),0)</f>
        <v>1.5</v>
      </c>
      <c r="K39" s="459" t="n">
        <v>13</v>
      </c>
      <c r="L39" s="459" t="n">
        <v>13</v>
      </c>
      <c r="M39" s="458"/>
      <c r="N39" s="460" t="n">
        <f aca="false">IF(COUNTA($K39:$M39)&gt;0,SUM($K39/$K$14,$L39/$L$14,$M39/$M$14)*$N$14/COUNTA($K39:$M39),0)</f>
        <v>13</v>
      </c>
      <c r="O39" s="461" t="n">
        <f aca="false">IF(ROUNDDOWN(SUM($G39,$J39,$N39,0.05),1)&gt;0,ROUNDDOWN(SUM($G39,$J39,$N39,0.05),1),"")</f>
        <v>20.5</v>
      </c>
      <c r="P39" s="458" t="n">
        <v>22</v>
      </c>
      <c r="Q39" s="458" t="n">
        <v>8</v>
      </c>
      <c r="R39" s="458"/>
      <c r="S39" s="458" t="n">
        <v>8</v>
      </c>
      <c r="T39" s="458"/>
      <c r="U39" s="462" t="n">
        <f aca="false">IF(OR(COUNTIF($P39:$T39,"&gt;0")=0,COUNTA($P$14)=0),"",(IF(COUNTA($Q39:$T39)&lt;=2,SUM($P39:$T39),IF(COUNTA($Q39:$T39)=3,SUM($P39:$T39)-MIN($Q39:$T39),SUM($P39:$T39)-MIN($Q39:$T39)-SMALL($Q39:$T39,2))))*7/(SUM($P$14:$R$14)/10))</f>
        <v>38</v>
      </c>
      <c r="V39" s="463" t="n">
        <f aca="false">IF(ROUNDDOWN(SUM($O39,$U39,0.5),0)&gt;0,ROUNDDOWN(SUM($O39,$U39,0.5),0),"")</f>
        <v>59</v>
      </c>
      <c r="W39" s="463"/>
      <c r="X39" s="463"/>
      <c r="Y39" s="464" t="str">
        <f aca="false">IF(AND(N39&lt;$N$14/2,COUNTIF($P39:$T39,"&gt;0")&gt;0),"FAIL LABS",IF(OR($U39=0,$U39=""),"",IF($V39&gt;=70,"A",IF($V39&gt;=60,"B",IF($V39&gt;=50,"C",IF($V39&gt;=40,"D","E"))))))</f>
        <v>C</v>
      </c>
    </row>
    <row r="40" customFormat="false" ht="26.25" hidden="false" customHeight="false" outlineLevel="0" collapsed="false">
      <c r="A40" s="457" t="n">
        <v>26</v>
      </c>
      <c r="B40" s="429" t="s">
        <v>73</v>
      </c>
      <c r="C40" s="429" t="s">
        <v>74</v>
      </c>
      <c r="D40" s="458" t="n">
        <v>2.5</v>
      </c>
      <c r="E40" s="459" t="n">
        <v>6</v>
      </c>
      <c r="F40" s="458"/>
      <c r="G40" s="460" t="n">
        <f aca="false">IF(COUNTA($D40:$F40)&gt;0,SUM($D40/$D$14,$E40/$E$14,$F40/$F$14)*$G$14/COUNTA($D40:$F40),0)</f>
        <v>4.25</v>
      </c>
      <c r="H40" s="458" t="n">
        <v>0</v>
      </c>
      <c r="I40" s="459" t="n">
        <v>3</v>
      </c>
      <c r="J40" s="460" t="n">
        <f aca="false">IF(COUNTA($H40:$I40)&gt;0,SUM($H40/$H$14,$I40/$I$14)*$J$14/COUNTA($H40:$I40),0)</f>
        <v>1.5</v>
      </c>
      <c r="K40" s="459" t="n">
        <v>13</v>
      </c>
      <c r="L40" s="459" t="n">
        <v>13</v>
      </c>
      <c r="M40" s="458"/>
      <c r="N40" s="460" t="n">
        <f aca="false">IF(COUNTA($K40:$M40)&gt;0,SUM($K40/$K$14,$L40/$L$14,$M40/$M$14)*$N$14/COUNTA($K40:$M40),0)</f>
        <v>13</v>
      </c>
      <c r="O40" s="461" t="n">
        <f aca="false">IF(ROUNDDOWN(SUM($G40,$J40,$N40,0.05),1)&gt;0,ROUNDDOWN(SUM($G40,$J40,$N40,0.05),1),"")</f>
        <v>18.8</v>
      </c>
      <c r="P40" s="458" t="n">
        <v>16</v>
      </c>
      <c r="Q40" s="458" t="n">
        <v>7</v>
      </c>
      <c r="R40" s="458"/>
      <c r="S40" s="458" t="n">
        <v>13</v>
      </c>
      <c r="T40" s="458"/>
      <c r="U40" s="462" t="n">
        <f aca="false">IF(OR(COUNTIF($P40:$T40,"&gt;0")=0,COUNTA($P$14)=0),"",(IF(COUNTA($Q40:$T40)&lt;=2,SUM($P40:$T40),IF(COUNTA($Q40:$T40)=3,SUM($P40:$T40)-MIN($Q40:$T40),SUM($P40:$T40)-MIN($Q40:$T40)-SMALL($Q40:$T40,2))))*7/(SUM($P$14:$R$14)/10))</f>
        <v>36</v>
      </c>
      <c r="V40" s="463" t="n">
        <f aca="false">IF(ROUNDDOWN(SUM($O40,$U40,0.5),0)&gt;0,ROUNDDOWN(SUM($O40,$U40,0.5),0),"")</f>
        <v>55</v>
      </c>
      <c r="W40" s="463"/>
      <c r="X40" s="463"/>
      <c r="Y40" s="464" t="str">
        <f aca="false">IF(AND(N40&lt;$N$14/2,COUNTIF($P40:$T40,"&gt;0")&gt;0),"FAIL LABS",IF(OR($U40=0,$U40=""),"",IF($V40&gt;=70,"A",IF($V40&gt;=60,"B",IF($V40&gt;=50,"C",IF($V40&gt;=40,"D","E"))))))</f>
        <v>C</v>
      </c>
    </row>
    <row r="41" customFormat="false" ht="26.25" hidden="false" customHeight="false" outlineLevel="0" collapsed="false">
      <c r="A41" s="457" t="n">
        <v>27</v>
      </c>
      <c r="B41" s="465" t="s">
        <v>109</v>
      </c>
      <c r="C41" s="465" t="s">
        <v>110</v>
      </c>
      <c r="D41" s="458" t="n">
        <v>5</v>
      </c>
      <c r="E41" s="459" t="n">
        <v>7</v>
      </c>
      <c r="F41" s="458"/>
      <c r="G41" s="460" t="n">
        <f aca="false">IF(COUNTA($D41:$F41)&gt;0,SUM($D41/$D$14,$E41/$E$14,$F41/$F$14)*$G$14/COUNTA($D41:$F41),0)</f>
        <v>6</v>
      </c>
      <c r="H41" s="458" t="n">
        <v>0</v>
      </c>
      <c r="I41" s="459" t="n">
        <v>4</v>
      </c>
      <c r="J41" s="460" t="n">
        <f aca="false">IF(COUNTA($H41:$I41)&gt;0,SUM($H41/$H$14,$I41/$I$14)*$J$14/COUNTA($H41:$I41),0)</f>
        <v>2</v>
      </c>
      <c r="K41" s="459" t="n">
        <v>13</v>
      </c>
      <c r="L41" s="459" t="n">
        <v>13</v>
      </c>
      <c r="M41" s="458"/>
      <c r="N41" s="460" t="n">
        <f aca="false">IF(COUNTA($K41:$M41)&gt;0,SUM($K41/$K$14,$L41/$L$14,$M41/$M$14)*$N$14/COUNTA($K41:$M41),0)</f>
        <v>13</v>
      </c>
      <c r="O41" s="461" t="n">
        <f aca="false">IF(ROUNDDOWN(SUM($G41,$J41,$N41,0.05),1)&gt;0,ROUNDDOWN(SUM($G41,$J41,$N41,0.05),1),"")</f>
        <v>21</v>
      </c>
      <c r="P41" s="458" t="n">
        <v>11</v>
      </c>
      <c r="Q41" s="458"/>
      <c r="R41" s="458" t="n">
        <v>20</v>
      </c>
      <c r="S41" s="458"/>
      <c r="T41" s="458" t="n">
        <v>6</v>
      </c>
      <c r="U41" s="462" t="n">
        <f aca="false">IF(OR(COUNTIF($P41:$T41,"&gt;0")=0,COUNTA($P$14)=0),"",(IF(COUNTA($Q41:$T41)&lt;=2,SUM($P41:$T41),IF(COUNTA($Q41:$T41)=3,SUM($P41:$T41)-MIN($Q41:$T41),SUM($P41:$T41)-MIN($Q41:$T41)-SMALL($Q41:$T41,2))))*7/(SUM($P$14:$R$14)/10))</f>
        <v>37</v>
      </c>
      <c r="V41" s="463" t="n">
        <f aca="false">IF(ROUNDDOWN(SUM($O41,$U41,0.5),0)&gt;0,ROUNDDOWN(SUM($O41,$U41,0.5),0),"")</f>
        <v>58</v>
      </c>
      <c r="W41" s="463"/>
      <c r="X41" s="463"/>
      <c r="Y41" s="464" t="str">
        <f aca="false">IF(AND(N41&lt;$N$14/2,COUNTIF($P41:$T41,"&gt;0")&gt;0),"FAIL LABS",IF(OR($U41=0,$U41=""),"",IF($V41&gt;=70,"A",IF($V41&gt;=60,"B",IF($V41&gt;=50,"C",IF($V41&gt;=40,"D","E"))))))</f>
        <v>C</v>
      </c>
    </row>
    <row r="42" customFormat="false" ht="26.25" hidden="false" customHeight="false" outlineLevel="0" collapsed="false">
      <c r="A42" s="457" t="n">
        <v>28</v>
      </c>
      <c r="B42" s="429" t="s">
        <v>75</v>
      </c>
      <c r="C42" s="429" t="s">
        <v>76</v>
      </c>
      <c r="D42" s="458" t="n">
        <v>6</v>
      </c>
      <c r="E42" s="459" t="n">
        <v>7</v>
      </c>
      <c r="F42" s="458"/>
      <c r="G42" s="460" t="n">
        <f aca="false">IF(COUNTA($D42:$F42)&gt;0,SUM($D42/$D$14,$E42/$E$14,$F42/$F$14)*$G$14/COUNTA($D42:$F42),0)</f>
        <v>6.5</v>
      </c>
      <c r="H42" s="458" t="n">
        <v>0</v>
      </c>
      <c r="I42" s="459" t="n">
        <v>4</v>
      </c>
      <c r="J42" s="460" t="n">
        <f aca="false">IF(COUNTA($H42:$I42)&gt;0,SUM($H42/$H$14,$I42/$I$14)*$J$14/COUNTA($H42:$I42),0)</f>
        <v>2</v>
      </c>
      <c r="K42" s="459" t="n">
        <v>13</v>
      </c>
      <c r="L42" s="459" t="n">
        <v>13</v>
      </c>
      <c r="M42" s="458"/>
      <c r="N42" s="460" t="n">
        <f aca="false">IF(COUNTA($K42:$M42)&gt;0,SUM($K42/$K$14,$L42/$L$14,$M42/$M$14)*$N$14/COUNTA($K42:$M42),0)</f>
        <v>13</v>
      </c>
      <c r="O42" s="461" t="n">
        <f aca="false">IF(ROUNDDOWN(SUM($G42,$J42,$N42,0.05),1)&gt;0,ROUNDDOWN(SUM($G42,$J42,$N42,0.05),1),"")</f>
        <v>21.5</v>
      </c>
      <c r="P42" s="458" t="n">
        <v>26</v>
      </c>
      <c r="Q42" s="458"/>
      <c r="R42" s="458" t="n">
        <v>20</v>
      </c>
      <c r="S42" s="458" t="n">
        <v>10</v>
      </c>
      <c r="T42" s="458"/>
      <c r="U42" s="462" t="n">
        <f aca="false">IF(OR(COUNTIF($P42:$T42,"&gt;0")=0,COUNTA($P$14)=0),"",(IF(COUNTA($Q42:$T42)&lt;=2,SUM($P42:$T42),IF(COUNTA($Q42:$T42)=3,SUM($P42:$T42)-MIN($Q42:$T42),SUM($P42:$T42)-MIN($Q42:$T42)-SMALL($Q42:$T42,2))))*7/(SUM($P$14:$R$14)/10))</f>
        <v>56</v>
      </c>
      <c r="V42" s="463" t="n">
        <f aca="false">IF(ROUNDDOWN(SUM($O42,$U42,0.5),0)&gt;0,ROUNDDOWN(SUM($O42,$U42,0.5),0),"")</f>
        <v>78</v>
      </c>
      <c r="W42" s="463"/>
      <c r="X42" s="463"/>
      <c r="Y42" s="464" t="str">
        <f aca="false">IF(AND(N42&lt;$N$14/2,COUNTIF($P42:$T42,"&gt;0")&gt;0),"FAIL LABS",IF(OR($U42=0,$U42=""),"",IF($V42&gt;=70,"A",IF($V42&gt;=60,"B",IF($V42&gt;=50,"C",IF($V42&gt;=40,"D","E"))))))</f>
        <v>A</v>
      </c>
    </row>
    <row r="43" customFormat="false" ht="26.25" hidden="false" customHeight="false" outlineLevel="0" collapsed="false">
      <c r="A43" s="457" t="n">
        <v>29</v>
      </c>
      <c r="B43" s="429" t="s">
        <v>79</v>
      </c>
      <c r="C43" s="429" t="s">
        <v>80</v>
      </c>
      <c r="D43" s="458" t="n">
        <v>7.5</v>
      </c>
      <c r="E43" s="459" t="n">
        <v>6</v>
      </c>
      <c r="F43" s="458"/>
      <c r="G43" s="460" t="n">
        <f aca="false">IF(COUNTA($D43:$F43)&gt;0,SUM($D43/$D$14,$E43/$E$14,$F43/$F$14)*$G$14/COUNTA($D43:$F43),0)</f>
        <v>6.75</v>
      </c>
      <c r="H43" s="458" t="n">
        <v>1</v>
      </c>
      <c r="I43" s="459" t="n">
        <v>4</v>
      </c>
      <c r="J43" s="460" t="n">
        <f aca="false">IF(COUNTA($H43:$I43)&gt;0,SUM($H43/$H$14,$I43/$I$14)*$J$14/COUNTA($H43:$I43),0)</f>
        <v>2.5</v>
      </c>
      <c r="K43" s="459" t="n">
        <v>13</v>
      </c>
      <c r="L43" s="459" t="n">
        <v>12</v>
      </c>
      <c r="M43" s="458"/>
      <c r="N43" s="460" t="n">
        <f aca="false">IF(COUNTA($K43:$M43)&gt;0,SUM($K43/$K$14,$L43/$L$14,$M43/$M$14)*$N$14/COUNTA($K43:$M43),0)</f>
        <v>12.5</v>
      </c>
      <c r="O43" s="461" t="n">
        <f aca="false">IF(ROUNDDOWN(SUM($G43,$J43,$N43,0.05),1)&gt;0,ROUNDDOWN(SUM($G43,$J43,$N43,0.05),1),"")</f>
        <v>21.8</v>
      </c>
      <c r="P43" s="458" t="n">
        <v>22</v>
      </c>
      <c r="Q43" s="458"/>
      <c r="R43" s="458" t="n">
        <v>13</v>
      </c>
      <c r="S43" s="458" t="n">
        <v>19</v>
      </c>
      <c r="T43" s="458"/>
      <c r="U43" s="462" t="n">
        <f aca="false">IF(OR(COUNTIF($P43:$T43,"&gt;0")=0,COUNTA($P$14)=0),"",(IF(COUNTA($Q43:$T43)&lt;=2,SUM($P43:$T43),IF(COUNTA($Q43:$T43)=3,SUM($P43:$T43)-MIN($Q43:$T43),SUM($P43:$T43)-MIN($Q43:$T43)-SMALL($Q43:$T43,2))))*7/(SUM($P$14:$R$14)/10))</f>
        <v>54</v>
      </c>
      <c r="V43" s="463" t="n">
        <f aca="false">IF(ROUNDDOWN(SUM($O43,$U43,0.5),0)&gt;0,ROUNDDOWN(SUM($O43,$U43,0.5),0),"")</f>
        <v>76</v>
      </c>
      <c r="W43" s="463"/>
      <c r="X43" s="463"/>
      <c r="Y43" s="464" t="str">
        <f aca="false">IF(AND(N43&lt;$N$14/2,COUNTIF($P43:$T43,"&gt;0")&gt;0),"FAIL LABS",IF(OR($U43=0,$U43=""),"",IF($V43&gt;=70,"A",IF($V43&gt;=60,"B",IF($V43&gt;=50,"C",IF($V43&gt;=40,"D","E"))))))</f>
        <v>A</v>
      </c>
    </row>
    <row r="44" customFormat="false" ht="26.25" hidden="false" customHeight="false" outlineLevel="0" collapsed="false">
      <c r="A44" s="457" t="n">
        <v>30</v>
      </c>
      <c r="B44" s="429" t="s">
        <v>81</v>
      </c>
      <c r="C44" s="429" t="s">
        <v>82</v>
      </c>
      <c r="D44" s="458" t="n">
        <v>9</v>
      </c>
      <c r="E44" s="459" t="n">
        <v>8</v>
      </c>
      <c r="F44" s="458"/>
      <c r="G44" s="460" t="n">
        <f aca="false">IF(COUNTA($D44:$F44)&gt;0,SUM($D44/$D$14,$E44/$E$14,$F44/$F$14)*$G$14/COUNTA($D44:$F44),0)</f>
        <v>8.5</v>
      </c>
      <c r="H44" s="458" t="n">
        <v>2</v>
      </c>
      <c r="I44" s="459" t="n">
        <v>3</v>
      </c>
      <c r="J44" s="460" t="n">
        <f aca="false">IF(COUNTA($H44:$I44)&gt;0,SUM($H44/$H$14,$I44/$I$14)*$J$14/COUNTA($H44:$I44),0)</f>
        <v>2.5</v>
      </c>
      <c r="K44" s="459" t="n">
        <v>13</v>
      </c>
      <c r="L44" s="459" t="n">
        <v>13</v>
      </c>
      <c r="M44" s="458"/>
      <c r="N44" s="460" t="n">
        <f aca="false">IF(COUNTA($K44:$M44)&gt;0,SUM($K44/$K$14,$L44/$L$14,$M44/$M$14)*$N$14/COUNTA($K44:$M44),0)</f>
        <v>13</v>
      </c>
      <c r="O44" s="461" t="n">
        <f aca="false">IF(ROUNDDOWN(SUM($G44,$J44,$N44,0.05),1)&gt;0,ROUNDDOWN(SUM($G44,$J44,$N44,0.05),1),"")</f>
        <v>24</v>
      </c>
      <c r="P44" s="458" t="n">
        <v>22</v>
      </c>
      <c r="Q44" s="458"/>
      <c r="R44" s="458" t="n">
        <v>8</v>
      </c>
      <c r="S44" s="458" t="n">
        <v>17</v>
      </c>
      <c r="T44" s="458"/>
      <c r="U44" s="462" t="n">
        <f aca="false">IF(OR(COUNTIF($P44:$T44,"&gt;0")=0,COUNTA($P$14)=0),"",(IF(COUNTA($Q44:$T44)&lt;=2,SUM($P44:$T44),IF(COUNTA($Q44:$T44)=3,SUM($P44:$T44)-MIN($Q44:$T44),SUM($P44:$T44)-MIN($Q44:$T44)-SMALL($Q44:$T44,2))))*7/(SUM($P$14:$R$14)/10))</f>
        <v>47</v>
      </c>
      <c r="V44" s="463" t="n">
        <f aca="false">IF(ROUNDDOWN(SUM($O44,$U44,0.5),0)&gt;0,ROUNDDOWN(SUM($O44,$U44,0.5),0),"")</f>
        <v>71</v>
      </c>
      <c r="W44" s="463"/>
      <c r="X44" s="463"/>
      <c r="Y44" s="464" t="str">
        <f aca="false">IF(AND(N44&lt;$N$14/2,COUNTIF($P44:$T44,"&gt;0")&gt;0),"FAIL LABS",IF(OR($U44=0,$U44=""),"",IF($V44&gt;=70,"A",IF($V44&gt;=60,"B",IF($V44&gt;=50,"C",IF($V44&gt;=40,"D","E"))))))</f>
        <v>A</v>
      </c>
    </row>
    <row r="45" customFormat="false" ht="26.25" hidden="false" customHeight="false" outlineLevel="0" collapsed="false">
      <c r="A45" s="457" t="n">
        <v>31</v>
      </c>
      <c r="B45" s="429" t="s">
        <v>83</v>
      </c>
      <c r="C45" s="429" t="s">
        <v>84</v>
      </c>
      <c r="D45" s="458" t="n">
        <v>3.5</v>
      </c>
      <c r="E45" s="459" t="n">
        <v>8</v>
      </c>
      <c r="F45" s="458"/>
      <c r="G45" s="460" t="n">
        <f aca="false">IF(COUNTA($D45:$F45)&gt;0,SUM($D45/$D$14,$E45/$E$14,$F45/$F$14)*$G$14/COUNTA($D45:$F45),0)</f>
        <v>5.75</v>
      </c>
      <c r="H45" s="458" t="n">
        <v>0</v>
      </c>
      <c r="I45" s="459" t="n">
        <v>3</v>
      </c>
      <c r="J45" s="460" t="n">
        <f aca="false">IF(COUNTA($H45:$I45)&gt;0,SUM($H45/$H$14,$I45/$I$14)*$J$14/COUNTA($H45:$I45),0)</f>
        <v>1.5</v>
      </c>
      <c r="K45" s="459" t="n">
        <v>13</v>
      </c>
      <c r="L45" s="459" t="n">
        <v>13</v>
      </c>
      <c r="M45" s="458"/>
      <c r="N45" s="460" t="n">
        <f aca="false">IF(COUNTA($K45:$M45)&gt;0,SUM($K45/$K$14,$L45/$L$14,$M45/$M$14)*$N$14/COUNTA($K45:$M45),0)</f>
        <v>13</v>
      </c>
      <c r="O45" s="461" t="n">
        <f aca="false">IF(ROUNDDOWN(SUM($G45,$J45,$N45,0.05),1)&gt;0,ROUNDDOWN(SUM($G45,$J45,$N45,0.05),1),"")</f>
        <v>20.3</v>
      </c>
      <c r="P45" s="458" t="n">
        <v>26</v>
      </c>
      <c r="Q45" s="458"/>
      <c r="R45" s="458" t="n">
        <v>11</v>
      </c>
      <c r="S45" s="458" t="n">
        <v>16</v>
      </c>
      <c r="T45" s="458"/>
      <c r="U45" s="462" t="n">
        <f aca="false">IF(OR(COUNTIF($P45:$T45,"&gt;0")=0,COUNTA($P$14)=0),"",(IF(COUNTA($Q45:$T45)&lt;=2,SUM($P45:$T45),IF(COUNTA($Q45:$T45)=3,SUM($P45:$T45)-MIN($Q45:$T45),SUM($P45:$T45)-MIN($Q45:$T45)-SMALL($Q45:$T45,2))))*7/(SUM($P$14:$R$14)/10))</f>
        <v>53</v>
      </c>
      <c r="V45" s="463" t="n">
        <f aca="false">IF(ROUNDDOWN(SUM($O45,$U45,0.5),0)&gt;0,ROUNDDOWN(SUM($O45,$U45,0.5),0),"")</f>
        <v>73</v>
      </c>
      <c r="W45" s="463"/>
      <c r="X45" s="463"/>
      <c r="Y45" s="464" t="str">
        <f aca="false">IF(AND(N45&lt;$N$14/2,COUNTIF($P45:$T45,"&gt;0")&gt;0),"FAIL LABS",IF(OR($U45=0,$U45=""),"",IF($V45&gt;=70,"A",IF($V45&gt;=60,"B",IF($V45&gt;=50,"C",IF($V45&gt;=40,"D","E"))))))</f>
        <v>A</v>
      </c>
    </row>
    <row r="46" customFormat="false" ht="26.25" hidden="false" customHeight="false" outlineLevel="0" collapsed="false">
      <c r="A46" s="457" t="n">
        <v>32</v>
      </c>
      <c r="B46" s="429" t="s">
        <v>85</v>
      </c>
      <c r="C46" s="429" t="s">
        <v>86</v>
      </c>
      <c r="D46" s="458" t="n">
        <v>7.5</v>
      </c>
      <c r="E46" s="459" t="n">
        <v>8</v>
      </c>
      <c r="F46" s="458"/>
      <c r="G46" s="460" t="n">
        <f aca="false">IF(COUNTA($D46:$F46)&gt;0,SUM($D46/$D$14,$E46/$E$14,$F46/$F$14)*$G$14/COUNTA($D46:$F46),0)</f>
        <v>7.75</v>
      </c>
      <c r="H46" s="458" t="n">
        <v>0</v>
      </c>
      <c r="I46" s="459" t="n">
        <v>3</v>
      </c>
      <c r="J46" s="460" t="n">
        <f aca="false">IF(COUNTA($H46:$I46)&gt;0,SUM($H46/$H$14,$I46/$I$14)*$J$14/COUNTA($H46:$I46),0)</f>
        <v>1.5</v>
      </c>
      <c r="K46" s="459" t="n">
        <v>13</v>
      </c>
      <c r="L46" s="459" t="n">
        <v>13</v>
      </c>
      <c r="M46" s="458"/>
      <c r="N46" s="460" t="n">
        <f aca="false">IF(COUNTA($K46:$M46)&gt;0,SUM($K46/$K$14,$L46/$L$14,$M46/$M$14)*$N$14/COUNTA($K46:$M46),0)</f>
        <v>13</v>
      </c>
      <c r="O46" s="461" t="n">
        <f aca="false">IF(ROUNDDOWN(SUM($G46,$J46,$N46,0.05),1)&gt;0,ROUNDDOWN(SUM($G46,$J46,$N46,0.05),1),"")</f>
        <v>22.3</v>
      </c>
      <c r="P46" s="458" t="n">
        <v>29</v>
      </c>
      <c r="Q46" s="458"/>
      <c r="R46" s="458" t="n">
        <v>20</v>
      </c>
      <c r="S46" s="458" t="n">
        <v>13</v>
      </c>
      <c r="T46" s="458"/>
      <c r="U46" s="462" t="n">
        <f aca="false">IF(OR(COUNTIF($P46:$T46,"&gt;0")=0,COUNTA($P$14)=0),"",(IF(COUNTA($Q46:$T46)&lt;=2,SUM($P46:$T46),IF(COUNTA($Q46:$T46)=3,SUM($P46:$T46)-MIN($Q46:$T46),SUM($P46:$T46)-MIN($Q46:$T46)-SMALL($Q46:$T46,2))))*7/(SUM($P$14:$R$14)/10))</f>
        <v>62</v>
      </c>
      <c r="V46" s="463" t="n">
        <f aca="false">IF(ROUNDDOWN(SUM($O46,$U46,0.5),0)&gt;0,ROUNDDOWN(SUM($O46,$U46,0.5),0),"")</f>
        <v>84</v>
      </c>
      <c r="W46" s="463"/>
      <c r="X46" s="463"/>
      <c r="Y46" s="464" t="str">
        <f aca="false">IF(AND(N46&lt;$N$14/2,COUNTIF($P46:$T46,"&gt;0")&gt;0),"FAIL LABS",IF(OR($U46=0,$U46=""),"",IF($V46&gt;=70,"A",IF($V46&gt;=60,"B",IF($V46&gt;=50,"C",IF($V46&gt;=40,"D","E"))))))</f>
        <v>A</v>
      </c>
    </row>
    <row r="47" customFormat="false" ht="26.25" hidden="false" customHeight="false" outlineLevel="0" collapsed="false">
      <c r="A47" s="457" t="n">
        <v>33</v>
      </c>
      <c r="B47" s="429" t="s">
        <v>94</v>
      </c>
      <c r="C47" s="429" t="s">
        <v>95</v>
      </c>
      <c r="D47" s="458" t="n">
        <v>5</v>
      </c>
      <c r="E47" s="459" t="n">
        <v>8</v>
      </c>
      <c r="F47" s="458"/>
      <c r="G47" s="460" t="n">
        <f aca="false">IF(COUNTA($D47:$F47)&gt;0,SUM($D47/$D$14,$E47/$E$14,$F47/$F$14)*$G$14/COUNTA($D47:$F47),0)</f>
        <v>6.5</v>
      </c>
      <c r="H47" s="458" t="n">
        <v>0</v>
      </c>
      <c r="I47" s="459" t="n">
        <v>3</v>
      </c>
      <c r="J47" s="460" t="n">
        <f aca="false">IF(COUNTA($H47:$I47)&gt;0,SUM($H47/$H$14,$I47/$I$14)*$J$14/COUNTA($H47:$I47),0)</f>
        <v>1.5</v>
      </c>
      <c r="K47" s="459" t="n">
        <v>13</v>
      </c>
      <c r="L47" s="459" t="n">
        <v>13</v>
      </c>
      <c r="M47" s="458"/>
      <c r="N47" s="460" t="n">
        <f aca="false">IF(COUNTA($K47:$M47)&gt;0,SUM($K47/$K$14,$L47/$L$14,$M47/$M$14)*$N$14/COUNTA($K47:$M47),0)</f>
        <v>13</v>
      </c>
      <c r="O47" s="461" t="n">
        <f aca="false">IF(ROUNDDOWN(SUM($G47,$J47,$N47,0.05),1)&gt;0,ROUNDDOWN(SUM($G47,$J47,$N47,0.05),1),"")</f>
        <v>21</v>
      </c>
      <c r="P47" s="458" t="n">
        <v>18</v>
      </c>
      <c r="Q47" s="458"/>
      <c r="R47" s="458" t="n">
        <v>10</v>
      </c>
      <c r="S47" s="458"/>
      <c r="T47" s="458" t="n">
        <v>10</v>
      </c>
      <c r="U47" s="462" t="n">
        <f aca="false">IF(OR(COUNTIF($P47:$T47,"&gt;0")=0,COUNTA($P$14)=0),"",(IF(COUNTA($Q47:$T47)&lt;=2,SUM($P47:$T47),IF(COUNTA($Q47:$T47)=3,SUM($P47:$T47)-MIN($Q47:$T47),SUM($P47:$T47)-MIN($Q47:$T47)-SMALL($Q47:$T47,2))))*7/(SUM($P$14:$R$14)/10))</f>
        <v>38</v>
      </c>
      <c r="V47" s="463" t="n">
        <f aca="false">IF(ROUNDDOWN(SUM($O47,$U47,0.5),0)&gt;0,ROUNDDOWN(SUM($O47,$U47,0.5),0),"")</f>
        <v>59</v>
      </c>
      <c r="W47" s="463"/>
      <c r="X47" s="463"/>
      <c r="Y47" s="464" t="str">
        <f aca="false">IF(AND(N47&lt;$N$14/2,COUNTIF($P47:$T47,"&gt;0")&gt;0),"FAIL LABS",IF(OR($U47=0,$U47=""),"",IF($V47&gt;=70,"A",IF($V47&gt;=60,"B",IF($V47&gt;=50,"C",IF($V47&gt;=40,"D","E"))))))</f>
        <v>C</v>
      </c>
    </row>
    <row r="48" customFormat="false" ht="26.25" hidden="false" customHeight="false" outlineLevel="0" collapsed="false">
      <c r="A48" s="457" t="n">
        <v>34</v>
      </c>
      <c r="B48" s="429" t="s">
        <v>101</v>
      </c>
      <c r="C48" s="429" t="s">
        <v>102</v>
      </c>
      <c r="D48" s="458" t="n">
        <v>7.5</v>
      </c>
      <c r="E48" s="459" t="n">
        <v>5</v>
      </c>
      <c r="F48" s="458"/>
      <c r="G48" s="460" t="n">
        <f aca="false">IF(COUNTA($D48:$F48)&gt;0,SUM($D48/$D$14,$E48/$E$14,$F48/$F$14)*$G$14/COUNTA($D48:$F48),0)</f>
        <v>6.25</v>
      </c>
      <c r="H48" s="458" t="n">
        <v>0</v>
      </c>
      <c r="I48" s="459" t="n">
        <v>4</v>
      </c>
      <c r="J48" s="460" t="n">
        <f aca="false">IF(COUNTA($H48:$I48)&gt;0,SUM($H48/$H$14,$I48/$I$14)*$J$14/COUNTA($H48:$I48),0)</f>
        <v>2</v>
      </c>
      <c r="K48" s="459" t="n">
        <v>13</v>
      </c>
      <c r="L48" s="459" t="n">
        <v>13</v>
      </c>
      <c r="M48" s="458"/>
      <c r="N48" s="460" t="n">
        <f aca="false">IF(COUNTA($K48:$M48)&gt;0,SUM($K48/$K$14,$L48/$L$14,$M48/$M$14)*$N$14/COUNTA($K48:$M48),0)</f>
        <v>13</v>
      </c>
      <c r="O48" s="461" t="n">
        <f aca="false">IF(ROUNDDOWN(SUM($G48,$J48,$N48,0.05),1)&gt;0,ROUNDDOWN(SUM($G48,$J48,$N48,0.05),1),"")</f>
        <v>21.3</v>
      </c>
      <c r="P48" s="458" t="n">
        <v>25</v>
      </c>
      <c r="Q48" s="458"/>
      <c r="R48" s="458" t="n">
        <v>3</v>
      </c>
      <c r="S48" s="458" t="n">
        <v>16</v>
      </c>
      <c r="T48" s="458"/>
      <c r="U48" s="462" t="n">
        <f aca="false">IF(OR(COUNTIF($P48:$T48,"&gt;0")=0,COUNTA($P$14)=0),"",(IF(COUNTA($Q48:$T48)&lt;=2,SUM($P48:$T48),IF(COUNTA($Q48:$T48)=3,SUM($P48:$T48)-MIN($Q48:$T48),SUM($P48:$T48)-MIN($Q48:$T48)-SMALL($Q48:$T48,2))))*7/(SUM($P$14:$R$14)/10))</f>
        <v>44</v>
      </c>
      <c r="V48" s="463" t="n">
        <f aca="false">IF(ROUNDDOWN(SUM($O48,$U48,0.5),0)&gt;0,ROUNDDOWN(SUM($O48,$U48,0.5),0),"")</f>
        <v>65</v>
      </c>
      <c r="W48" s="463"/>
      <c r="X48" s="463"/>
      <c r="Y48" s="464" t="str">
        <f aca="false">IF(AND(N48&lt;$N$14/2,COUNTIF($P48:$T48,"&gt;0")&gt;0),"FAIL LABS",IF(OR($U48=0,$U48=""),"",IF($V48&gt;=70,"A",IF($V48&gt;=60,"B",IF($V48&gt;=50,"C",IF($V48&gt;=40,"D","E"))))))</f>
        <v>B</v>
      </c>
    </row>
    <row r="49" customFormat="false" ht="26.25" hidden="false" customHeight="false" outlineLevel="0" collapsed="false">
      <c r="A49" s="457" t="n">
        <v>35</v>
      </c>
      <c r="B49" s="465" t="s">
        <v>103</v>
      </c>
      <c r="C49" s="465" t="s">
        <v>104</v>
      </c>
      <c r="D49" s="458" t="n">
        <v>4.5</v>
      </c>
      <c r="E49" s="459" t="n">
        <v>7</v>
      </c>
      <c r="F49" s="458"/>
      <c r="G49" s="460" t="n">
        <f aca="false">IF(COUNTA($D49:$F49)&gt;0,SUM($D49/$D$14,$E49/$E$14,$F49/$F$14)*$G$14/COUNTA($D49:$F49),0)</f>
        <v>5.75</v>
      </c>
      <c r="H49" s="458" t="n">
        <v>0</v>
      </c>
      <c r="I49" s="459" t="n">
        <v>4</v>
      </c>
      <c r="J49" s="460" t="n">
        <f aca="false">IF(COUNTA($H49:$I49)&gt;0,SUM($H49/$H$14,$I49/$I$14)*$J$14/COUNTA($H49:$I49),0)</f>
        <v>2</v>
      </c>
      <c r="K49" s="459" t="n">
        <v>13</v>
      </c>
      <c r="L49" s="459" t="n">
        <v>13</v>
      </c>
      <c r="M49" s="458"/>
      <c r="N49" s="460" t="n">
        <f aca="false">IF(COUNTA($K49:$M49)&gt;0,SUM($K49/$K$14,$L49/$L$14,$M49/$M$14)*$N$14/COUNTA($K49:$M49),0)</f>
        <v>13</v>
      </c>
      <c r="O49" s="461" t="n">
        <f aca="false">IF(ROUNDDOWN(SUM($G49,$J49,$N49,0.05),1)&gt;0,ROUNDDOWN(SUM($G49,$J49,$N49,0.05),1),"")</f>
        <v>20.8</v>
      </c>
      <c r="P49" s="458" t="n">
        <v>16</v>
      </c>
      <c r="Q49" s="458"/>
      <c r="R49" s="458" t="n">
        <v>20</v>
      </c>
      <c r="S49" s="458"/>
      <c r="T49" s="458" t="n">
        <v>18</v>
      </c>
      <c r="U49" s="462" t="n">
        <f aca="false">IF(OR(COUNTIF($P49:$T49,"&gt;0")=0,COUNTA($P$14)=0),"",(IF(COUNTA($Q49:$T49)&lt;=2,SUM($P49:$T49),IF(COUNTA($Q49:$T49)=3,SUM($P49:$T49)-MIN($Q49:$T49),SUM($P49:$T49)-MIN($Q49:$T49)-SMALL($Q49:$T49,2))))*7/(SUM($P$14:$R$14)/10))</f>
        <v>54</v>
      </c>
      <c r="V49" s="463" t="n">
        <f aca="false">IF(ROUNDDOWN(SUM($O49,$U49,0.5),0)&gt;0,ROUNDDOWN(SUM($O49,$U49,0.5),0),"")</f>
        <v>75</v>
      </c>
      <c r="W49" s="463"/>
      <c r="X49" s="463"/>
      <c r="Y49" s="464" t="str">
        <f aca="false">IF(AND(N49&lt;$N$14/2,COUNTIF($P49:$T49,"&gt;0")&gt;0),"FAIL LABS",IF(OR($U49=0,$U49=""),"",IF($V49&gt;=70,"A",IF($V49&gt;=60,"B",IF($V49&gt;=50,"C",IF($V49&gt;=40,"D","E"))))))</f>
        <v>A</v>
      </c>
    </row>
    <row r="50" customFormat="false" ht="26.25" hidden="false" customHeight="false" outlineLevel="0" collapsed="false">
      <c r="A50" s="457" t="n">
        <v>36</v>
      </c>
      <c r="B50" s="429" t="s">
        <v>105</v>
      </c>
      <c r="C50" s="429" t="s">
        <v>106</v>
      </c>
      <c r="D50" s="458" t="n">
        <v>6</v>
      </c>
      <c r="E50" s="459" t="n">
        <v>9</v>
      </c>
      <c r="F50" s="458"/>
      <c r="G50" s="460" t="n">
        <f aca="false">IF(COUNTA($D50:$F50)&gt;0,SUM($D50/$D$14,$E50/$E$14,$F50/$F$14)*$G$14/COUNTA($D50:$F50),0)</f>
        <v>7.5</v>
      </c>
      <c r="H50" s="458" t="n">
        <v>0</v>
      </c>
      <c r="I50" s="459" t="n">
        <v>4</v>
      </c>
      <c r="J50" s="460" t="n">
        <f aca="false">IF(COUNTA($H50:$I50)&gt;0,SUM($H50/$H$14,$I50/$I$14)*$J$14/COUNTA($H50:$I50),0)</f>
        <v>2</v>
      </c>
      <c r="K50" s="459" t="n">
        <v>13</v>
      </c>
      <c r="L50" s="459" t="n">
        <v>13</v>
      </c>
      <c r="M50" s="458"/>
      <c r="N50" s="460" t="n">
        <f aca="false">IF(COUNTA($K50:$M50)&gt;0,SUM($K50/$K$14,$L50/$L$14,$M50/$M$14)*$N$14/COUNTA($K50:$M50),0)</f>
        <v>13</v>
      </c>
      <c r="O50" s="461" t="n">
        <f aca="false">IF(ROUNDDOWN(SUM($G50,$J50,$N50,0.05),1)&gt;0,ROUNDDOWN(SUM($G50,$J50,$N50,0.05),1),"")</f>
        <v>22.5</v>
      </c>
      <c r="P50" s="458" t="n">
        <v>21</v>
      </c>
      <c r="Q50" s="458"/>
      <c r="R50" s="458" t="n">
        <v>18</v>
      </c>
      <c r="S50" s="458" t="n">
        <v>12</v>
      </c>
      <c r="T50" s="458"/>
      <c r="U50" s="462" t="n">
        <f aca="false">IF(OR(COUNTIF($P50:$T50,"&gt;0")=0,COUNTA($P$14)=0),"",(IF(COUNTA($Q50:$T50)&lt;=2,SUM($P50:$T50),IF(COUNTA($Q50:$T50)=3,SUM($P50:$T50)-MIN($Q50:$T50),SUM($P50:$T50)-MIN($Q50:$T50)-SMALL($Q50:$T50,2))))*7/(SUM($P$14:$R$14)/10))</f>
        <v>51</v>
      </c>
      <c r="V50" s="463" t="n">
        <f aca="false">IF(ROUNDDOWN(SUM($O50,$U50,0.5),0)&gt;0,ROUNDDOWN(SUM($O50,$U50,0.5),0),"")</f>
        <v>74</v>
      </c>
      <c r="W50" s="463"/>
      <c r="X50" s="463"/>
      <c r="Y50" s="464" t="str">
        <f aca="false">IF(AND(N50&lt;$N$14/2,COUNTIF($P50:$T50,"&gt;0")&gt;0),"FAIL LABS",IF(OR($U50=0,$U50=""),"",IF($V50&gt;=70,"A",IF($V50&gt;=60,"B",IF($V50&gt;=50,"C",IF($V50&gt;=40,"D","E"))))))</f>
        <v>A</v>
      </c>
    </row>
    <row r="51" customFormat="false" ht="26.25" hidden="false" customHeight="false" outlineLevel="0" collapsed="false">
      <c r="A51" s="457" t="n">
        <v>37</v>
      </c>
      <c r="B51" s="429" t="s">
        <v>107</v>
      </c>
      <c r="C51" s="429" t="s">
        <v>108</v>
      </c>
      <c r="D51" s="458" t="n">
        <v>6</v>
      </c>
      <c r="E51" s="459" t="n">
        <v>8</v>
      </c>
      <c r="F51" s="458"/>
      <c r="G51" s="460" t="n">
        <f aca="false">IF(COUNTA($D51:$F51)&gt;0,SUM($D51/$D$14,$E51/$E$14,$F51/$F$14)*$G$14/COUNTA($D51:$F51),0)</f>
        <v>7</v>
      </c>
      <c r="H51" s="458" t="n">
        <v>0</v>
      </c>
      <c r="I51" s="459" t="n">
        <v>3</v>
      </c>
      <c r="J51" s="460" t="n">
        <f aca="false">IF(COUNTA($H51:$I51)&gt;0,SUM($H51/$H$14,$I51/$I$14)*$J$14/COUNTA($H51:$I51),0)</f>
        <v>1.5</v>
      </c>
      <c r="K51" s="459" t="n">
        <v>12</v>
      </c>
      <c r="L51" s="459" t="n">
        <v>11</v>
      </c>
      <c r="M51" s="458"/>
      <c r="N51" s="460" t="n">
        <f aca="false">IF(COUNTA($K51:$M51)&gt;0,SUM($K51/$K$14,$L51/$L$14,$M51/$M$14)*$N$14/COUNTA($K51:$M51),0)</f>
        <v>11.5</v>
      </c>
      <c r="O51" s="461" t="n">
        <f aca="false">IF(ROUNDDOWN(SUM($G51,$J51,$N51,0.05),1)&gt;0,ROUNDDOWN(SUM($G51,$J51,$N51,0.05),1),"")</f>
        <v>20</v>
      </c>
      <c r="P51" s="458" t="n">
        <v>20</v>
      </c>
      <c r="Q51" s="458"/>
      <c r="R51" s="458" t="n">
        <v>16</v>
      </c>
      <c r="S51" s="458"/>
      <c r="T51" s="458" t="n">
        <v>14</v>
      </c>
      <c r="U51" s="462" t="n">
        <f aca="false">IF(OR(COUNTIF($P51:$T51,"&gt;0")=0,COUNTA($P$14)=0),"",(IF(COUNTA($Q51:$T51)&lt;=2,SUM($P51:$T51),IF(COUNTA($Q51:$T51)=3,SUM($P51:$T51)-MIN($Q51:$T51),SUM($P51:$T51)-MIN($Q51:$T51)-SMALL($Q51:$T51,2))))*7/(SUM($P$14:$R$14)/10))</f>
        <v>50</v>
      </c>
      <c r="V51" s="463" t="n">
        <f aca="false">IF(ROUNDDOWN(SUM($O51,$U51,0.5),0)&gt;0,ROUNDDOWN(SUM($O51,$U51,0.5),0),"")</f>
        <v>70</v>
      </c>
      <c r="W51" s="463"/>
      <c r="X51" s="463"/>
      <c r="Y51" s="464" t="str">
        <f aca="false">IF(AND(N51&lt;$N$14/2,COUNTIF($P51:$T51,"&gt;0")&gt;0),"FAIL LABS",IF(OR($U51=0,$U51=""),"",IF($V51&gt;=70,"A",IF($V51&gt;=60,"B",IF($V51&gt;=50,"C",IF($V51&gt;=40,"D","E"))))))</f>
        <v>A</v>
      </c>
    </row>
    <row r="52" customFormat="false" ht="26.25" hidden="false" customHeight="false" outlineLevel="0" collapsed="false">
      <c r="A52" s="457" t="n">
        <v>38</v>
      </c>
      <c r="B52" s="429" t="s">
        <v>111</v>
      </c>
      <c r="C52" s="429" t="s">
        <v>112</v>
      </c>
      <c r="D52" s="458" t="n">
        <v>5</v>
      </c>
      <c r="E52" s="459" t="n">
        <v>8</v>
      </c>
      <c r="F52" s="458"/>
      <c r="G52" s="460" t="n">
        <f aca="false">IF(COUNTA($D52:$F52)&gt;0,SUM($D52/$D$14,$E52/$E$14,$F52/$F$14)*$G$14/COUNTA($D52:$F52),0)</f>
        <v>6.5</v>
      </c>
      <c r="H52" s="458" t="n">
        <v>0</v>
      </c>
      <c r="I52" s="459" t="n">
        <v>3</v>
      </c>
      <c r="J52" s="460" t="n">
        <f aca="false">IF(COUNTA($H52:$I52)&gt;0,SUM($H52/$H$14,$I52/$I$14)*$J$14/COUNTA($H52:$I52),0)</f>
        <v>1.5</v>
      </c>
      <c r="K52" s="459" t="n">
        <v>12</v>
      </c>
      <c r="L52" s="459" t="n">
        <v>11</v>
      </c>
      <c r="M52" s="458"/>
      <c r="N52" s="460" t="n">
        <f aca="false">IF(COUNTA($K52:$M52)&gt;0,SUM($K52/$K$14,$L52/$L$14,$M52/$M$14)*$N$14/COUNTA($K52:$M52),0)</f>
        <v>11.5</v>
      </c>
      <c r="O52" s="461" t="n">
        <f aca="false">IF(ROUNDDOWN(SUM($G52,$J52,$N52,0.05),1)&gt;0,ROUNDDOWN(SUM($G52,$J52,$N52,0.05),1),"")</f>
        <v>19.5</v>
      </c>
      <c r="P52" s="458" t="n">
        <v>19</v>
      </c>
      <c r="Q52" s="458"/>
      <c r="R52" s="458" t="n">
        <v>20</v>
      </c>
      <c r="S52" s="458"/>
      <c r="T52" s="458" t="n">
        <v>20</v>
      </c>
      <c r="U52" s="462" t="n">
        <f aca="false">IF(OR(COUNTIF($P52:$T52,"&gt;0")=0,COUNTA($P$14)=0),"",(IF(COUNTA($Q52:$T52)&lt;=2,SUM($P52:$T52),IF(COUNTA($Q52:$T52)=3,SUM($P52:$T52)-MIN($Q52:$T52),SUM($P52:$T52)-MIN($Q52:$T52)-SMALL($Q52:$T52,2))))*7/(SUM($P$14:$R$14)/10))</f>
        <v>59</v>
      </c>
      <c r="V52" s="463" t="n">
        <f aca="false">IF(ROUNDDOWN(SUM($O52,$U52,0.5),0)&gt;0,ROUNDDOWN(SUM($O52,$U52,0.5),0),"")</f>
        <v>79</v>
      </c>
      <c r="W52" s="463"/>
      <c r="X52" s="463"/>
      <c r="Y52" s="464" t="str">
        <f aca="false">IF(AND(N52&lt;$N$14/2,COUNTIF($P52:$T52,"&gt;0")&gt;0),"FAIL LABS",IF(OR($U52=0,$U52=""),"",IF($V52&gt;=70,"A",IF($V52&gt;=60,"B",IF($V52&gt;=50,"C",IF($V52&gt;=40,"D","E"))))))</f>
        <v>A</v>
      </c>
    </row>
    <row r="53" customFormat="false" ht="26.25" hidden="false" customHeight="false" outlineLevel="0" collapsed="false">
      <c r="A53" s="457" t="n">
        <v>39</v>
      </c>
      <c r="B53" s="429" t="s">
        <v>113</v>
      </c>
      <c r="C53" s="429" t="s">
        <v>114</v>
      </c>
      <c r="D53" s="458" t="n">
        <v>7.5</v>
      </c>
      <c r="E53" s="459" t="n">
        <v>7</v>
      </c>
      <c r="F53" s="458"/>
      <c r="G53" s="460" t="n">
        <f aca="false">IF(COUNTA($D53:$F53)&gt;0,SUM($D53/$D$14,$E53/$E$14,$F53/$F$14)*$G$14/COUNTA($D53:$F53),0)</f>
        <v>7.25</v>
      </c>
      <c r="H53" s="458" t="n">
        <v>0</v>
      </c>
      <c r="I53" s="459" t="n">
        <v>3</v>
      </c>
      <c r="J53" s="460" t="n">
        <f aca="false">IF(COUNTA($H53:$I53)&gt;0,SUM($H53/$H$14,$I53/$I$14)*$J$14/COUNTA($H53:$I53),0)</f>
        <v>1.5</v>
      </c>
      <c r="K53" s="459" t="n">
        <v>13</v>
      </c>
      <c r="L53" s="459" t="n">
        <v>13</v>
      </c>
      <c r="M53" s="458"/>
      <c r="N53" s="460" t="n">
        <f aca="false">IF(COUNTA($K53:$M53)&gt;0,SUM($K53/$K$14,$L53/$L$14,$M53/$M$14)*$N$14/COUNTA($K53:$M53),0)</f>
        <v>13</v>
      </c>
      <c r="O53" s="461" t="n">
        <f aca="false">IF(ROUNDDOWN(SUM($G53,$J53,$N53,0.05),1)&gt;0,ROUNDDOWN(SUM($G53,$J53,$N53,0.05),1),"")</f>
        <v>21.8</v>
      </c>
      <c r="P53" s="458" t="n">
        <v>25</v>
      </c>
      <c r="Q53" s="458"/>
      <c r="R53" s="458" t="n">
        <v>20</v>
      </c>
      <c r="S53" s="458" t="n">
        <v>12</v>
      </c>
      <c r="T53" s="458"/>
      <c r="U53" s="462" t="n">
        <f aca="false">IF(OR(COUNTIF($P53:$T53,"&gt;0")=0,COUNTA($P$14)=0),"",(IF(COUNTA($Q53:$T53)&lt;=2,SUM($P53:$T53),IF(COUNTA($Q53:$T53)=3,SUM($P53:$T53)-MIN($Q53:$T53),SUM($P53:$T53)-MIN($Q53:$T53)-SMALL($Q53:$T53,2))))*7/(SUM($P$14:$R$14)/10))</f>
        <v>57</v>
      </c>
      <c r="V53" s="463" t="n">
        <f aca="false">IF(ROUNDDOWN(SUM($O53,$U53,0.5),0)&gt;0,ROUNDDOWN(SUM($O53,$U53,0.5),0),"")</f>
        <v>79</v>
      </c>
      <c r="W53" s="463"/>
      <c r="X53" s="463"/>
      <c r="Y53" s="464" t="str">
        <f aca="false">IF(AND(N53&lt;$N$14/2,COUNTIF($P53:$T53,"&gt;0")&gt;0),"FAIL LABS",IF(OR($U53=0,$U53=""),"",IF($V53&gt;=70,"A",IF($V53&gt;=60,"B",IF($V53&gt;=50,"C",IF($V53&gt;=40,"D","E"))))))</f>
        <v>A</v>
      </c>
    </row>
    <row r="54" customFormat="false" ht="26.25" hidden="false" customHeight="false" outlineLevel="0" collapsed="false">
      <c r="A54" s="457" t="n">
        <v>40</v>
      </c>
      <c r="B54" s="429" t="s">
        <v>137</v>
      </c>
      <c r="C54" s="429" t="s">
        <v>138</v>
      </c>
      <c r="D54" s="458" t="n">
        <v>0</v>
      </c>
      <c r="E54" s="459" t="n">
        <v>8</v>
      </c>
      <c r="F54" s="458"/>
      <c r="G54" s="460" t="n">
        <f aca="false">IF(COUNTA($D54:$F54)&gt;0,SUM($D54/$D$14,$E54/$E$14,$F54/$F$14)*$G$14/COUNTA($D54:$F54),0)</f>
        <v>4</v>
      </c>
      <c r="H54" s="458" t="n">
        <v>0</v>
      </c>
      <c r="I54" s="459" t="n">
        <v>3</v>
      </c>
      <c r="J54" s="460" t="n">
        <f aca="false">IF(COUNTA($H54:$I54)&gt;0,SUM($H54/$H$14,$I54/$I$14)*$J$14/COUNTA($H54:$I54),0)</f>
        <v>1.5</v>
      </c>
      <c r="K54" s="459" t="n">
        <v>12</v>
      </c>
      <c r="L54" s="459" t="n">
        <v>11</v>
      </c>
      <c r="M54" s="458"/>
      <c r="N54" s="460" t="n">
        <f aca="false">IF(COUNTA($K54:$M54)&gt;0,SUM($K54/$K$14,$L54/$L$14,$M54/$M$14)*$N$14/COUNTA($K54:$M54),0)</f>
        <v>11.5</v>
      </c>
      <c r="O54" s="461" t="n">
        <f aca="false">IF(ROUNDDOWN(SUM($G54,$J54,$N54,0.05),1)&gt;0,ROUNDDOWN(SUM($G54,$J54,$N54,0.05),1),"")</f>
        <v>17</v>
      </c>
      <c r="P54" s="458"/>
      <c r="Q54" s="458"/>
      <c r="R54" s="458"/>
      <c r="S54" s="458"/>
      <c r="T54" s="458"/>
      <c r="U54" s="462" t="str">
        <f aca="false">IF(OR(COUNTIF($P54:$T54,"&gt;0")=0,COUNTA($P$14)=0),"",(IF(COUNTA($Q54:$T54)&lt;=2,SUM($P54:$T54),IF(COUNTA($Q54:$T54)=3,SUM($P54:$T54)-MIN($Q54:$T54),SUM($P54:$T54)-MIN($Q54:$T54)-SMALL($Q54:$T54,2))))*7/(SUM($P$14:$R$14)/10))</f>
        <v/>
      </c>
      <c r="V54" s="463" t="n">
        <f aca="false">IF(ROUNDDOWN(SUM($O54,$U54,0.5),0)&gt;0,ROUNDDOWN(SUM($O54,$U54,0.5),0),"")</f>
        <v>17</v>
      </c>
      <c r="W54" s="463"/>
      <c r="X54" s="463"/>
      <c r="Y54" s="464" t="str">
        <f aca="false">IF(AND(N54&lt;$N$14/2,COUNTIF($P54:$T54,"&gt;0")&gt;0),"FAIL LABS",IF(OR($U54=0,$U54=""),"",IF($V54&gt;=70,"A",IF($V54&gt;=60,"B",IF($V54&gt;=50,"C",IF($V54&gt;=40,"D","E"))))))</f>
        <v/>
      </c>
    </row>
    <row r="55" customFormat="false" ht="26.25" hidden="false" customHeight="false" outlineLevel="0" collapsed="false">
      <c r="A55" s="457" t="n">
        <v>41</v>
      </c>
      <c r="B55" s="465" t="s">
        <v>115</v>
      </c>
      <c r="C55" s="465" t="s">
        <v>116</v>
      </c>
      <c r="D55" s="458" t="n">
        <v>3.5</v>
      </c>
      <c r="E55" s="459" t="n">
        <v>8</v>
      </c>
      <c r="F55" s="458"/>
      <c r="G55" s="460" t="n">
        <f aca="false">IF(COUNTA($D55:$F55)&gt;0,SUM($D55/$D$14,$E55/$E$14,$F55/$F$14)*$G$14/COUNTA($D55:$F55),0)</f>
        <v>5.75</v>
      </c>
      <c r="H55" s="458" t="n">
        <v>0</v>
      </c>
      <c r="I55" s="459" t="n">
        <v>3</v>
      </c>
      <c r="J55" s="460" t="n">
        <f aca="false">IF(COUNTA($H55:$I55)&gt;0,SUM($H55/$H$14,$I55/$I$14)*$J$14/COUNTA($H55:$I55),0)</f>
        <v>1.5</v>
      </c>
      <c r="K55" s="459" t="n">
        <v>14</v>
      </c>
      <c r="L55" s="459" t="n">
        <v>14</v>
      </c>
      <c r="M55" s="458"/>
      <c r="N55" s="460" t="n">
        <f aca="false">IF(COUNTA($K55:$M55)&gt;0,SUM($K55/$K$14,$L55/$L$14,$M55/$M$14)*$N$14/COUNTA($K55:$M55),0)</f>
        <v>14</v>
      </c>
      <c r="O55" s="461" t="n">
        <f aca="false">IF(ROUNDDOWN(SUM($G55,$J55,$N55,0.05),1)&gt;0,ROUNDDOWN(SUM($G55,$J55,$N55,0.05),1),"")</f>
        <v>21.3</v>
      </c>
      <c r="P55" s="458" t="n">
        <v>15</v>
      </c>
      <c r="Q55" s="458" t="n">
        <v>15</v>
      </c>
      <c r="R55" s="458"/>
      <c r="S55" s="458" t="n">
        <v>5</v>
      </c>
      <c r="T55" s="458"/>
      <c r="U55" s="462" t="n">
        <f aca="false">IF(OR(COUNTIF($P55:$T55,"&gt;0")=0,COUNTA($P$14)=0),"",(IF(COUNTA($Q55:$T55)&lt;=2,SUM($P55:$T55),IF(COUNTA($Q55:$T55)=3,SUM($P55:$T55)-MIN($Q55:$T55),SUM($P55:$T55)-MIN($Q55:$T55)-SMALL($Q55:$T55,2))))*7/(SUM($P$14:$R$14)/10))</f>
        <v>35</v>
      </c>
      <c r="V55" s="463" t="n">
        <f aca="false">IF(ROUNDDOWN(SUM($O55,$U55,0.5),0)&gt;0,ROUNDDOWN(SUM($O55,$U55,0.5),0),"")</f>
        <v>56</v>
      </c>
      <c r="W55" s="463"/>
      <c r="X55" s="463"/>
      <c r="Y55" s="464" t="str">
        <f aca="false">IF(AND(N55&lt;$N$14/2,COUNTIF($P55:$T55,"&gt;0")&gt;0),"FAIL LABS",IF(OR($U55=0,$U55=""),"",IF($V55&gt;=70,"A",IF($V55&gt;=60,"B",IF($V55&gt;=50,"C",IF($V55&gt;=40,"D","E"))))))</f>
        <v>C</v>
      </c>
    </row>
    <row r="56" customFormat="false" ht="26.25" hidden="false" customHeight="false" outlineLevel="0" collapsed="false">
      <c r="A56" s="457" t="n">
        <v>42</v>
      </c>
      <c r="B56" s="465" t="s">
        <v>117</v>
      </c>
      <c r="C56" s="465" t="s">
        <v>118</v>
      </c>
      <c r="D56" s="458" t="n">
        <v>10</v>
      </c>
      <c r="E56" s="459" t="n">
        <v>7</v>
      </c>
      <c r="F56" s="458"/>
      <c r="G56" s="460" t="n">
        <f aca="false">IF(COUNTA($D56:$F56)&gt;0,SUM($D56/$D$14,$E56/$E$14,$F56/$F$14)*$G$14/COUNTA($D56:$F56),0)</f>
        <v>8.5</v>
      </c>
      <c r="H56" s="458" t="n">
        <v>4</v>
      </c>
      <c r="I56" s="459" t="n">
        <v>4</v>
      </c>
      <c r="J56" s="460" t="n">
        <f aca="false">IF(COUNTA($H56:$I56)&gt;0,SUM($H56/$H$14,$I56/$I$14)*$J$14/COUNTA($H56:$I56),0)</f>
        <v>4</v>
      </c>
      <c r="K56" s="459" t="n">
        <v>13</v>
      </c>
      <c r="L56" s="459" t="n">
        <v>13</v>
      </c>
      <c r="M56" s="458"/>
      <c r="N56" s="460" t="n">
        <f aca="false">IF(COUNTA($K56:$M56)&gt;0,SUM($K56/$K$14,$L56/$L$14,$M56/$M$14)*$N$14/COUNTA($K56:$M56),0)</f>
        <v>13</v>
      </c>
      <c r="O56" s="461" t="n">
        <f aca="false">IF(ROUNDDOWN(SUM($G56,$J56,$N56,0.05),1)&gt;0,ROUNDDOWN(SUM($G56,$J56,$N56,0.05),1),"")</f>
        <v>25.5</v>
      </c>
      <c r="P56" s="458" t="n">
        <v>19</v>
      </c>
      <c r="Q56" s="458"/>
      <c r="R56" s="458" t="n">
        <v>16</v>
      </c>
      <c r="S56" s="458"/>
      <c r="T56" s="458" t="n">
        <v>20</v>
      </c>
      <c r="U56" s="462" t="n">
        <f aca="false">IF(OR(COUNTIF($P56:$T56,"&gt;0")=0,COUNTA($P$14)=0),"",(IF(COUNTA($Q56:$T56)&lt;=2,SUM($P56:$T56),IF(COUNTA($Q56:$T56)=3,SUM($P56:$T56)-MIN($Q56:$T56),SUM($P56:$T56)-MIN($Q56:$T56)-SMALL($Q56:$T56,2))))*7/(SUM($P$14:$R$14)/10))</f>
        <v>55</v>
      </c>
      <c r="V56" s="463" t="n">
        <f aca="false">IF(ROUNDDOWN(SUM($O56,$U56,0.5),0)&gt;0,ROUNDDOWN(SUM($O56,$U56,0.5),0),"")</f>
        <v>81</v>
      </c>
      <c r="W56" s="463"/>
      <c r="X56" s="463"/>
      <c r="Y56" s="464" t="str">
        <f aca="false">IF(AND(N56&lt;$N$14/2,COUNTIF($P56:$T56,"&gt;0")&gt;0),"FAIL LABS",IF(OR($U56=0,$U56=""),"",IF($V56&gt;=70,"A",IF($V56&gt;=60,"B",IF($V56&gt;=50,"C",IF($V56&gt;=40,"D","E"))))))</f>
        <v>A</v>
      </c>
    </row>
    <row r="57" customFormat="false" ht="26.25" hidden="false" customHeight="false" outlineLevel="0" collapsed="false">
      <c r="A57" s="457" t="n">
        <v>43</v>
      </c>
      <c r="B57" s="429" t="s">
        <v>119</v>
      </c>
      <c r="C57" s="429" t="s">
        <v>120</v>
      </c>
      <c r="D57" s="458" t="n">
        <v>5</v>
      </c>
      <c r="E57" s="459" t="n">
        <v>8</v>
      </c>
      <c r="F57" s="458"/>
      <c r="G57" s="460" t="n">
        <f aca="false">IF(COUNTA($D57:$F57)&gt;0,SUM($D57/$D$14,$E57/$E$14,$F57/$F$14)*$G$14/COUNTA($D57:$F57),0)</f>
        <v>6.5</v>
      </c>
      <c r="H57" s="458" t="n">
        <v>0</v>
      </c>
      <c r="I57" s="459" t="n">
        <v>3</v>
      </c>
      <c r="J57" s="460" t="n">
        <f aca="false">IF(COUNTA($H57:$I57)&gt;0,SUM($H57/$H$14,$I57/$I$14)*$J$14/COUNTA($H57:$I57),0)</f>
        <v>1.5</v>
      </c>
      <c r="K57" s="459" t="n">
        <v>14</v>
      </c>
      <c r="L57" s="459" t="n">
        <v>14</v>
      </c>
      <c r="M57" s="458"/>
      <c r="N57" s="460" t="n">
        <f aca="false">IF(COUNTA($K57:$M57)&gt;0,SUM($K57/$K$14,$L57/$L$14,$M57/$M$14)*$N$14/COUNTA($K57:$M57),0)</f>
        <v>14</v>
      </c>
      <c r="O57" s="461" t="n">
        <f aca="false">IF(ROUNDDOWN(SUM($G57,$J57,$N57,0.05),1)&gt;0,ROUNDDOWN(SUM($G57,$J57,$N57,0.05),1),"")</f>
        <v>22</v>
      </c>
      <c r="P57" s="458" t="n">
        <v>6</v>
      </c>
      <c r="Q57" s="458"/>
      <c r="R57" s="458" t="n">
        <v>20</v>
      </c>
      <c r="S57" s="458" t="n">
        <v>16</v>
      </c>
      <c r="T57" s="458"/>
      <c r="U57" s="462" t="n">
        <f aca="false">IF(OR(COUNTIF($P57:$T57,"&gt;0")=0,COUNTA($P$14)=0),"",(IF(COUNTA($Q57:$T57)&lt;=2,SUM($P57:$T57),IF(COUNTA($Q57:$T57)=3,SUM($P57:$T57)-MIN($Q57:$T57),SUM($P57:$T57)-MIN($Q57:$T57)-SMALL($Q57:$T57,2))))*7/(SUM($P$14:$R$14)/10))</f>
        <v>42</v>
      </c>
      <c r="V57" s="463" t="n">
        <f aca="false">IF(ROUNDDOWN(SUM($O57,$U57,0.5),0)&gt;0,ROUNDDOWN(SUM($O57,$U57,0.5),0),"")</f>
        <v>64</v>
      </c>
      <c r="W57" s="463"/>
      <c r="X57" s="463"/>
      <c r="Y57" s="464" t="str">
        <f aca="false">IF(AND(N57&lt;$N$14/2,COUNTIF($P57:$T57,"&gt;0")&gt;0),"FAIL LABS",IF(OR($U57=0,$U57=""),"",IF($V57&gt;=70,"A",IF($V57&gt;=60,"B",IF($V57&gt;=50,"C",IF($V57&gt;=40,"D","E"))))))</f>
        <v>B</v>
      </c>
    </row>
    <row r="58" customFormat="false" ht="26.25" hidden="false" customHeight="false" outlineLevel="0" collapsed="false">
      <c r="A58" s="457" t="n">
        <v>44</v>
      </c>
      <c r="B58" s="429" t="s">
        <v>121</v>
      </c>
      <c r="C58" s="429" t="s">
        <v>122</v>
      </c>
      <c r="D58" s="458" t="n">
        <v>3.5</v>
      </c>
      <c r="E58" s="459" t="n">
        <v>6</v>
      </c>
      <c r="F58" s="458"/>
      <c r="G58" s="460" t="n">
        <f aca="false">IF(COUNTA($D58:$F58)&gt;0,SUM($D58/$D$14,$E58/$E$14,$F58/$F$14)*$G$14/COUNTA($D58:$F58),0)</f>
        <v>4.75</v>
      </c>
      <c r="H58" s="458" t="n">
        <v>0</v>
      </c>
      <c r="I58" s="459" t="n">
        <v>3</v>
      </c>
      <c r="J58" s="460" t="n">
        <f aca="false">IF(COUNTA($H58:$I58)&gt;0,SUM($H58/$H$14,$I58/$I$14)*$J$14/COUNTA($H58:$I58),0)</f>
        <v>1.5</v>
      </c>
      <c r="K58" s="459" t="n">
        <v>14</v>
      </c>
      <c r="L58" s="459" t="n">
        <v>14</v>
      </c>
      <c r="M58" s="458"/>
      <c r="N58" s="460" t="n">
        <f aca="false">IF(COUNTA($K58:$M58)&gt;0,SUM($K58/$K$14,$L58/$L$14,$M58/$M$14)*$N$14/COUNTA($K58:$M58),0)</f>
        <v>14</v>
      </c>
      <c r="O58" s="461" t="n">
        <f aca="false">IF(ROUNDDOWN(SUM($G58,$J58,$N58,0.05),1)&gt;0,ROUNDDOWN(SUM($G58,$J58,$N58,0.05),1),"")</f>
        <v>20.3</v>
      </c>
      <c r="P58" s="458" t="n">
        <v>27</v>
      </c>
      <c r="Q58" s="458"/>
      <c r="R58" s="458" t="n">
        <v>10</v>
      </c>
      <c r="S58" s="458" t="n">
        <v>17</v>
      </c>
      <c r="T58" s="458"/>
      <c r="U58" s="462" t="n">
        <f aca="false">IF(OR(COUNTIF($P58:$T58,"&gt;0")=0,COUNTA($P$14)=0),"",(IF(COUNTA($Q58:$T58)&lt;=2,SUM($P58:$T58),IF(COUNTA($Q58:$T58)=3,SUM($P58:$T58)-MIN($Q58:$T58),SUM($P58:$T58)-MIN($Q58:$T58)-SMALL($Q58:$T58,2))))*7/(SUM($P$14:$R$14)/10))</f>
        <v>54</v>
      </c>
      <c r="V58" s="463" t="n">
        <f aca="false">IF(ROUNDDOWN(SUM($O58,$U58,0.5),0)&gt;0,ROUNDDOWN(SUM($O58,$U58,0.5),0),"")</f>
        <v>74</v>
      </c>
      <c r="W58" s="463"/>
      <c r="X58" s="463"/>
      <c r="Y58" s="464" t="str">
        <f aca="false">IF(AND(N58&lt;$N$14/2,COUNTIF($P58:$T58,"&gt;0")&gt;0),"FAIL LABS",IF(OR($U58=0,$U58=""),"",IF($V58&gt;=70,"A",IF($V58&gt;=60,"B",IF($V58&gt;=50,"C",IF($V58&gt;=40,"D","E"))))))</f>
        <v>A</v>
      </c>
    </row>
    <row r="59" customFormat="false" ht="26.25" hidden="false" customHeight="false" outlineLevel="0" collapsed="false">
      <c r="A59" s="457" t="n">
        <v>45</v>
      </c>
      <c r="B59" s="429" t="s">
        <v>123</v>
      </c>
      <c r="C59" s="429" t="s">
        <v>124</v>
      </c>
      <c r="D59" s="458" t="n">
        <v>10</v>
      </c>
      <c r="E59" s="459" t="n">
        <v>8</v>
      </c>
      <c r="F59" s="458"/>
      <c r="G59" s="460" t="n">
        <f aca="false">IF(COUNTA($D59:$F59)&gt;0,SUM($D59/$D$14,$E59/$E$14,$F59/$F$14)*$G$14/COUNTA($D59:$F59),0)</f>
        <v>9</v>
      </c>
      <c r="H59" s="458" t="n">
        <v>4</v>
      </c>
      <c r="I59" s="459" t="n">
        <v>3</v>
      </c>
      <c r="J59" s="460" t="n">
        <f aca="false">IF(COUNTA($H59:$I59)&gt;0,SUM($H59/$H$14,$I59/$I$14)*$J$14/COUNTA($H59:$I59),0)</f>
        <v>3.5</v>
      </c>
      <c r="K59" s="459" t="n">
        <v>13</v>
      </c>
      <c r="L59" s="459" t="n">
        <v>13</v>
      </c>
      <c r="M59" s="458"/>
      <c r="N59" s="460" t="n">
        <f aca="false">IF(COUNTA($K59:$M59)&gt;0,SUM($K59/$K$14,$L59/$L$14,$M59/$M$14)*$N$14/COUNTA($K59:$M59),0)</f>
        <v>13</v>
      </c>
      <c r="O59" s="461" t="n">
        <f aca="false">IF(ROUNDDOWN(SUM($G59,$J59,$N59,0.05),1)&gt;0,ROUNDDOWN(SUM($G59,$J59,$N59,0.05),1),"")</f>
        <v>25.5</v>
      </c>
      <c r="P59" s="458" t="n">
        <v>18</v>
      </c>
      <c r="Q59" s="458"/>
      <c r="R59" s="458" t="n">
        <v>16</v>
      </c>
      <c r="S59" s="458" t="n">
        <v>10</v>
      </c>
      <c r="T59" s="458"/>
      <c r="U59" s="462" t="n">
        <f aca="false">IF(OR(COUNTIF($P59:$T59,"&gt;0")=0,COUNTA($P$14)=0),"",(IF(COUNTA($Q59:$T59)&lt;=2,SUM($P59:$T59),IF(COUNTA($Q59:$T59)=3,SUM($P59:$T59)-MIN($Q59:$T59),SUM($P59:$T59)-MIN($Q59:$T59)-SMALL($Q59:$T59,2))))*7/(SUM($P$14:$R$14)/10))</f>
        <v>44</v>
      </c>
      <c r="V59" s="463" t="n">
        <f aca="false">IF(ROUNDDOWN(SUM($O59,$U59,0.5),0)&gt;0,ROUNDDOWN(SUM($O59,$U59,0.5),0),"")</f>
        <v>70</v>
      </c>
      <c r="W59" s="463"/>
      <c r="X59" s="463"/>
      <c r="Y59" s="464" t="str">
        <f aca="false">IF(AND(N59&lt;$N$14/2,COUNTIF($P59:$T59,"&gt;0")&gt;0),"FAIL LABS",IF(OR($U59=0,$U59=""),"",IF($V59&gt;=70,"A",IF($V59&gt;=60,"B",IF($V59&gt;=50,"C",IF($V59&gt;=40,"D","E"))))))</f>
        <v>A</v>
      </c>
    </row>
    <row r="60" customFormat="false" ht="26.25" hidden="false" customHeight="false" outlineLevel="0" collapsed="false">
      <c r="A60" s="457" t="n">
        <v>46</v>
      </c>
      <c r="B60" s="429" t="s">
        <v>125</v>
      </c>
      <c r="C60" s="429" t="s">
        <v>126</v>
      </c>
      <c r="D60" s="458" t="n">
        <v>7.5</v>
      </c>
      <c r="E60" s="459" t="n">
        <v>8</v>
      </c>
      <c r="F60" s="458"/>
      <c r="G60" s="460" t="n">
        <f aca="false">IF(COUNTA($D60:$F60)&gt;0,SUM($D60/$D$14,$E60/$E$14,$F60/$F$14)*$G$14/COUNTA($D60:$F60),0)</f>
        <v>7.75</v>
      </c>
      <c r="H60" s="458" t="n">
        <v>1</v>
      </c>
      <c r="I60" s="459" t="n">
        <v>4</v>
      </c>
      <c r="J60" s="460" t="n">
        <f aca="false">IF(COUNTA($H60:$I60)&gt;0,SUM($H60/$H$14,$I60/$I$14)*$J$14/COUNTA($H60:$I60),0)</f>
        <v>2.5</v>
      </c>
      <c r="K60" s="459" t="n">
        <v>13</v>
      </c>
      <c r="L60" s="459" t="n">
        <v>12</v>
      </c>
      <c r="M60" s="458"/>
      <c r="N60" s="460" t="n">
        <f aca="false">IF(COUNTA($K60:$M60)&gt;0,SUM($K60/$K$14,$L60/$L$14,$M60/$M$14)*$N$14/COUNTA($K60:$M60),0)</f>
        <v>12.5</v>
      </c>
      <c r="O60" s="461" t="n">
        <f aca="false">IF(ROUNDDOWN(SUM($G60,$J60,$N60,0.05),1)&gt;0,ROUNDDOWN(SUM($G60,$J60,$N60,0.05),1),"")</f>
        <v>22.8</v>
      </c>
      <c r="P60" s="458" t="n">
        <v>19</v>
      </c>
      <c r="Q60" s="458"/>
      <c r="R60" s="458" t="n">
        <v>18</v>
      </c>
      <c r="S60" s="458" t="n">
        <v>14</v>
      </c>
      <c r="T60" s="458"/>
      <c r="U60" s="462" t="n">
        <f aca="false">IF(OR(COUNTIF($P60:$T60,"&gt;0")=0,COUNTA($P$14)=0),"",(IF(COUNTA($Q60:$T60)&lt;=2,SUM($P60:$T60),IF(COUNTA($Q60:$T60)=3,SUM($P60:$T60)-MIN($Q60:$T60),SUM($P60:$T60)-MIN($Q60:$T60)-SMALL($Q60:$T60,2))))*7/(SUM($P$14:$R$14)/10))</f>
        <v>51</v>
      </c>
      <c r="V60" s="463" t="n">
        <f aca="false">IF(ROUNDDOWN(SUM($O60,$U60,0.5),0)&gt;0,ROUNDDOWN(SUM($O60,$U60,0.5),0),"")</f>
        <v>74</v>
      </c>
      <c r="W60" s="463"/>
      <c r="X60" s="463"/>
      <c r="Y60" s="464" t="str">
        <f aca="false">IF(AND(N60&lt;$N$14/2,COUNTIF($P60:$T60,"&gt;0")&gt;0),"FAIL LABS",IF(OR($U60=0,$U60=""),"",IF($V60&gt;=70,"A",IF($V60&gt;=60,"B",IF($V60&gt;=50,"C",IF($V60&gt;=40,"D","E"))))))</f>
        <v>A</v>
      </c>
    </row>
    <row r="61" customFormat="false" ht="26.25" hidden="false" customHeight="false" outlineLevel="0" collapsed="false">
      <c r="A61" s="457" t="n">
        <v>47</v>
      </c>
      <c r="B61" s="429" t="s">
        <v>127</v>
      </c>
      <c r="C61" s="429" t="s">
        <v>128</v>
      </c>
      <c r="D61" s="458" t="n">
        <v>4.5</v>
      </c>
      <c r="E61" s="459" t="n">
        <v>9</v>
      </c>
      <c r="F61" s="458"/>
      <c r="G61" s="460" t="n">
        <f aca="false">IF(COUNTA($D61:$F61)&gt;0,SUM($D61/$D$14,$E61/$E$14,$F61/$F$14)*$G$14/COUNTA($D61:$F61),0)</f>
        <v>6.75</v>
      </c>
      <c r="H61" s="458" t="n">
        <v>0</v>
      </c>
      <c r="I61" s="459" t="n">
        <v>3</v>
      </c>
      <c r="J61" s="460" t="n">
        <f aca="false">IF(COUNTA($H61:$I61)&gt;0,SUM($H61/$H$14,$I61/$I$14)*$J$14/COUNTA($H61:$I61),0)</f>
        <v>1.5</v>
      </c>
      <c r="K61" s="459" t="n">
        <v>14</v>
      </c>
      <c r="L61" s="459" t="n">
        <v>14</v>
      </c>
      <c r="M61" s="458"/>
      <c r="N61" s="460" t="n">
        <f aca="false">IF(COUNTA($K61:$M61)&gt;0,SUM($K61/$K$14,$L61/$L$14,$M61/$M$14)*$N$14/COUNTA($K61:$M61),0)</f>
        <v>14</v>
      </c>
      <c r="O61" s="461" t="n">
        <f aca="false">IF(ROUNDDOWN(SUM($G61,$J61,$N61,0.05),1)&gt;0,ROUNDDOWN(SUM($G61,$J61,$N61,0.05),1),"")</f>
        <v>22.3</v>
      </c>
      <c r="P61" s="458" t="n">
        <v>16</v>
      </c>
      <c r="Q61" s="458"/>
      <c r="R61" s="458" t="n">
        <v>14</v>
      </c>
      <c r="S61" s="458" t="n">
        <v>14</v>
      </c>
      <c r="T61" s="458"/>
      <c r="U61" s="462" t="n">
        <f aca="false">IF(OR(COUNTIF($P61:$T61,"&gt;0")=0,COUNTA($P$14)=0),"",(IF(COUNTA($Q61:$T61)&lt;=2,SUM($P61:$T61),IF(COUNTA($Q61:$T61)=3,SUM($P61:$T61)-MIN($Q61:$T61),SUM($P61:$T61)-MIN($Q61:$T61)-SMALL($Q61:$T61,2))))*7/(SUM($P$14:$R$14)/10))</f>
        <v>44</v>
      </c>
      <c r="V61" s="463" t="n">
        <f aca="false">IF(ROUNDDOWN(SUM($O61,$U61,0.5),0)&gt;0,ROUNDDOWN(SUM($O61,$U61,0.5),0),"")</f>
        <v>66</v>
      </c>
      <c r="W61" s="463"/>
      <c r="X61" s="463"/>
      <c r="Y61" s="464" t="str">
        <f aca="false">IF(AND(N61&lt;$N$14/2,COUNTIF($P61:$T61,"&gt;0")&gt;0),"FAIL LABS",IF(OR($U61=0,$U61=""),"",IF($V61&gt;=70,"A",IF($V61&gt;=60,"B",IF($V61&gt;=50,"C",IF($V61&gt;=40,"D","E"))))))</f>
        <v>B</v>
      </c>
    </row>
    <row r="62" customFormat="false" ht="26.25" hidden="false" customHeight="false" outlineLevel="0" collapsed="false">
      <c r="A62" s="457" t="n">
        <v>48</v>
      </c>
      <c r="B62" s="429" t="s">
        <v>129</v>
      </c>
      <c r="C62" s="429" t="s">
        <v>130</v>
      </c>
      <c r="D62" s="458" t="n">
        <v>3.5</v>
      </c>
      <c r="E62" s="459" t="n">
        <v>7</v>
      </c>
      <c r="F62" s="458"/>
      <c r="G62" s="460" t="n">
        <f aca="false">IF(COUNTA($D62:$F62)&gt;0,SUM($D62/$D$14,$E62/$E$14,$F62/$F$14)*$G$14/COUNTA($D62:$F62),0)</f>
        <v>5.25</v>
      </c>
      <c r="H62" s="458" t="n">
        <v>0</v>
      </c>
      <c r="I62" s="459" t="n">
        <v>4</v>
      </c>
      <c r="J62" s="460" t="n">
        <f aca="false">IF(COUNTA($H62:$I62)&gt;0,SUM($H62/$H$14,$I62/$I$14)*$J$14/COUNTA($H62:$I62),0)</f>
        <v>2</v>
      </c>
      <c r="K62" s="459" t="n">
        <v>13</v>
      </c>
      <c r="L62" s="459" t="n">
        <v>12</v>
      </c>
      <c r="M62" s="458"/>
      <c r="N62" s="460" t="n">
        <f aca="false">IF(COUNTA($K62:$M62)&gt;0,SUM($K62/$K$14,$L62/$L$14,$M62/$M$14)*$N$14/COUNTA($K62:$M62),0)</f>
        <v>12.5</v>
      </c>
      <c r="O62" s="461" t="n">
        <f aca="false">IF(ROUNDDOWN(SUM($G62,$J62,$N62,0.05),1)&gt;0,ROUNDDOWN(SUM($G62,$J62,$N62,0.05),1),"")</f>
        <v>19.8</v>
      </c>
      <c r="P62" s="458" t="n">
        <v>21</v>
      </c>
      <c r="Q62" s="458"/>
      <c r="R62" s="458" t="n">
        <v>13</v>
      </c>
      <c r="S62" s="458"/>
      <c r="T62" s="458" t="n">
        <v>8</v>
      </c>
      <c r="U62" s="462" t="n">
        <f aca="false">IF(OR(COUNTIF($P62:$T62,"&gt;0")=0,COUNTA($P$14)=0),"",(IF(COUNTA($Q62:$T62)&lt;=2,SUM($P62:$T62),IF(COUNTA($Q62:$T62)=3,SUM($P62:$T62)-MIN($Q62:$T62),SUM($P62:$T62)-MIN($Q62:$T62)-SMALL($Q62:$T62,2))))*7/(SUM($P$14:$R$14)/10))</f>
        <v>42</v>
      </c>
      <c r="V62" s="463" t="n">
        <f aca="false">IF(ROUNDDOWN(SUM($O62,$U62,0.5),0)&gt;0,ROUNDDOWN(SUM($O62,$U62,0.5),0),"")</f>
        <v>62</v>
      </c>
      <c r="W62" s="463"/>
      <c r="X62" s="463"/>
      <c r="Y62" s="464" t="str">
        <f aca="false">IF(AND(N62&lt;$N$14/2,COUNTIF($P62:$T62,"&gt;0")&gt;0),"FAIL LABS",IF(OR($U62=0,$U62=""),"",IF($V62&gt;=70,"A",IF($V62&gt;=60,"B",IF($V62&gt;=50,"C",IF($V62&gt;=40,"D","E"))))))</f>
        <v>B</v>
      </c>
    </row>
    <row r="63" customFormat="false" ht="26.25" hidden="false" customHeight="false" outlineLevel="0" collapsed="false">
      <c r="A63" s="457" t="n">
        <v>49</v>
      </c>
      <c r="B63" s="465" t="s">
        <v>168</v>
      </c>
      <c r="C63" s="465" t="s">
        <v>176</v>
      </c>
      <c r="D63" s="458" t="n">
        <v>4</v>
      </c>
      <c r="E63" s="459" t="n">
        <v>6</v>
      </c>
      <c r="F63" s="458"/>
      <c r="G63" s="460" t="n">
        <f aca="false">IF(COUNTA($D63:$F63)&gt;0,SUM($D63/$D$14,$E63/$E$14,$F63/$F$14)*$G$14/COUNTA($D63:$F63),0)</f>
        <v>5</v>
      </c>
      <c r="H63" s="458" t="n">
        <v>0</v>
      </c>
      <c r="I63" s="459" t="n">
        <v>4</v>
      </c>
      <c r="J63" s="460" t="n">
        <f aca="false">IF(COUNTA($H63:$I63)&gt;0,SUM($H63/$H$14,$I63/$I$14)*$J$14/COUNTA($H63:$I63),0)</f>
        <v>2</v>
      </c>
      <c r="K63" s="459" t="n">
        <v>13</v>
      </c>
      <c r="L63" s="459" t="n">
        <v>13</v>
      </c>
      <c r="M63" s="458"/>
      <c r="N63" s="460" t="n">
        <f aca="false">IF(COUNTA($K63:$M63)&gt;0,SUM($K63/$K$14,$L63/$L$14,$M63/$M$14)*$N$14/COUNTA($K63:$M63),0)</f>
        <v>13</v>
      </c>
      <c r="O63" s="461" t="n">
        <f aca="false">IF(ROUNDDOWN(SUM($G63,$J63,$N63,0.05),1)&gt;0,ROUNDDOWN(SUM($G63,$J63,$N63,0.05),1),"")</f>
        <v>20</v>
      </c>
      <c r="P63" s="458" t="n">
        <v>13</v>
      </c>
      <c r="Q63" s="458"/>
      <c r="R63" s="458" t="n">
        <v>12</v>
      </c>
      <c r="S63" s="458"/>
      <c r="T63" s="458" t="n">
        <v>3</v>
      </c>
      <c r="U63" s="462" t="n">
        <f aca="false">IF(OR(COUNTIF($P63:$T63,"&gt;0")=0,COUNTA($P$14)=0),"",(IF(COUNTA($Q63:$T63)&lt;=2,SUM($P63:$T63),IF(COUNTA($Q63:$T63)=3,SUM($P63:$T63)-MIN($Q63:$T63),SUM($P63:$T63)-MIN($Q63:$T63)-SMALL($Q63:$T63,2))))*7/(SUM($P$14:$R$14)/10))</f>
        <v>28</v>
      </c>
      <c r="V63" s="463" t="n">
        <f aca="false">IF(ROUNDDOWN(SUM($O63,$U63,0.5),0)&gt;0,ROUNDDOWN(SUM($O63,$U63,0.5),0),"")</f>
        <v>48</v>
      </c>
      <c r="W63" s="463"/>
      <c r="X63" s="463"/>
      <c r="Y63" s="464" t="str">
        <f aca="false">IF(AND(N63&lt;$N$14/2,COUNTIF($P63:$T63,"&gt;0")&gt;0),"FAIL LABS",IF(OR($U63=0,$U63=""),"",IF($V63&gt;=70,"A",IF($V63&gt;=60,"B",IF($V63&gt;=50,"C",IF($V63&gt;=40,"D","E"))))))</f>
        <v>D</v>
      </c>
    </row>
    <row r="64" customFormat="false" ht="26.25" hidden="false" customHeight="false" outlineLevel="0" collapsed="false">
      <c r="A64" s="457" t="n">
        <v>50</v>
      </c>
      <c r="B64" s="429" t="s">
        <v>131</v>
      </c>
      <c r="C64" s="429" t="s">
        <v>132</v>
      </c>
      <c r="D64" s="458" t="n">
        <v>0</v>
      </c>
      <c r="E64" s="459" t="n">
        <v>8</v>
      </c>
      <c r="F64" s="458"/>
      <c r="G64" s="460" t="n">
        <f aca="false">IF(COUNTA($D64:$F64)&gt;0,SUM($D64/$D$14,$E64/$E$14,$F64/$F$14)*$G$14/COUNTA($D64:$F64),0)</f>
        <v>4</v>
      </c>
      <c r="H64" s="458" t="n">
        <v>0</v>
      </c>
      <c r="I64" s="459" t="n">
        <v>4</v>
      </c>
      <c r="J64" s="460" t="n">
        <f aca="false">IF(COUNTA($H64:$I64)&gt;0,SUM($H64/$H$14,$I64/$I$14)*$J$14/COUNTA($H64:$I64),0)</f>
        <v>2</v>
      </c>
      <c r="K64" s="459" t="n">
        <v>13</v>
      </c>
      <c r="L64" s="459" t="n">
        <v>13</v>
      </c>
      <c r="M64" s="458"/>
      <c r="N64" s="460" t="n">
        <f aca="false">IF(COUNTA($K64:$M64)&gt;0,SUM($K64/$K$14,$L64/$L$14,$M64/$M$14)*$N$14/COUNTA($K64:$M64),0)</f>
        <v>13</v>
      </c>
      <c r="O64" s="461" t="n">
        <f aca="false">IF(ROUNDDOWN(SUM($G64,$J64,$N64,0.05),1)&gt;0,ROUNDDOWN(SUM($G64,$J64,$N64,0.05),1),"")</f>
        <v>19</v>
      </c>
      <c r="P64" s="458" t="n">
        <v>17</v>
      </c>
      <c r="Q64" s="458"/>
      <c r="R64" s="458" t="n">
        <v>18</v>
      </c>
      <c r="S64" s="458" t="n">
        <v>14</v>
      </c>
      <c r="T64" s="458"/>
      <c r="U64" s="462" t="n">
        <f aca="false">IF(OR(COUNTIF($P64:$T64,"&gt;0")=0,COUNTA($P$14)=0),"",(IF(COUNTA($Q64:$T64)&lt;=2,SUM($P64:$T64),IF(COUNTA($Q64:$T64)=3,SUM($P64:$T64)-MIN($Q64:$T64),SUM($P64:$T64)-MIN($Q64:$T64)-SMALL($Q64:$T64,2))))*7/(SUM($P$14:$R$14)/10))</f>
        <v>49</v>
      </c>
      <c r="V64" s="463" t="n">
        <f aca="false">IF(ROUNDDOWN(SUM($O64,$U64,0.5),0)&gt;0,ROUNDDOWN(SUM($O64,$U64,0.5),0),"")</f>
        <v>68</v>
      </c>
      <c r="W64" s="463"/>
      <c r="X64" s="463"/>
      <c r="Y64" s="464" t="str">
        <f aca="false">IF(AND(N64&lt;$N$14/2,COUNTIF($P64:$T64,"&gt;0")&gt;0),"FAIL LABS",IF(OR($U64=0,$U64=""),"",IF($V64&gt;=70,"A",IF($V64&gt;=60,"B",IF($V64&gt;=50,"C",IF($V64&gt;=40,"D","E"))))))</f>
        <v>B</v>
      </c>
    </row>
    <row r="65" customFormat="false" ht="26.25" hidden="false" customHeight="false" outlineLevel="0" collapsed="false">
      <c r="A65" s="457" t="n">
        <v>51</v>
      </c>
      <c r="B65" s="429" t="s">
        <v>133</v>
      </c>
      <c r="C65" s="429" t="s">
        <v>134</v>
      </c>
      <c r="D65" s="458" t="n">
        <v>7</v>
      </c>
      <c r="E65" s="459" t="n">
        <v>8</v>
      </c>
      <c r="F65" s="458"/>
      <c r="G65" s="460" t="n">
        <f aca="false">IF(COUNTA($D65:$F65)&gt;0,SUM($D65/$D$14,$E65/$E$14,$F65/$F$14)*$G$14/COUNTA($D65:$F65),0)</f>
        <v>7.5</v>
      </c>
      <c r="H65" s="458" t="n">
        <v>0</v>
      </c>
      <c r="I65" s="459" t="n">
        <v>3</v>
      </c>
      <c r="J65" s="460" t="n">
        <f aca="false">IF(COUNTA($H65:$I65)&gt;0,SUM($H65/$H$14,$I65/$I$14)*$J$14/COUNTA($H65:$I65),0)</f>
        <v>1.5</v>
      </c>
      <c r="K65" s="459" t="n">
        <v>13</v>
      </c>
      <c r="L65" s="459" t="n">
        <v>13</v>
      </c>
      <c r="M65" s="458"/>
      <c r="N65" s="460" t="n">
        <f aca="false">IF(COUNTA($K65:$M65)&gt;0,SUM($K65/$K$14,$L65/$L$14,$M65/$M$14)*$N$14/COUNTA($K65:$M65),0)</f>
        <v>13</v>
      </c>
      <c r="O65" s="461" t="n">
        <f aca="false">IF(ROUNDDOWN(SUM($G65,$J65,$N65,0.05),1)&gt;0,ROUNDDOWN(SUM($G65,$J65,$N65,0.05),1),"")</f>
        <v>22</v>
      </c>
      <c r="P65" s="458" t="n">
        <v>23</v>
      </c>
      <c r="Q65" s="458"/>
      <c r="R65" s="458" t="n">
        <v>20</v>
      </c>
      <c r="S65" s="458"/>
      <c r="T65" s="458" t="n">
        <v>19</v>
      </c>
      <c r="U65" s="462" t="n">
        <f aca="false">IF(OR(COUNTIF($P65:$T65,"&gt;0")=0,COUNTA($P$14)=0),"",(IF(COUNTA($Q65:$T65)&lt;=2,SUM($P65:$T65),IF(COUNTA($Q65:$T65)=3,SUM($P65:$T65)-MIN($Q65:$T65),SUM($P65:$T65)-MIN($Q65:$T65)-SMALL($Q65:$T65,2))))*7/(SUM($P$14:$R$14)/10))</f>
        <v>62</v>
      </c>
      <c r="V65" s="463" t="n">
        <f aca="false">IF(ROUNDDOWN(SUM($O65,$U65,0.5),0)&gt;0,ROUNDDOWN(SUM($O65,$U65,0.5),0),"")</f>
        <v>84</v>
      </c>
      <c r="W65" s="463"/>
      <c r="X65" s="463"/>
      <c r="Y65" s="464" t="str">
        <f aca="false">IF(AND(N65&lt;$N$14/2,COUNTIF($P65:$T65,"&gt;0")&gt;0),"FAIL LABS",IF(OR($U65=0,$U65=""),"",IF($V65&gt;=70,"A",IF($V65&gt;=60,"B",IF($V65&gt;=50,"C",IF($V65&gt;=40,"D","E"))))))</f>
        <v>A</v>
      </c>
    </row>
    <row r="66" customFormat="false" ht="24.6" hidden="false" customHeight="false" outlineLevel="0" collapsed="false">
      <c r="A66" s="457" t="n">
        <v>52</v>
      </c>
      <c r="B66" s="465" t="s">
        <v>135</v>
      </c>
      <c r="C66" s="465" t="s">
        <v>378</v>
      </c>
      <c r="D66" s="458" t="n">
        <v>5.5</v>
      </c>
      <c r="E66" s="459" t="n">
        <v>6</v>
      </c>
      <c r="F66" s="458"/>
      <c r="G66" s="460" t="n">
        <f aca="false">IF(COUNTA($D66:$F66)&gt;0,SUM($D66/$D$14,$E66/$E$14,$F66/$F$14)*$G$14/COUNTA($D66:$F66),0)</f>
        <v>5.75</v>
      </c>
      <c r="H66" s="458" t="n">
        <v>0</v>
      </c>
      <c r="I66" s="459" t="n">
        <v>4</v>
      </c>
      <c r="J66" s="460" t="n">
        <f aca="false">IF(COUNTA($H66:$I66)&gt;0,SUM($H66/$H$14,$I66/$I$14)*$J$14/COUNTA($H66:$I66),0)</f>
        <v>2</v>
      </c>
      <c r="K66" s="459" t="n">
        <v>13</v>
      </c>
      <c r="L66" s="459" t="n">
        <v>13</v>
      </c>
      <c r="M66" s="458"/>
      <c r="N66" s="460" t="n">
        <f aca="false">IF(COUNTA($K66:$M66)&gt;0,SUM($K66/$K$14,$L66/$L$14,$M66/$M$14)*$N$14/COUNTA($K66:$M66),0)</f>
        <v>13</v>
      </c>
      <c r="O66" s="461" t="n">
        <f aca="false">IF(ROUNDDOWN(SUM($G66,$J66,$N66,0.05),1)&gt;0,ROUNDDOWN(SUM($G66,$J66,$N66,0.05),1),"")</f>
        <v>20.8</v>
      </c>
      <c r="P66" s="458" t="n">
        <v>12</v>
      </c>
      <c r="Q66" s="458"/>
      <c r="R66" s="458" t="n">
        <v>9</v>
      </c>
      <c r="S66" s="458"/>
      <c r="T66" s="458" t="n">
        <v>6</v>
      </c>
      <c r="U66" s="462" t="n">
        <f aca="false">IF(OR(COUNTIF($P66:$T66,"&gt;0")=0,COUNTA($P$14)=0),"",(IF(COUNTA($Q66:$T66)&lt;=2,SUM($P66:$T66),IF(COUNTA($Q66:$T66)=3,SUM($P66:$T66)-MIN($Q66:$T66),SUM($P66:$T66)-MIN($Q66:$T66)-SMALL($Q66:$T66,2))))*7/(SUM($P$14:$R$14)/10))</f>
        <v>27</v>
      </c>
      <c r="V66" s="463" t="n">
        <f aca="false">IF(ROUNDDOWN(SUM($O66,$U66,0.5),0)&gt;0,ROUNDDOWN(SUM($O66,$U66,0.5),0),"")</f>
        <v>48</v>
      </c>
      <c r="W66" s="463"/>
      <c r="X66" s="463"/>
      <c r="Y66" s="464" t="str">
        <f aca="false">IF(AND(N66&lt;$N$14/2,COUNTIF($P66:$T66,"&gt;0")&gt;0),"FAIL LABS",IF(OR($U66=0,$U66=""),"",IF($V66&gt;=70,"A",IF($V66&gt;=60,"B",IF($V66&gt;=50,"C",IF($V66&gt;=40,"D","E"))))))</f>
        <v>D</v>
      </c>
    </row>
    <row r="67" customFormat="false" ht="26.25" hidden="false" customHeight="false" outlineLevel="0" collapsed="false">
      <c r="A67" s="457" t="n">
        <v>53</v>
      </c>
      <c r="B67" s="429" t="s">
        <v>148</v>
      </c>
      <c r="C67" s="429" t="s">
        <v>149</v>
      </c>
      <c r="D67" s="458" t="n">
        <v>10</v>
      </c>
      <c r="E67" s="459" t="n">
        <v>8</v>
      </c>
      <c r="F67" s="458"/>
      <c r="G67" s="460" t="n">
        <f aca="false">IF(COUNTA($D67:$F67)&gt;0,SUM($D67/$D$14,$E67/$E$14,$F67/$F$14)*$G$14/COUNTA($D67:$F67),0)</f>
        <v>9</v>
      </c>
      <c r="H67" s="458" t="n">
        <v>4</v>
      </c>
      <c r="I67" s="459" t="n">
        <v>4</v>
      </c>
      <c r="J67" s="460" t="n">
        <f aca="false">IF(COUNTA($H67:$I67)&gt;0,SUM($H67/$H$14,$I67/$I$14)*$J$14/COUNTA($H67:$I67),0)</f>
        <v>4</v>
      </c>
      <c r="K67" s="459" t="n">
        <v>13</v>
      </c>
      <c r="L67" s="459" t="n">
        <v>13</v>
      </c>
      <c r="M67" s="458"/>
      <c r="N67" s="460" t="n">
        <f aca="false">IF(COUNTA($K67:$M67)&gt;0,SUM($K67/$K$14,$L67/$L$14,$M67/$M$14)*$N$14/COUNTA($K67:$M67),0)</f>
        <v>13</v>
      </c>
      <c r="O67" s="461" t="n">
        <f aca="false">IF(ROUNDDOWN(SUM($G67,$J67,$N67,0.05),1)&gt;0,ROUNDDOWN(SUM($G67,$J67,$N67,0.05),1),"")</f>
        <v>26</v>
      </c>
      <c r="P67" s="458" t="n">
        <v>19</v>
      </c>
      <c r="Q67" s="458" t="n">
        <v>17</v>
      </c>
      <c r="R67" s="458"/>
      <c r="S67" s="458" t="n">
        <v>16</v>
      </c>
      <c r="T67" s="458"/>
      <c r="U67" s="462" t="n">
        <f aca="false">IF(OR(COUNTIF($P67:$T67,"&gt;0")=0,COUNTA($P$14)=0),"",(IF(COUNTA($Q67:$T67)&lt;=2,SUM($P67:$T67),IF(COUNTA($Q67:$T67)=3,SUM($P67:$T67)-MIN($Q67:$T67),SUM($P67:$T67)-MIN($Q67:$T67)-SMALL($Q67:$T67,2))))*7/(SUM($P$14:$R$14)/10))</f>
        <v>52</v>
      </c>
      <c r="V67" s="463" t="n">
        <f aca="false">IF(ROUNDDOWN(SUM($O67,$U67,0.5),0)&gt;0,ROUNDDOWN(SUM($O67,$U67,0.5),0),"")</f>
        <v>78</v>
      </c>
      <c r="W67" s="463"/>
      <c r="X67" s="463"/>
      <c r="Y67" s="464" t="str">
        <f aca="false">IF(AND(N67&lt;$N$14/2,COUNTIF($P67:$T67,"&gt;0")&gt;0),"FAIL LABS",IF(OR($U67=0,$U67=""),"",IF($V67&gt;=70,"A",IF($V67&gt;=60,"B",IF($V67&gt;=50,"C",IF($V67&gt;=40,"D","E"))))))</f>
        <v>A</v>
      </c>
    </row>
    <row r="68" customFormat="false" ht="26.25" hidden="false" customHeight="false" outlineLevel="0" collapsed="false">
      <c r="A68" s="457" t="n">
        <v>54</v>
      </c>
      <c r="B68" s="429" t="s">
        <v>152</v>
      </c>
      <c r="C68" s="429" t="s">
        <v>153</v>
      </c>
      <c r="D68" s="458" t="n">
        <v>6</v>
      </c>
      <c r="E68" s="459" t="n">
        <v>8</v>
      </c>
      <c r="F68" s="458"/>
      <c r="G68" s="460" t="n">
        <f aca="false">IF(COUNTA($D68:$F68)&gt;0,SUM($D68/$D$14,$E68/$E$14,$F68/$F$14)*$G$14/COUNTA($D68:$F68),0)</f>
        <v>7</v>
      </c>
      <c r="H68" s="458" t="n">
        <v>0</v>
      </c>
      <c r="I68" s="459" t="n">
        <v>3</v>
      </c>
      <c r="J68" s="460" t="n">
        <f aca="false">IF(COUNTA($H68:$I68)&gt;0,SUM($H68/$H$14,$I68/$I$14)*$J$14/COUNTA($H68:$I68),0)</f>
        <v>1.5</v>
      </c>
      <c r="K68" s="459" t="n">
        <v>12</v>
      </c>
      <c r="L68" s="459" t="n">
        <v>11</v>
      </c>
      <c r="M68" s="458"/>
      <c r="N68" s="460" t="n">
        <f aca="false">IF(COUNTA($K68:$M68)&gt;0,SUM($K68/$K$14,$L68/$L$14,$M68/$M$14)*$N$14/COUNTA($K68:$M68),0)</f>
        <v>11.5</v>
      </c>
      <c r="O68" s="461" t="n">
        <f aca="false">IF(ROUNDDOWN(SUM($G68,$J68,$N68,0.05),1)&gt;0,ROUNDDOWN(SUM($G68,$J68,$N68,0.05),1),"")</f>
        <v>20</v>
      </c>
      <c r="P68" s="458" t="n">
        <v>7</v>
      </c>
      <c r="Q68" s="458"/>
      <c r="R68" s="458" t="n">
        <v>20</v>
      </c>
      <c r="S68" s="458"/>
      <c r="T68" s="458" t="n">
        <v>14</v>
      </c>
      <c r="U68" s="462" t="n">
        <f aca="false">IF(OR(COUNTIF($P68:$T68,"&gt;0")=0,COUNTA($P$14)=0),"",(IF(COUNTA($Q68:$T68)&lt;=2,SUM($P68:$T68),IF(COUNTA($Q68:$T68)=3,SUM($P68:$T68)-MIN($Q68:$T68),SUM($P68:$T68)-MIN($Q68:$T68)-SMALL($Q68:$T68,2))))*7/(SUM($P$14:$R$14)/10))</f>
        <v>41</v>
      </c>
      <c r="V68" s="463" t="n">
        <f aca="false">IF(ROUNDDOWN(SUM($O68,$U68,0.5),0)&gt;0,ROUNDDOWN(SUM($O68,$U68,0.5),0),"")</f>
        <v>61</v>
      </c>
      <c r="W68" s="463"/>
      <c r="X68" s="463"/>
      <c r="Y68" s="464" t="str">
        <f aca="false">IF(AND(N68&lt;$N$14/2,COUNTIF($P68:$T68,"&gt;0")&gt;0),"FAIL LABS",IF(OR($U68=0,$U68=""),"",IF($V68&gt;=70,"A",IF($V68&gt;=60,"B",IF($V68&gt;=50,"C",IF($V68&gt;=40,"D","E"))))))</f>
        <v>B</v>
      </c>
    </row>
    <row r="69" customFormat="false" ht="26.25" hidden="false" customHeight="false" outlineLevel="0" collapsed="false">
      <c r="A69" s="457" t="n">
        <v>55</v>
      </c>
      <c r="B69" s="429" t="s">
        <v>170</v>
      </c>
      <c r="C69" s="429" t="s">
        <v>412</v>
      </c>
      <c r="D69" s="458" t="n">
        <v>3</v>
      </c>
      <c r="E69" s="459" t="n">
        <v>8</v>
      </c>
      <c r="F69" s="458"/>
      <c r="G69" s="460" t="n">
        <f aca="false">IF(COUNTA($D69:$F69)&gt;0,SUM($D69/$D$14,$E69/$E$14,$F69/$F$14)*$G$14/COUNTA($D69:$F69),0)</f>
        <v>5.5</v>
      </c>
      <c r="H69" s="458" t="n">
        <v>0</v>
      </c>
      <c r="I69" s="459" t="n">
        <v>4</v>
      </c>
      <c r="J69" s="460" t="n">
        <f aca="false">IF(COUNTA($H69:$I69)&gt;0,SUM($H69/$H$14,$I69/$I$14)*$J$14/COUNTA($H69:$I69),0)</f>
        <v>2</v>
      </c>
      <c r="K69" s="459" t="n">
        <v>13</v>
      </c>
      <c r="L69" s="459" t="n">
        <v>14</v>
      </c>
      <c r="M69" s="458"/>
      <c r="N69" s="460" t="n">
        <f aca="false">IF(COUNTA($K69:$M69)&gt;0,SUM($K69/$K$14,$L69/$L$14,$M69/$M$14)*$N$14/COUNTA($K69:$M69),0)</f>
        <v>13.5</v>
      </c>
      <c r="O69" s="461" t="n">
        <f aca="false">IF(ROUNDDOWN(SUM($G69,$J69,$N69,0.05),1)&gt;0,ROUNDDOWN(SUM($G69,$J69,$N69,0.05),1),"")</f>
        <v>21</v>
      </c>
      <c r="P69" s="458" t="n">
        <v>14</v>
      </c>
      <c r="Q69" s="458"/>
      <c r="R69" s="458" t="n">
        <v>20</v>
      </c>
      <c r="S69" s="458"/>
      <c r="T69" s="458" t="n">
        <v>3</v>
      </c>
      <c r="U69" s="462" t="n">
        <f aca="false">IF(OR(COUNTIF($P69:$T69,"&gt;0")=0,COUNTA($P$14)=0),"",(IF(COUNTA($Q69:$T69)&lt;=2,SUM($P69:$T69),IF(COUNTA($Q69:$T69)=3,SUM($P69:$T69)-MIN($Q69:$T69),SUM($P69:$T69)-MIN($Q69:$T69)-SMALL($Q69:$T69,2))))*7/(SUM($P$14:$R$14)/10))</f>
        <v>37</v>
      </c>
      <c r="V69" s="463" t="n">
        <f aca="false">IF(ROUNDDOWN(SUM($O69,$U69,0.5),0)&gt;0,ROUNDDOWN(SUM($O69,$U69,0.5),0),"")</f>
        <v>58</v>
      </c>
      <c r="W69" s="463"/>
      <c r="X69" s="463"/>
      <c r="Y69" s="464" t="str">
        <f aca="false">IF(AND(N69&lt;$N$14/2,COUNTIF($P69:$T69,"&gt;0")&gt;0),"FAIL LABS",IF(OR($U69=0,$U69=""),"",IF($V69&gt;=70,"A",IF($V69&gt;=60,"B",IF($V69&gt;=50,"C",IF($V69&gt;=40,"D","E"))))))</f>
        <v>C</v>
      </c>
    </row>
    <row r="70" customFormat="false" ht="26.25" hidden="false" customHeight="false" outlineLevel="0" collapsed="false">
      <c r="A70" s="457" t="n">
        <v>56</v>
      </c>
      <c r="B70" s="429" t="s">
        <v>154</v>
      </c>
      <c r="C70" s="429" t="s">
        <v>155</v>
      </c>
      <c r="D70" s="458" t="n">
        <v>10</v>
      </c>
      <c r="E70" s="459" t="n">
        <v>8</v>
      </c>
      <c r="F70" s="458"/>
      <c r="G70" s="460" t="n">
        <f aca="false">IF(COUNTA($D70:$F70)&gt;0,SUM($D70/$D$14,$E70/$E$14,$F70/$F$14)*$G$14/COUNTA($D70:$F70),0)</f>
        <v>9</v>
      </c>
      <c r="H70" s="458" t="n">
        <v>4</v>
      </c>
      <c r="I70" s="459" t="n">
        <v>4</v>
      </c>
      <c r="J70" s="460" t="n">
        <f aca="false">IF(COUNTA($H70:$I70)&gt;0,SUM($H70/$H$14,$I70/$I$14)*$J$14/COUNTA($H70:$I70),0)</f>
        <v>4</v>
      </c>
      <c r="K70" s="459" t="n">
        <v>13</v>
      </c>
      <c r="L70" s="459" t="n">
        <v>13</v>
      </c>
      <c r="M70" s="458"/>
      <c r="N70" s="460" t="n">
        <f aca="false">IF(COUNTA($K70:$M70)&gt;0,SUM($K70/$K$14,$L70/$L$14,$M70/$M$14)*$N$14/COUNTA($K70:$M70),0)</f>
        <v>13</v>
      </c>
      <c r="O70" s="461" t="n">
        <f aca="false">IF(ROUNDDOWN(SUM($G70,$J70,$N70,0.05),1)&gt;0,ROUNDDOWN(SUM($G70,$J70,$N70,0.05),1),"")</f>
        <v>26</v>
      </c>
      <c r="P70" s="458" t="n">
        <v>26</v>
      </c>
      <c r="Q70" s="458"/>
      <c r="R70" s="458" t="n">
        <v>20</v>
      </c>
      <c r="S70" s="458"/>
      <c r="T70" s="458" t="n">
        <v>17</v>
      </c>
      <c r="U70" s="462" t="n">
        <f aca="false">IF(OR(COUNTIF($P70:$T70,"&gt;0")=0,COUNTA($P$14)=0),"",(IF(COUNTA($Q70:$T70)&lt;=2,SUM($P70:$T70),IF(COUNTA($Q70:$T70)=3,SUM($P70:$T70)-MIN($Q70:$T70),SUM($P70:$T70)-MIN($Q70:$T70)-SMALL($Q70:$T70,2))))*7/(SUM($P$14:$R$14)/10))</f>
        <v>63</v>
      </c>
      <c r="V70" s="463" t="n">
        <f aca="false">IF(ROUNDDOWN(SUM($O70,$U70,0.5),0)&gt;0,ROUNDDOWN(SUM($O70,$U70,0.5),0),"")</f>
        <v>89</v>
      </c>
      <c r="W70" s="463"/>
      <c r="X70" s="463"/>
      <c r="Y70" s="464" t="str">
        <f aca="false">IF(AND(N70&lt;$N$14/2,COUNTIF($P70:$T70,"&gt;0")&gt;0),"FAIL LABS",IF(OR($U70=0,$U70=""),"",IF($V70&gt;=70,"A",IF($V70&gt;=60,"B",IF($V70&gt;=50,"C",IF($V70&gt;=40,"D","E"))))))</f>
        <v>A</v>
      </c>
    </row>
    <row r="71" customFormat="false" ht="26.25" hidden="false" customHeight="false" outlineLevel="0" collapsed="false">
      <c r="A71" s="457" t="n">
        <v>57</v>
      </c>
      <c r="B71" s="429" t="s">
        <v>156</v>
      </c>
      <c r="C71" s="429" t="s">
        <v>157</v>
      </c>
      <c r="D71" s="458" t="n">
        <v>7</v>
      </c>
      <c r="E71" s="459" t="n">
        <v>6</v>
      </c>
      <c r="F71" s="458"/>
      <c r="G71" s="460" t="n">
        <f aca="false">IF(COUNTA($D71:$F71)&gt;0,SUM($D71/$D$14,$E71/$E$14,$F71/$F$14)*$G$14/COUNTA($D71:$F71),0)</f>
        <v>6.5</v>
      </c>
      <c r="H71" s="458" t="n">
        <v>0</v>
      </c>
      <c r="I71" s="459" t="n">
        <v>3</v>
      </c>
      <c r="J71" s="460" t="n">
        <f aca="false">IF(COUNTA($H71:$I71)&gt;0,SUM($H71/$H$14,$I71/$I$14)*$J$14/COUNTA($H71:$I71),0)</f>
        <v>1.5</v>
      </c>
      <c r="K71" s="459" t="n">
        <v>12</v>
      </c>
      <c r="L71" s="459" t="n">
        <v>11</v>
      </c>
      <c r="M71" s="458"/>
      <c r="N71" s="460" t="n">
        <f aca="false">IF(COUNTA($K71:$M71)&gt;0,SUM($K71/$K$14,$L71/$L$14,$M71/$M$14)*$N$14/COUNTA($K71:$M71),0)</f>
        <v>11.5</v>
      </c>
      <c r="O71" s="461" t="n">
        <f aca="false">IF(ROUNDDOWN(SUM($G71,$J71,$N71,0.05),1)&gt;0,ROUNDDOWN(SUM($G71,$J71,$N71,0.05),1),"")</f>
        <v>19.5</v>
      </c>
      <c r="P71" s="458" t="n">
        <v>18</v>
      </c>
      <c r="Q71" s="458"/>
      <c r="R71" s="458" t="n">
        <v>16</v>
      </c>
      <c r="S71" s="458" t="n">
        <v>17</v>
      </c>
      <c r="T71" s="458"/>
      <c r="U71" s="462" t="n">
        <f aca="false">IF(OR(COUNTIF($P71:$T71,"&gt;0")=0,COUNTA($P$14)=0),"",(IF(COUNTA($Q71:$T71)&lt;=2,SUM($P71:$T71),IF(COUNTA($Q71:$T71)=3,SUM($P71:$T71)-MIN($Q71:$T71),SUM($P71:$T71)-MIN($Q71:$T71)-SMALL($Q71:$T71,2))))*7/(SUM($P$14:$R$14)/10))</f>
        <v>51</v>
      </c>
      <c r="V71" s="463" t="n">
        <f aca="false">IF(ROUNDDOWN(SUM($O71,$U71,0.5),0)&gt;0,ROUNDDOWN(SUM($O71,$U71,0.5),0),"")</f>
        <v>71</v>
      </c>
      <c r="W71" s="463"/>
      <c r="X71" s="463"/>
      <c r="Y71" s="464" t="str">
        <f aca="false">IF(AND(N71&lt;$N$14/2,COUNTIF($P71:$T71,"&gt;0")&gt;0),"FAIL LABS",IF(OR($U71=0,$U71=""),"",IF($V71&gt;=70,"A",IF($V71&gt;=60,"B",IF($V71&gt;=50,"C",IF($V71&gt;=40,"D","E"))))))</f>
        <v>A</v>
      </c>
    </row>
    <row r="72" customFormat="false" ht="26.25" hidden="false" customHeight="false" outlineLevel="0" collapsed="false">
      <c r="A72" s="457" t="n">
        <v>58</v>
      </c>
      <c r="B72" s="466" t="s">
        <v>224</v>
      </c>
      <c r="C72" s="466" t="s">
        <v>413</v>
      </c>
      <c r="D72" s="458" t="n">
        <v>5</v>
      </c>
      <c r="E72" s="459" t="n">
        <v>7</v>
      </c>
      <c r="F72" s="458"/>
      <c r="G72" s="460" t="n">
        <f aca="false">IF(COUNTA($D72:$F72)&gt;0,SUM($D72/$D$14,$E72/$E$14,$F72/$F$14)*$G$14/COUNTA($D72:$F72),0)</f>
        <v>6</v>
      </c>
      <c r="H72" s="458" t="n">
        <v>0</v>
      </c>
      <c r="I72" s="459" t="n">
        <v>4</v>
      </c>
      <c r="J72" s="460" t="n">
        <f aca="false">IF(COUNTA($H72:$I72)&gt;0,SUM($H72/$H$14,$I72/$I$14)*$J$14/COUNTA($H72:$I72),0)</f>
        <v>2</v>
      </c>
      <c r="K72" s="459" t="n">
        <v>13</v>
      </c>
      <c r="L72" s="459" t="n">
        <v>14</v>
      </c>
      <c r="M72" s="458"/>
      <c r="N72" s="460" t="n">
        <f aca="false">IF(COUNTA($K72:$M72)&gt;0,SUM($K72/$K$14,$L72/$L$14,$M72/$M$14)*$N$14/COUNTA($K72:$M72),0)</f>
        <v>13.5</v>
      </c>
      <c r="O72" s="461" t="n">
        <f aca="false">IF(ROUNDDOWN(SUM($G72,$J72,$N72,0.05),1)&gt;0,ROUNDDOWN(SUM($G72,$J72,$N72,0.05),1),"")</f>
        <v>21.5</v>
      </c>
      <c r="P72" s="458" t="n">
        <v>15</v>
      </c>
      <c r="Q72" s="458"/>
      <c r="R72" s="458" t="n">
        <v>4</v>
      </c>
      <c r="S72" s="458" t="n">
        <v>6</v>
      </c>
      <c r="T72" s="458"/>
      <c r="U72" s="462" t="n">
        <f aca="false">IF(OR(COUNTIF($P72:$T72,"&gt;0")=0,COUNTA($P$14)=0),"",(IF(COUNTA($Q72:$T72)&lt;=2,SUM($P72:$T72),IF(COUNTA($Q72:$T72)=3,SUM($P72:$T72)-MIN($Q72:$T72),SUM($P72:$T72)-MIN($Q72:$T72)-SMALL($Q72:$T72,2))))*7/(SUM($P$14:$R$14)/10))</f>
        <v>25</v>
      </c>
      <c r="V72" s="463" t="n">
        <f aca="false">IF(ROUNDDOWN(SUM($O72,$U72,0.5),0)&gt;0,ROUNDDOWN(SUM($O72,$U72,0.5),0),"")</f>
        <v>47</v>
      </c>
      <c r="W72" s="463"/>
      <c r="X72" s="463"/>
      <c r="Y72" s="464" t="str">
        <f aca="false">IF(AND(N72&lt;$N$14/2,COUNTIF($P72:$T72,"&gt;0")&gt;0),"FAIL LABS",IF(OR($U72=0,$U72=""),"",IF($V72&gt;=70,"A",IF($V72&gt;=60,"B",IF($V72&gt;=50,"C",IF($V72&gt;=40,"D","E"))))))</f>
        <v>D</v>
      </c>
    </row>
    <row r="73" customFormat="false" ht="26.25" hidden="false" customHeight="false" outlineLevel="0" collapsed="false">
      <c r="A73" s="457" t="n">
        <v>59</v>
      </c>
      <c r="B73" s="429" t="s">
        <v>194</v>
      </c>
      <c r="C73" s="429" t="s">
        <v>414</v>
      </c>
      <c r="D73" s="458" t="n">
        <v>5.5</v>
      </c>
      <c r="E73" s="459" t="n">
        <v>5</v>
      </c>
      <c r="F73" s="458"/>
      <c r="G73" s="460" t="n">
        <f aca="false">IF(COUNTA($D73:$F73)&gt;0,SUM($D73/$D$14,$E73/$E$14,$F73/$F$14)*$G$14/COUNTA($D73:$F73),0)</f>
        <v>5.25</v>
      </c>
      <c r="H73" s="458" t="n">
        <v>0</v>
      </c>
      <c r="I73" s="459" t="n">
        <v>4</v>
      </c>
      <c r="J73" s="460" t="n">
        <f aca="false">IF(COUNTA($H73:$I73)&gt;0,SUM($H73/$H$14,$I73/$I$14)*$J$14/COUNTA($H73:$I73),0)</f>
        <v>2</v>
      </c>
      <c r="K73" s="459" t="n">
        <v>13</v>
      </c>
      <c r="L73" s="459" t="n">
        <v>14</v>
      </c>
      <c r="M73" s="458"/>
      <c r="N73" s="460" t="n">
        <f aca="false">IF(COUNTA($K73:$M73)&gt;0,SUM($K73/$K$14,$L73/$L$14,$M73/$M$14)*$N$14/COUNTA($K73:$M73),0)</f>
        <v>13.5</v>
      </c>
      <c r="O73" s="461" t="n">
        <f aca="false">IF(ROUNDDOWN(SUM($G73,$J73,$N73,0.05),1)&gt;0,ROUNDDOWN(SUM($G73,$J73,$N73,0.05),1),"")</f>
        <v>20.8</v>
      </c>
      <c r="P73" s="458" t="n">
        <v>16</v>
      </c>
      <c r="Q73" s="458"/>
      <c r="R73" s="458" t="n">
        <v>8</v>
      </c>
      <c r="S73" s="458" t="n">
        <v>4</v>
      </c>
      <c r="T73" s="458"/>
      <c r="U73" s="462" t="n">
        <f aca="false">IF(OR(COUNTIF($P73:$T73,"&gt;0")=0,COUNTA($P$14)=0),"",(IF(COUNTA($Q73:$T73)&lt;=2,SUM($P73:$T73),IF(COUNTA($Q73:$T73)=3,SUM($P73:$T73)-MIN($Q73:$T73),SUM($P73:$T73)-MIN($Q73:$T73)-SMALL($Q73:$T73,2))))*7/(SUM($P$14:$R$14)/10))</f>
        <v>28</v>
      </c>
      <c r="V73" s="463" t="n">
        <f aca="false">IF(ROUNDDOWN(SUM($O73,$U73,0.5),0)&gt;0,ROUNDDOWN(SUM($O73,$U73,0.5),0),"")</f>
        <v>49</v>
      </c>
      <c r="W73" s="463"/>
      <c r="X73" s="463"/>
      <c r="Y73" s="464" t="str">
        <f aca="false">IF(AND(N73&lt;$N$14/2,COUNTIF($P73:$T73,"&gt;0")&gt;0),"FAIL LABS",IF(OR($U73=0,$U73=""),"",IF($V73&gt;=70,"A",IF($V73&gt;=60,"B",IF($V73&gt;=50,"C",IF($V73&gt;=40,"D","E"))))))</f>
        <v>D</v>
      </c>
    </row>
    <row r="74" customFormat="false" ht="26.25" hidden="false" customHeight="false" outlineLevel="0" collapsed="false">
      <c r="A74" s="457" t="n">
        <v>60</v>
      </c>
      <c r="B74" s="429" t="s">
        <v>162</v>
      </c>
      <c r="C74" s="429" t="s">
        <v>163</v>
      </c>
      <c r="D74" s="458" t="n">
        <v>3.5</v>
      </c>
      <c r="E74" s="459" t="n">
        <v>6</v>
      </c>
      <c r="F74" s="458"/>
      <c r="G74" s="460" t="n">
        <f aca="false">IF(COUNTA($D74:$F74)&gt;0,SUM($D74/$D$14,$E74/$E$14,$F74/$F$14)*$G$14/COUNTA($D74:$F74),0)</f>
        <v>4.75</v>
      </c>
      <c r="H74" s="458"/>
      <c r="I74" s="459" t="n">
        <v>4</v>
      </c>
      <c r="J74" s="460" t="n">
        <f aca="false">IF(COUNTA($H74:$I74)&gt;0,SUM($H74/$H$14,$I74/$I$14)*$J$14/COUNTA($H74:$I74),0)</f>
        <v>4</v>
      </c>
      <c r="K74" s="459" t="n">
        <v>13</v>
      </c>
      <c r="L74" s="459" t="n">
        <v>14</v>
      </c>
      <c r="M74" s="458"/>
      <c r="N74" s="460" t="n">
        <f aca="false">IF(COUNTA($K74:$M74)&gt;0,SUM($K74/$K$14,$L74/$L$14,$M74/$M$14)*$N$14/COUNTA($K74:$M74),0)</f>
        <v>13.5</v>
      </c>
      <c r="O74" s="461" t="n">
        <f aca="false">IF(ROUNDDOWN(SUM($G74,$J74,$N74,0.05),1)&gt;0,ROUNDDOWN(SUM($G74,$J74,$N74,0.05),1),"")</f>
        <v>22.3</v>
      </c>
      <c r="P74" s="458" t="n">
        <v>18</v>
      </c>
      <c r="Q74" s="458" t="n">
        <v>10</v>
      </c>
      <c r="R74" s="458"/>
      <c r="S74" s="458" t="n">
        <v>2</v>
      </c>
      <c r="T74" s="458"/>
      <c r="U74" s="462" t="n">
        <f aca="false">IF(OR(COUNTIF($P74:$T74,"&gt;0")=0,COUNTA($P$14)=0),"",(IF(COUNTA($Q74:$T74)&lt;=2,SUM($P74:$T74),IF(COUNTA($Q74:$T74)=3,SUM($P74:$T74)-MIN($Q74:$T74),SUM($P74:$T74)-MIN($Q74:$T74)-SMALL($Q74:$T74,2))))*7/(SUM($P$14:$R$14)/10))</f>
        <v>30</v>
      </c>
      <c r="V74" s="463" t="n">
        <f aca="false">IF(ROUNDDOWN(SUM($O74,$U74,0.5),0)&gt;0,ROUNDDOWN(SUM($O74,$U74,0.5),0),"")</f>
        <v>52</v>
      </c>
      <c r="W74" s="463"/>
      <c r="X74" s="463"/>
      <c r="Y74" s="464" t="str">
        <f aca="false">IF(AND(N74&lt;$N$14/2,COUNTIF($P74:$T74,"&gt;0")&gt;0),"FAIL LABS",IF(OR($U74=0,$U74=""),"",IF($V74&gt;=70,"A",IF($V74&gt;=60,"B",IF($V74&gt;=50,"C",IF($V74&gt;=40,"D","E"))))))</f>
        <v>C</v>
      </c>
    </row>
    <row r="75" customFormat="false" ht="26.25" hidden="false" customHeight="false" outlineLevel="0" collapsed="false">
      <c r="A75" s="457" t="n">
        <v>61</v>
      </c>
      <c r="B75" s="429" t="s">
        <v>158</v>
      </c>
      <c r="C75" s="429" t="s">
        <v>159</v>
      </c>
      <c r="D75" s="458" t="n">
        <v>6</v>
      </c>
      <c r="E75" s="459" t="n">
        <v>5</v>
      </c>
      <c r="F75" s="458"/>
      <c r="G75" s="460" t="n">
        <f aca="false">IF(COUNTA($D75:$F75)&gt;0,SUM($D75/$D$14,$E75/$E$14,$F75/$F$14)*$G$14/COUNTA($D75:$F75),0)</f>
        <v>5.5</v>
      </c>
      <c r="H75" s="458" t="n">
        <v>0</v>
      </c>
      <c r="I75" s="459" t="n">
        <v>4</v>
      </c>
      <c r="J75" s="460" t="n">
        <f aca="false">IF(COUNTA($H75:$I75)&gt;0,SUM($H75/$H$14,$I75/$I$14)*$J$14/COUNTA($H75:$I75),0)</f>
        <v>2</v>
      </c>
      <c r="K75" s="459" t="n">
        <v>13</v>
      </c>
      <c r="L75" s="459" t="n">
        <v>14</v>
      </c>
      <c r="M75" s="458"/>
      <c r="N75" s="460" t="n">
        <f aca="false">IF(COUNTA($K75:$M75)&gt;0,SUM($K75/$K$14,$L75/$L$14,$M75/$M$14)*$N$14/COUNTA($K75:$M75),0)</f>
        <v>13.5</v>
      </c>
      <c r="O75" s="461" t="n">
        <f aca="false">IF(ROUNDDOWN(SUM($G75,$J75,$N75,0.05),1)&gt;0,ROUNDDOWN(SUM($G75,$J75,$N75,0.05),1),"")</f>
        <v>21</v>
      </c>
      <c r="P75" s="458" t="n">
        <v>26</v>
      </c>
      <c r="Q75" s="458"/>
      <c r="R75" s="458" t="n">
        <v>14</v>
      </c>
      <c r="S75" s="458" t="n">
        <v>15</v>
      </c>
      <c r="T75" s="458"/>
      <c r="U75" s="462" t="n">
        <f aca="false">IF(OR(COUNTIF($P75:$T75,"&gt;0")=0,COUNTA($P$14)=0),"",(IF(COUNTA($Q75:$T75)&lt;=2,SUM($P75:$T75),IF(COUNTA($Q75:$T75)=3,SUM($P75:$T75)-MIN($Q75:$T75),SUM($P75:$T75)-MIN($Q75:$T75)-SMALL($Q75:$T75,2))))*7/(SUM($P$14:$R$14)/10))</f>
        <v>55</v>
      </c>
      <c r="V75" s="463" t="n">
        <f aca="false">IF(ROUNDDOWN(SUM($O75,$U75,0.5),0)&gt;0,ROUNDDOWN(SUM($O75,$U75,0.5),0),"")</f>
        <v>76</v>
      </c>
      <c r="W75" s="463"/>
      <c r="X75" s="463"/>
      <c r="Y75" s="464" t="str">
        <f aca="false">IF(AND(N75&lt;$N$14/2,COUNTIF($P75:$T75,"&gt;0")&gt;0),"FAIL LABS",IF(OR($U75=0,$U75=""),"",IF($V75&gt;=70,"A",IF($V75&gt;=60,"B",IF($V75&gt;=50,"C",IF($V75&gt;=40,"D","E"))))))</f>
        <v>A</v>
      </c>
    </row>
    <row r="76" customFormat="false" ht="26.25" hidden="false" customHeight="false" outlineLevel="0" collapsed="false">
      <c r="A76" s="457" t="n">
        <v>62</v>
      </c>
      <c r="B76" s="466" t="s">
        <v>415</v>
      </c>
      <c r="C76" s="466" t="s">
        <v>416</v>
      </c>
      <c r="D76" s="458"/>
      <c r="E76" s="458"/>
      <c r="F76" s="458"/>
      <c r="G76" s="460" t="n">
        <f aca="false">IF(COUNTA($D76:$F76)&gt;0,SUM($D76/$D$14,$E76/$E$14,$F76/$F$14)*$G$14/COUNTA($D76:$F76),0)</f>
        <v>0</v>
      </c>
      <c r="H76" s="458"/>
      <c r="I76" s="459"/>
      <c r="J76" s="460" t="n">
        <f aca="false">IF(COUNTA($H76:$I76)&gt;0,SUM($H76/$H$14,$I76/$I$14)*$J$14/COUNTA($H76:$I76),0)</f>
        <v>0</v>
      </c>
      <c r="K76" s="458"/>
      <c r="L76" s="458"/>
      <c r="M76" s="458"/>
      <c r="N76" s="460" t="n">
        <f aca="false">IF(COUNTA($K76:$M76)&gt;0,SUM($K76/$K$14,$L76/$L$14,$M76/$M$14)*$N$14/COUNTA($K76:$M76),0)</f>
        <v>0</v>
      </c>
      <c r="O76" s="461" t="str">
        <f aca="false">IF(ROUNDDOWN(SUM($G76,$J76,$N76,0.05),1)&gt;0,ROUNDDOWN(SUM($G76,$J76,$N76,0.05),1),"")</f>
        <v/>
      </c>
      <c r="P76" s="458"/>
      <c r="Q76" s="458"/>
      <c r="R76" s="458"/>
      <c r="S76" s="458"/>
      <c r="T76" s="458"/>
      <c r="U76" s="462" t="str">
        <f aca="false">IF(OR(COUNTIF($P76:$T76,"&gt;0")=0,COUNTA($P$14)=0),"",(IF(COUNTA($Q76:$T76)&lt;=2,SUM($P76:$T76),IF(COUNTA($Q76:$T76)=3,SUM($P76:$T76)-MIN($Q76:$T76),SUM($P76:$T76)-MIN($Q76:$T76)-SMALL($Q76:$T76,2))))*7/(SUM($P$14:$R$14)/10))</f>
        <v/>
      </c>
      <c r="V76" s="463" t="str">
        <f aca="false">IF(ROUNDDOWN(SUM($O76,$U76,0.5),0)&gt;0,ROUNDDOWN(SUM($O76,$U76,0.5),0),"")</f>
        <v/>
      </c>
      <c r="W76" s="463"/>
      <c r="X76" s="463"/>
      <c r="Y76" s="464" t="str">
        <f aca="false">IF(AND(N76&lt;$N$14/2,COUNTIF($P76:$T76,"&gt;0")&gt;0),"FAIL LABS",IF(OR($U76=0,$U76=""),"",IF($V76&gt;=70,"A",IF($V76&gt;=60,"B",IF($V76&gt;=50,"C",IF($V76&gt;=40,"D","E"))))))</f>
        <v/>
      </c>
    </row>
    <row r="77" customFormat="false" ht="26.25" hidden="false" customHeight="false" outlineLevel="0" collapsed="false">
      <c r="A77" s="457" t="n">
        <v>63</v>
      </c>
      <c r="B77" s="466" t="s">
        <v>177</v>
      </c>
      <c r="C77" s="466" t="s">
        <v>417</v>
      </c>
      <c r="D77" s="458" t="n">
        <v>6</v>
      </c>
      <c r="E77" s="459" t="n">
        <v>7</v>
      </c>
      <c r="F77" s="458"/>
      <c r="G77" s="460" t="n">
        <f aca="false">IF(COUNTA($D77:$F77)&gt;0,SUM($D77/$D$14,$E77/$E$14,$F77/$F$14)*$G$14/COUNTA($D77:$F77),0)</f>
        <v>6.5</v>
      </c>
      <c r="H77" s="458" t="n">
        <v>0</v>
      </c>
      <c r="I77" s="459" t="n">
        <v>3</v>
      </c>
      <c r="J77" s="460" t="n">
        <f aca="false">IF(COUNTA($H77:$I77)&gt;0,SUM($H77/$H$14,$I77/$I$14)*$J$14/COUNTA($H77:$I77),0)</f>
        <v>1.5</v>
      </c>
      <c r="K77" s="459" t="n">
        <v>12</v>
      </c>
      <c r="L77" s="459" t="n">
        <v>11</v>
      </c>
      <c r="M77" s="458"/>
      <c r="N77" s="460" t="n">
        <f aca="false">IF(COUNTA($K77:$M77)&gt;0,SUM($K77/$K$14,$L77/$L$14,$M77/$M$14)*$N$14/COUNTA($K77:$M77),0)</f>
        <v>11.5</v>
      </c>
      <c r="O77" s="461" t="n">
        <f aca="false">IF(ROUNDDOWN(SUM($G77,$J77,$N77,0.05),1)&gt;0,ROUNDDOWN(SUM($G77,$J77,$N77,0.05),1),"")</f>
        <v>19.5</v>
      </c>
      <c r="P77" s="458" t="n">
        <v>18</v>
      </c>
      <c r="Q77" s="458" t="n">
        <v>12</v>
      </c>
      <c r="R77" s="458"/>
      <c r="S77" s="458"/>
      <c r="T77" s="458" t="n">
        <v>8</v>
      </c>
      <c r="U77" s="462" t="n">
        <f aca="false">IF(OR(COUNTIF($P77:$T77,"&gt;0")=0,COUNTA($P$14)=0),"",(IF(COUNTA($Q77:$T77)&lt;=2,SUM($P77:$T77),IF(COUNTA($Q77:$T77)=3,SUM($P77:$T77)-MIN($Q77:$T77),SUM($P77:$T77)-MIN($Q77:$T77)-SMALL($Q77:$T77,2))))*7/(SUM($P$14:$R$14)/10))</f>
        <v>38</v>
      </c>
      <c r="V77" s="463" t="n">
        <f aca="false">IF(ROUNDDOWN(SUM($O77,$U77,0.5),0)&gt;0,ROUNDDOWN(SUM($O77,$U77,0.5),0),"")</f>
        <v>58</v>
      </c>
      <c r="W77" s="463"/>
      <c r="X77" s="463"/>
      <c r="Y77" s="464" t="str">
        <f aca="false">IF(AND(N77&lt;$N$14/2,COUNTIF($P77:$T77,"&gt;0")&gt;0),"FAIL LABS",IF(OR($U77=0,$U77=""),"",IF($V77&gt;=70,"A",IF($V77&gt;=60,"B",IF($V77&gt;=50,"C",IF($V77&gt;=40,"D","E"))))))</f>
        <v>C</v>
      </c>
    </row>
    <row r="78" customFormat="false" ht="26.25" hidden="false" customHeight="false" outlineLevel="0" collapsed="false">
      <c r="A78" s="457" t="n">
        <v>64</v>
      </c>
      <c r="B78" s="466" t="s">
        <v>418</v>
      </c>
      <c r="C78" s="466" t="s">
        <v>233</v>
      </c>
      <c r="D78" s="458" t="n">
        <v>5</v>
      </c>
      <c r="E78" s="459" t="n">
        <v>7</v>
      </c>
      <c r="F78" s="458"/>
      <c r="G78" s="460" t="n">
        <f aca="false">IF(COUNTA($D78:$F78)&gt;0,SUM($D78/$D$14,$E78/$E$14,$F78/$F$14)*$G$14/COUNTA($D78:$F78),0)</f>
        <v>6</v>
      </c>
      <c r="H78" s="458"/>
      <c r="I78" s="459" t="n">
        <v>4</v>
      </c>
      <c r="J78" s="460" t="n">
        <f aca="false">IF(COUNTA($H78:$I78)&gt;0,SUM($H78/$H$14,$I78/$I$14)*$J$14/COUNTA($H78:$I78),0)</f>
        <v>4</v>
      </c>
      <c r="K78" s="459" t="n">
        <v>13</v>
      </c>
      <c r="L78" s="459" t="n">
        <v>14</v>
      </c>
      <c r="M78" s="458"/>
      <c r="N78" s="460" t="n">
        <f aca="false">IF(COUNTA($K78:$M78)&gt;0,SUM($K78/$K$14,$L78/$L$14,$M78/$M$14)*$N$14/COUNTA($K78:$M78),0)</f>
        <v>13.5</v>
      </c>
      <c r="O78" s="461" t="n">
        <f aca="false">IF(ROUNDDOWN(SUM($G78,$J78,$N78,0.05),1)&gt;0,ROUNDDOWN(SUM($G78,$J78,$N78,0.05),1),"")</f>
        <v>23.5</v>
      </c>
      <c r="P78" s="458" t="n">
        <v>11</v>
      </c>
      <c r="Q78" s="458"/>
      <c r="R78" s="458" t="n">
        <v>10</v>
      </c>
      <c r="S78" s="458" t="n">
        <v>10</v>
      </c>
      <c r="T78" s="458"/>
      <c r="U78" s="462" t="n">
        <f aca="false">IF(OR(COUNTIF($P78:$T78,"&gt;0")=0,COUNTA($P$14)=0),"",(IF(COUNTA($Q78:$T78)&lt;=2,SUM($P78:$T78),IF(COUNTA($Q78:$T78)=3,SUM($P78:$T78)-MIN($Q78:$T78),SUM($P78:$T78)-MIN($Q78:$T78)-SMALL($Q78:$T78,2))))*7/(SUM($P$14:$R$14)/10))</f>
        <v>31</v>
      </c>
      <c r="V78" s="463" t="n">
        <f aca="false">IF(ROUNDDOWN(SUM($O78,$U78,0.5),0)&gt;0,ROUNDDOWN(SUM($O78,$U78,0.5),0),"")</f>
        <v>55</v>
      </c>
      <c r="W78" s="463"/>
      <c r="X78" s="463"/>
      <c r="Y78" s="464" t="str">
        <f aca="false">IF(AND(N78&lt;$N$14/2,COUNTIF($P78:$T78,"&gt;0")&gt;0),"FAIL LABS",IF(OR($U78=0,$U78=""),"",IF($V78&gt;=70,"A",IF($V78&gt;=60,"B",IF($V78&gt;=50,"C",IF($V78&gt;=40,"D","E"))))))</f>
        <v>C</v>
      </c>
    </row>
    <row r="79" customFormat="false" ht="26.25" hidden="false" customHeight="false" outlineLevel="0" collapsed="false">
      <c r="A79" s="457" t="n">
        <v>65</v>
      </c>
      <c r="B79" s="429" t="s">
        <v>160</v>
      </c>
      <c r="C79" s="429" t="s">
        <v>161</v>
      </c>
      <c r="D79" s="458" t="n">
        <v>9.5</v>
      </c>
      <c r="E79" s="459" t="n">
        <v>8</v>
      </c>
      <c r="F79" s="458"/>
      <c r="G79" s="460" t="n">
        <f aca="false">IF(COUNTA($D79:$F79)&gt;0,SUM($D79/$D$14,$E79/$E$14,$F79/$F$14)*$G$14/COUNTA($D79:$F79),0)</f>
        <v>8.75</v>
      </c>
      <c r="H79" s="458" t="n">
        <v>3</v>
      </c>
      <c r="I79" s="459" t="n">
        <v>3</v>
      </c>
      <c r="J79" s="460" t="n">
        <f aca="false">IF(COUNTA($H79:$I79)&gt;0,SUM($H79/$H$14,$I79/$I$14)*$J$14/COUNTA($H79:$I79),0)</f>
        <v>3</v>
      </c>
      <c r="K79" s="459" t="n">
        <v>13</v>
      </c>
      <c r="L79" s="459" t="n">
        <v>13</v>
      </c>
      <c r="M79" s="458"/>
      <c r="N79" s="460" t="n">
        <f aca="false">IF(COUNTA($K79:$M79)&gt;0,SUM($K79/$K$14,$L79/$L$14,$M79/$M$14)*$N$14/COUNTA($K79:$M79),0)</f>
        <v>13</v>
      </c>
      <c r="O79" s="461" t="n">
        <f aca="false">IF(ROUNDDOWN(SUM($G79,$J79,$N79,0.05),1)&gt;0,ROUNDDOWN(SUM($G79,$J79,$N79,0.05),1),"")</f>
        <v>24.8</v>
      </c>
      <c r="P79" s="458" t="n">
        <v>27</v>
      </c>
      <c r="Q79" s="458" t="n">
        <v>19</v>
      </c>
      <c r="R79" s="458"/>
      <c r="S79" s="458" t="n">
        <v>4</v>
      </c>
      <c r="T79" s="458"/>
      <c r="U79" s="462" t="n">
        <f aca="false">IF(OR(COUNTIF($P79:$T79,"&gt;0")=0,COUNTA($P$14)=0),"",(IF(COUNTA($Q79:$T79)&lt;=2,SUM($P79:$T79),IF(COUNTA($Q79:$T79)=3,SUM($P79:$T79)-MIN($Q79:$T79),SUM($P79:$T79)-MIN($Q79:$T79)-SMALL($Q79:$T79,2))))*7/(SUM($P$14:$R$14)/10))</f>
        <v>50</v>
      </c>
      <c r="V79" s="463" t="n">
        <f aca="false">IF(ROUNDDOWN(SUM($O79,$U79,0.5),0)&gt;0,ROUNDDOWN(SUM($O79,$U79,0.5),0),"")</f>
        <v>75</v>
      </c>
      <c r="W79" s="463"/>
      <c r="X79" s="463"/>
      <c r="Y79" s="464" t="str">
        <f aca="false">IF(AND(N79&lt;$N$14/2,COUNTIF($P79:$T79,"&gt;0")&gt;0),"FAIL LABS",IF(OR($U79=0,$U79=""),"",IF($V79&gt;=70,"A",IF($V79&gt;=60,"B",IF($V79&gt;=50,"C",IF($V79&gt;=40,"D","E"))))))</f>
        <v>A</v>
      </c>
    </row>
    <row r="80" customFormat="false" ht="26.25" hidden="false" customHeight="false" outlineLevel="0" collapsed="false">
      <c r="A80" s="457" t="n">
        <v>66</v>
      </c>
      <c r="B80" s="429" t="s">
        <v>182</v>
      </c>
      <c r="C80" s="429" t="s">
        <v>183</v>
      </c>
      <c r="D80" s="458" t="n">
        <v>0</v>
      </c>
      <c r="E80" s="459" t="n">
        <v>8</v>
      </c>
      <c r="F80" s="458"/>
      <c r="G80" s="460" t="n">
        <f aca="false">IF(COUNTA($D80:$F80)&gt;0,SUM($D80/$D$14,$E80/$E$14,$F80/$F$14)*$G$14/COUNTA($D80:$F80),0)</f>
        <v>4</v>
      </c>
      <c r="H80" s="458" t="n">
        <v>0</v>
      </c>
      <c r="I80" s="459" t="n">
        <v>4</v>
      </c>
      <c r="J80" s="460" t="n">
        <f aca="false">IF(COUNTA($H80:$I80)&gt;0,SUM($H80/$H$14,$I80/$I$14)*$J$14/COUNTA($H80:$I80),0)</f>
        <v>2</v>
      </c>
      <c r="K80" s="459" t="n">
        <v>13</v>
      </c>
      <c r="L80" s="459" t="n">
        <v>14</v>
      </c>
      <c r="M80" s="458"/>
      <c r="N80" s="460" t="n">
        <f aca="false">IF(COUNTA($K80:$M80)&gt;0,SUM($K80/$K$14,$L80/$L$14,$M80/$M$14)*$N$14/COUNTA($K80:$M80),0)</f>
        <v>13.5</v>
      </c>
      <c r="O80" s="461" t="n">
        <f aca="false">IF(ROUNDDOWN(SUM($G80,$J80,$N80,0.05),1)&gt;0,ROUNDDOWN(SUM($G80,$J80,$N80,0.05),1),"")</f>
        <v>19.5</v>
      </c>
      <c r="P80" s="458"/>
      <c r="Q80" s="458"/>
      <c r="R80" s="458"/>
      <c r="S80" s="458"/>
      <c r="T80" s="458"/>
      <c r="U80" s="462" t="str">
        <f aca="false">IF(OR(COUNTIF($P80:$T80,"&gt;0")=0,COUNTA($P$14)=0),"",(IF(COUNTA($Q80:$T80)&lt;=2,SUM($P80:$T80),IF(COUNTA($Q80:$T80)=3,SUM($P80:$T80)-MIN($Q80:$T80),SUM($P80:$T80)-MIN($Q80:$T80)-SMALL($Q80:$T80,2))))*7/(SUM($P$14:$R$14)/10))</f>
        <v/>
      </c>
      <c r="V80" s="463" t="n">
        <f aca="false">IF(ROUNDDOWN(SUM($O80,$U80,0.5),0)&gt;0,ROUNDDOWN(SUM($O80,$U80,0.5),0),"")</f>
        <v>20</v>
      </c>
      <c r="W80" s="463"/>
      <c r="X80" s="463"/>
      <c r="Y80" s="464" t="str">
        <f aca="false">IF(AND(N80&lt;$N$14/2,COUNTIF($P80:$T80,"&gt;0")&gt;0),"FAIL LABS",IF(OR($U80=0,$U80=""),"",IF($V80&gt;=70,"A",IF($V80&gt;=60,"B",IF($V80&gt;=50,"C",IF($V80&gt;=40,"D","E"))))))</f>
        <v/>
      </c>
    </row>
    <row r="81" customFormat="false" ht="26.25" hidden="false" customHeight="false" outlineLevel="0" collapsed="false">
      <c r="A81" s="457" t="n">
        <v>67</v>
      </c>
      <c r="B81" s="467" t="s">
        <v>166</v>
      </c>
      <c r="C81" s="468" t="s">
        <v>376</v>
      </c>
      <c r="D81" s="458" t="n">
        <v>10</v>
      </c>
      <c r="E81" s="459" t="n">
        <v>9</v>
      </c>
      <c r="F81" s="458"/>
      <c r="G81" s="460" t="n">
        <f aca="false">IF(COUNTA($D81:$F81)&gt;0,SUM($D81/$D$14,$E81/$E$14,$F81/$F$14)*$G$14/COUNTA($D81:$F81),0)</f>
        <v>9.5</v>
      </c>
      <c r="H81" s="458" t="n">
        <v>4</v>
      </c>
      <c r="I81" s="459" t="n">
        <v>3</v>
      </c>
      <c r="J81" s="460" t="n">
        <f aca="false">IF(COUNTA($H81:$I81)&gt;0,SUM($H81/$H$14,$I81/$I$14)*$J$14/COUNTA($H81:$I81),0)</f>
        <v>3.5</v>
      </c>
      <c r="K81" s="459" t="n">
        <v>13</v>
      </c>
      <c r="L81" s="459" t="n">
        <v>13</v>
      </c>
      <c r="M81" s="458"/>
      <c r="N81" s="460" t="n">
        <f aca="false">IF(COUNTA($K81:$M81)&gt;0,SUM($K81/$K$14,$L81/$L$14,$M81/$M$14)*$N$14/COUNTA($K81:$M81),0)</f>
        <v>13</v>
      </c>
      <c r="O81" s="461" t="n">
        <f aca="false">IF(ROUNDDOWN(SUM($G81,$J81,$N81,0.05),1)&gt;0,ROUNDDOWN(SUM($G81,$J81,$N81,0.05),1),"")</f>
        <v>26</v>
      </c>
      <c r="P81" s="458" t="n">
        <v>15</v>
      </c>
      <c r="Q81" s="458"/>
      <c r="R81" s="458" t="n">
        <v>20</v>
      </c>
      <c r="S81" s="458" t="n">
        <v>6</v>
      </c>
      <c r="T81" s="458"/>
      <c r="U81" s="462" t="n">
        <f aca="false">IF(OR(COUNTIF($P81:$T81,"&gt;0")=0,COUNTA($P$14)=0),"",(IF(COUNTA($Q81:$T81)&lt;=2,SUM($P81:$T81),IF(COUNTA($Q81:$T81)=3,SUM($P81:$T81)-MIN($Q81:$T81),SUM($P81:$T81)-MIN($Q81:$T81)-SMALL($Q81:$T81,2))))*7/(SUM($P$14:$R$14)/10))</f>
        <v>41</v>
      </c>
      <c r="V81" s="463" t="n">
        <f aca="false">IF(ROUNDDOWN(SUM($O81,$U81,0.5),0)&gt;0,ROUNDDOWN(SUM($O81,$U81,0.5),0),"")</f>
        <v>67</v>
      </c>
      <c r="W81" s="463"/>
      <c r="X81" s="463"/>
      <c r="Y81" s="464" t="str">
        <f aca="false">IF(AND(N81&lt;$N$14/2,COUNTIF($P81:$T81,"&gt;0")&gt;0),"FAIL LABS",IF(OR($U81=0,$U81=""),"",IF($V81&gt;=70,"A",IF($V81&gt;=60,"B",IF($V81&gt;=50,"C",IF($V81&gt;=40,"D","E"))))))</f>
        <v>B</v>
      </c>
    </row>
    <row r="82" customFormat="false" ht="26.25" hidden="false" customHeight="false" outlineLevel="0" collapsed="false">
      <c r="A82" s="457" t="n">
        <v>68</v>
      </c>
      <c r="B82" s="467" t="s">
        <v>180</v>
      </c>
      <c r="C82" s="468" t="s">
        <v>419</v>
      </c>
      <c r="D82" s="458" t="n">
        <v>3</v>
      </c>
      <c r="E82" s="459" t="n">
        <v>6</v>
      </c>
      <c r="F82" s="458"/>
      <c r="G82" s="460" t="n">
        <f aca="false">IF(COUNTA($D82:$F82)&gt;0,SUM($D82/$D$14,$E82/$E$14,$F82/$F$14)*$G$14/COUNTA($D82:$F82),0)</f>
        <v>4.5</v>
      </c>
      <c r="H82" s="458" t="n">
        <v>0</v>
      </c>
      <c r="I82" s="459" t="n">
        <v>4</v>
      </c>
      <c r="J82" s="460" t="n">
        <f aca="false">IF(COUNTA($H82:$I82)&gt;0,SUM($H82/$H$14,$I82/$I$14)*$J$14/COUNTA($H82:$I82),0)</f>
        <v>2</v>
      </c>
      <c r="K82" s="459" t="n">
        <v>13</v>
      </c>
      <c r="L82" s="459" t="n">
        <v>13</v>
      </c>
      <c r="M82" s="458"/>
      <c r="N82" s="460" t="n">
        <f aca="false">IF(COUNTA($K82:$M82)&gt;0,SUM($K82/$K$14,$L82/$L$14,$M82/$M$14)*$N$14/COUNTA($K82:$M82),0)</f>
        <v>13</v>
      </c>
      <c r="O82" s="461" t="n">
        <f aca="false">IF(ROUNDDOWN(SUM($G82,$J82,$N82,0.05),1)&gt;0,ROUNDDOWN(SUM($G82,$J82,$N82,0.05),1),"")</f>
        <v>19.5</v>
      </c>
      <c r="P82" s="458" t="n">
        <v>13</v>
      </c>
      <c r="Q82" s="458"/>
      <c r="R82" s="458" t="n">
        <v>20</v>
      </c>
      <c r="S82" s="458"/>
      <c r="T82" s="458" t="n">
        <v>12</v>
      </c>
      <c r="U82" s="462" t="n">
        <f aca="false">IF(OR(COUNTIF($P82:$T82,"&gt;0")=0,COUNTA($P$14)=0),"",(IF(COUNTA($Q82:$T82)&lt;=2,SUM($P82:$T82),IF(COUNTA($Q82:$T82)=3,SUM($P82:$T82)-MIN($Q82:$T82),SUM($P82:$T82)-MIN($Q82:$T82)-SMALL($Q82:$T82,2))))*7/(SUM($P$14:$R$14)/10))</f>
        <v>45</v>
      </c>
      <c r="V82" s="463" t="n">
        <f aca="false">IF(ROUNDDOWN(SUM($O82,$U82,0.5),0)&gt;0,ROUNDDOWN(SUM($O82,$U82,0.5),0),"")</f>
        <v>65</v>
      </c>
      <c r="W82" s="463"/>
      <c r="X82" s="463"/>
      <c r="Y82" s="464" t="str">
        <f aca="false">IF(AND(N82&lt;$N$14/2,COUNTIF($P82:$T82,"&gt;0")&gt;0),"FAIL LABS",IF(OR($U82=0,$U82=""),"",IF($V82&gt;=70,"A",IF($V82&gt;=60,"B",IF($V82&gt;=50,"C",IF($V82&gt;=40,"D","E"))))))</f>
        <v>B</v>
      </c>
    </row>
    <row r="83" customFormat="false" ht="26.25" hidden="false" customHeight="false" outlineLevel="0" collapsed="false">
      <c r="A83" s="457" t="n">
        <v>69</v>
      </c>
      <c r="B83" s="467" t="s">
        <v>420</v>
      </c>
      <c r="C83" s="468" t="s">
        <v>250</v>
      </c>
      <c r="D83" s="458" t="n">
        <v>0</v>
      </c>
      <c r="E83" s="459" t="n">
        <v>8</v>
      </c>
      <c r="F83" s="458"/>
      <c r="G83" s="460" t="n">
        <f aca="false">IF(COUNTA($D83:$F83)&gt;0,SUM($D83/$D$14,$E83/$E$14,$F83/$F$14)*$G$14/COUNTA($D83:$F83),0)</f>
        <v>4</v>
      </c>
      <c r="H83" s="458" t="n">
        <v>0</v>
      </c>
      <c r="I83" s="459" t="n">
        <v>4</v>
      </c>
      <c r="J83" s="460" t="n">
        <f aca="false">IF(COUNTA($H83:$I83)&gt;0,SUM($H83/$H$14,$I83/$I$14)*$J$14/COUNTA($H83:$I83),0)</f>
        <v>2</v>
      </c>
      <c r="K83" s="459" t="n">
        <v>13</v>
      </c>
      <c r="L83" s="459" t="n">
        <v>13</v>
      </c>
      <c r="M83" s="458"/>
      <c r="N83" s="460" t="n">
        <f aca="false">IF(COUNTA($K83:$M83)&gt;0,SUM($K83/$K$14,$L83/$L$14,$M83/$M$14)*$N$14/COUNTA($K83:$M83),0)</f>
        <v>13</v>
      </c>
      <c r="O83" s="461" t="n">
        <f aca="false">IF(ROUNDDOWN(SUM($G83,$J83,$N83,0.05),1)&gt;0,ROUNDDOWN(SUM($G83,$J83,$N83,0.05),1),"")</f>
        <v>19</v>
      </c>
      <c r="P83" s="458"/>
      <c r="Q83" s="458"/>
      <c r="R83" s="458"/>
      <c r="S83" s="458"/>
      <c r="T83" s="458"/>
      <c r="U83" s="462" t="str">
        <f aca="false">IF(OR(COUNTIF($P83:$T83,"&gt;0")=0,COUNTA($P$14)=0),"",(IF(COUNTA($Q83:$T83)&lt;=2,SUM($P83:$T83),IF(COUNTA($Q83:$T83)=3,SUM($P83:$T83)-MIN($Q83:$T83),SUM($P83:$T83)-MIN($Q83:$T83)-SMALL($Q83:$T83,2))))*7/(SUM($P$14:$R$14)/10))</f>
        <v/>
      </c>
      <c r="V83" s="463" t="n">
        <f aca="false">IF(ROUNDDOWN(SUM($O83,$U83,0.5),0)&gt;0,ROUNDDOWN(SUM($O83,$U83,0.5),0),"")</f>
        <v>19</v>
      </c>
      <c r="W83" s="463"/>
      <c r="X83" s="463"/>
      <c r="Y83" s="464" t="str">
        <f aca="false">IF(AND(N83&lt;$N$14/2,COUNTIF($P83:$T83,"&gt;0")&gt;0),"FAIL LABS",IF(OR($U83=0,$U83=""),"",IF($V83&gt;=70,"A",IF($V83&gt;=60,"B",IF($V83&gt;=50,"C",IF($V83&gt;=40,"D","E"))))))</f>
        <v/>
      </c>
    </row>
    <row r="84" customFormat="false" ht="26.25" hidden="false" customHeight="false" outlineLevel="0" collapsed="false">
      <c r="A84" s="457" t="n">
        <v>70</v>
      </c>
      <c r="B84" s="467" t="s">
        <v>197</v>
      </c>
      <c r="C84" s="468" t="s">
        <v>421</v>
      </c>
      <c r="D84" s="458" t="n">
        <v>6.5</v>
      </c>
      <c r="E84" s="459" t="n">
        <v>6</v>
      </c>
      <c r="F84" s="458"/>
      <c r="G84" s="460" t="n">
        <f aca="false">IF(COUNTA($D84:$F84)&gt;0,SUM($D84/$D$14,$E84/$E$14,$F84/$F$14)*$G$14/COUNTA($D84:$F84),0)</f>
        <v>6.25</v>
      </c>
      <c r="H84" s="458" t="n">
        <v>0</v>
      </c>
      <c r="I84" s="459" t="n">
        <v>4</v>
      </c>
      <c r="J84" s="460" t="n">
        <f aca="false">IF(COUNTA($H84:$I84)&gt;0,SUM($H84/$H$14,$I84/$I$14)*$J$14/COUNTA($H84:$I84),0)</f>
        <v>2</v>
      </c>
      <c r="K84" s="459" t="n">
        <v>13</v>
      </c>
      <c r="L84" s="459" t="n">
        <v>13</v>
      </c>
      <c r="M84" s="458"/>
      <c r="N84" s="460" t="n">
        <f aca="false">IF(COUNTA($K84:$M84)&gt;0,SUM($K84/$K$14,$L84/$L$14,$M84/$M$14)*$N$14/COUNTA($K84:$M84),0)</f>
        <v>13</v>
      </c>
      <c r="O84" s="461" t="n">
        <f aca="false">IF(ROUNDDOWN(SUM($G84,$J84,$N84,0.05),1)&gt;0,ROUNDDOWN(SUM($G84,$J84,$N84,0.05),1),"")</f>
        <v>21.3</v>
      </c>
      <c r="P84" s="458" t="n">
        <v>16</v>
      </c>
      <c r="Q84" s="458" t="n">
        <v>6</v>
      </c>
      <c r="R84" s="458"/>
      <c r="S84" s="458" t="n">
        <v>14</v>
      </c>
      <c r="T84" s="458"/>
      <c r="U84" s="462" t="n">
        <f aca="false">IF(OR(COUNTIF($P84:$T84,"&gt;0")=0,COUNTA($P$14)=0),"",(IF(COUNTA($Q84:$T84)&lt;=2,SUM($P84:$T84),IF(COUNTA($Q84:$T84)=3,SUM($P84:$T84)-MIN($Q84:$T84),SUM($P84:$T84)-MIN($Q84:$T84)-SMALL($Q84:$T84,2))))*7/(SUM($P$14:$R$14)/10))</f>
        <v>36</v>
      </c>
      <c r="V84" s="463" t="n">
        <f aca="false">IF(ROUNDDOWN(SUM($O84,$U84,0.5),0)&gt;0,ROUNDDOWN(SUM($O84,$U84,0.5),0),"")</f>
        <v>57</v>
      </c>
      <c r="W84" s="463"/>
      <c r="X84" s="463"/>
      <c r="Y84" s="464" t="str">
        <f aca="false">IF(AND(N84&lt;$N$14/2,COUNTIF($P84:$T84,"&gt;0")&gt;0),"FAIL LABS",IF(OR($U84=0,$U84=""),"",IF($V84&gt;=70,"A",IF($V84&gt;=60,"B",IF($V84&gt;=50,"C",IF($V84&gt;=40,"D","E"))))))</f>
        <v>C</v>
      </c>
    </row>
    <row r="85" customFormat="false" ht="24.6" hidden="false" customHeight="false" outlineLevel="0" collapsed="false">
      <c r="A85" s="457" t="n">
        <v>71</v>
      </c>
      <c r="B85" s="468" t="s">
        <v>164</v>
      </c>
      <c r="C85" s="468" t="s">
        <v>422</v>
      </c>
      <c r="D85" s="458" t="n">
        <v>8</v>
      </c>
      <c r="E85" s="459" t="n">
        <v>7</v>
      </c>
      <c r="F85" s="458"/>
      <c r="G85" s="460" t="n">
        <f aca="false">IF(COUNTA($D85:$F85)&gt;0,SUM($D85/$D$14,$E85/$E$14,$F85/$F$14)*$G$14/COUNTA($D85:$F85),0)</f>
        <v>7.5</v>
      </c>
      <c r="H85" s="458" t="n">
        <v>1</v>
      </c>
      <c r="I85" s="459" t="n">
        <v>4</v>
      </c>
      <c r="J85" s="460" t="n">
        <f aca="false">IF(COUNTA($H85:$I85)&gt;0,SUM($H85/$H$14,$I85/$I$14)*$J$14/COUNTA($H85:$I85),0)</f>
        <v>2.5</v>
      </c>
      <c r="K85" s="459" t="n">
        <v>13</v>
      </c>
      <c r="L85" s="459" t="n">
        <v>14</v>
      </c>
      <c r="M85" s="458"/>
      <c r="N85" s="460" t="n">
        <f aca="false">IF(COUNTA($K85:$M85)&gt;0,SUM($K85/$K$14,$L85/$L$14,$M85/$M$14)*$N$14/COUNTA($K85:$M85),0)</f>
        <v>13.5</v>
      </c>
      <c r="O85" s="461" t="n">
        <f aca="false">IF(ROUNDDOWN(SUM($G85,$J85,$N85,0.05),1)&gt;0,ROUNDDOWN(SUM($G85,$J85,$N85,0.05),1),"")</f>
        <v>23.5</v>
      </c>
      <c r="P85" s="458" t="n">
        <v>24</v>
      </c>
      <c r="Q85" s="458"/>
      <c r="R85" s="458" t="n">
        <v>20</v>
      </c>
      <c r="S85" s="458" t="n">
        <v>14</v>
      </c>
      <c r="T85" s="458"/>
      <c r="U85" s="462" t="n">
        <f aca="false">IF(OR(COUNTIF($P85:$T85,"&gt;0")=0,COUNTA($P$14)=0),"",(IF(COUNTA($Q85:$T85)&lt;=2,SUM($P85:$T85),IF(COUNTA($Q85:$T85)=3,SUM($P85:$T85)-MIN($Q85:$T85),SUM($P85:$T85)-MIN($Q85:$T85)-SMALL($Q85:$T85,2))))*7/(SUM($P$14:$R$14)/10))</f>
        <v>58</v>
      </c>
      <c r="V85" s="463" t="n">
        <f aca="false">IF(ROUNDDOWN(SUM($O85,$U85,0.5),0)&gt;0,ROUNDDOWN(SUM($O85,$U85,0.5),0),"")</f>
        <v>82</v>
      </c>
      <c r="W85" s="463"/>
      <c r="X85" s="463"/>
      <c r="Y85" s="464" t="str">
        <f aca="false">IF(AND(N85&lt;$N$14/2,COUNTIF($P85:$T85,"&gt;0")&gt;0),"FAIL LABS",IF(OR($U85=0,$U85=""),"",IF($V85&gt;=70,"A",IF($V85&gt;=60,"B",IF($V85&gt;=50,"C",IF($V85&gt;=40,"D","E"))))))</f>
        <v>A</v>
      </c>
    </row>
    <row r="86" customFormat="false" ht="26.8" hidden="false" customHeight="false" outlineLevel="0" collapsed="false">
      <c r="A86" s="469"/>
      <c r="C86" s="470"/>
      <c r="D86" s="469"/>
      <c r="E86" s="471" t="s">
        <v>379</v>
      </c>
      <c r="F86" s="471"/>
      <c r="G86" s="471"/>
      <c r="H86" s="471"/>
      <c r="I86" s="471"/>
      <c r="J86" s="471"/>
      <c r="K86" s="471"/>
      <c r="L86" s="471"/>
      <c r="M86" s="471"/>
      <c r="N86" s="471"/>
      <c r="O86" s="471"/>
      <c r="P86" s="471"/>
      <c r="Q86" s="471"/>
      <c r="R86" s="471"/>
      <c r="S86" s="471"/>
      <c r="T86" s="471"/>
      <c r="U86" s="469"/>
      <c r="V86" s="472"/>
      <c r="W86" s="469"/>
      <c r="X86" s="469"/>
      <c r="Y86" s="469"/>
    </row>
    <row r="87" customFormat="false" ht="15.75" hidden="false" customHeight="false" outlineLevel="0" collapsed="false">
      <c r="A87" s="469"/>
      <c r="B87" s="473"/>
      <c r="C87" s="469"/>
      <c r="D87" s="474" t="s">
        <v>360</v>
      </c>
      <c r="E87" s="474"/>
      <c r="F87" s="475" t="s">
        <v>380</v>
      </c>
      <c r="G87" s="476" t="s">
        <v>381</v>
      </c>
      <c r="H87" s="477" t="s">
        <v>382</v>
      </c>
      <c r="I87" s="478" t="s">
        <v>383</v>
      </c>
      <c r="J87" s="478" t="s">
        <v>384</v>
      </c>
      <c r="K87" s="479"/>
      <c r="L87" s="480"/>
      <c r="M87" s="480"/>
      <c r="N87" s="480"/>
      <c r="O87" s="481" t="s">
        <v>385</v>
      </c>
      <c r="P87" s="481"/>
      <c r="Q87" s="482" t="s">
        <v>386</v>
      </c>
      <c r="R87" s="482"/>
      <c r="S87" s="475" t="s">
        <v>387</v>
      </c>
      <c r="T87" s="475"/>
      <c r="U87" s="469"/>
      <c r="V87" s="472"/>
      <c r="W87" s="469"/>
      <c r="X87" s="469"/>
      <c r="Y87" s="469"/>
    </row>
    <row r="88" customFormat="false" ht="31.5" hidden="false" customHeight="true" outlineLevel="0" collapsed="false">
      <c r="A88" s="469"/>
      <c r="B88" s="469"/>
      <c r="C88" s="469"/>
      <c r="D88" s="483" t="s">
        <v>388</v>
      </c>
      <c r="E88" s="483"/>
      <c r="F88" s="484" t="n">
        <f aca="false">COUNTIF($Y$15:$Y85,F$87)</f>
        <v>32</v>
      </c>
      <c r="G88" s="484" t="n">
        <f aca="false">COUNTIF($Y$15:$Y85,G$87)</f>
        <v>13</v>
      </c>
      <c r="H88" s="485" t="n">
        <f aca="false">COUNTIF($Y$15:$Y85,H$87)</f>
        <v>14</v>
      </c>
      <c r="I88" s="486" t="n">
        <f aca="false">COUNTIF($Y$15:$Y85,I$87)</f>
        <v>6</v>
      </c>
      <c r="J88" s="486" t="n">
        <f aca="false">COUNTIF($Y$15:$Y85,J$87)</f>
        <v>1</v>
      </c>
      <c r="K88" s="479"/>
      <c r="L88" s="480"/>
      <c r="M88" s="480"/>
      <c r="N88" s="480"/>
      <c r="O88" s="487" t="s">
        <v>389</v>
      </c>
      <c r="P88" s="476" t="s">
        <v>390</v>
      </c>
      <c r="Q88" s="488" t="s">
        <v>391</v>
      </c>
      <c r="R88" s="489" t="s">
        <v>392</v>
      </c>
      <c r="S88" s="490" t="s">
        <v>393</v>
      </c>
      <c r="T88" s="490"/>
      <c r="U88" s="469"/>
      <c r="V88" s="472"/>
      <c r="W88" s="469"/>
      <c r="X88" s="469"/>
      <c r="Y88" s="469"/>
    </row>
    <row r="89" customFormat="false" ht="26.25" hidden="false" customHeight="true" outlineLevel="0" collapsed="false">
      <c r="A89" s="469"/>
      <c r="B89" s="469"/>
      <c r="C89" s="469"/>
      <c r="D89" s="483" t="s">
        <v>394</v>
      </c>
      <c r="E89" s="483"/>
      <c r="F89" s="484"/>
      <c r="G89" s="484"/>
      <c r="H89" s="485"/>
      <c r="I89" s="486"/>
      <c r="J89" s="486"/>
      <c r="K89" s="479"/>
      <c r="L89" s="476" t="s">
        <v>395</v>
      </c>
      <c r="M89" s="476"/>
      <c r="N89" s="491" t="s">
        <v>388</v>
      </c>
      <c r="O89" s="492" t="n">
        <f aca="false">IF(SUM($O$15:$O85)&gt;0,AVERAGE($O$15:$O85),0)</f>
        <v>21.7217391304348</v>
      </c>
      <c r="P89" s="492" t="n">
        <f aca="false">$O89/30*100</f>
        <v>72.4057971014492</v>
      </c>
      <c r="Q89" s="492" t="n">
        <f aca="false">IF(SUM($U$15:$U85)&gt;0,AVERAGE($U$15:$U85),0)</f>
        <v>45.1060606060606</v>
      </c>
      <c r="R89" s="493" t="n">
        <f aca="false">$Q89/70*100</f>
        <v>64.4372294372294</v>
      </c>
      <c r="S89" s="494" t="n">
        <f aca="false">IF(SUM($V$15:$V85)&gt;0,AVERAGE($V$15:$V85),0)</f>
        <v>64.9565217391304</v>
      </c>
      <c r="T89" s="494"/>
      <c r="U89" s="469"/>
      <c r="V89" s="472"/>
      <c r="W89" s="469"/>
      <c r="X89" s="469"/>
      <c r="Y89" s="469"/>
    </row>
    <row r="90" customFormat="false" ht="21" hidden="false" customHeight="false" outlineLevel="0" collapsed="false">
      <c r="A90" s="469"/>
      <c r="B90" s="469"/>
      <c r="C90" s="469"/>
      <c r="D90" s="495"/>
      <c r="E90" s="496"/>
      <c r="F90" s="496"/>
      <c r="G90" s="496"/>
      <c r="H90" s="480"/>
      <c r="I90" s="480"/>
      <c r="J90" s="480"/>
      <c r="K90" s="479"/>
      <c r="L90" s="476"/>
      <c r="M90" s="476"/>
      <c r="N90" s="491" t="s">
        <v>396</v>
      </c>
      <c r="O90" s="492"/>
      <c r="P90" s="492"/>
      <c r="Q90" s="497"/>
      <c r="R90" s="493"/>
      <c r="S90" s="494"/>
      <c r="T90" s="494"/>
      <c r="U90" s="469"/>
      <c r="V90" s="472"/>
      <c r="W90" s="469"/>
      <c r="X90" s="469"/>
      <c r="Y90" s="469"/>
    </row>
    <row r="91" customFormat="false" ht="21" hidden="false" customHeight="false" outlineLevel="0" collapsed="false">
      <c r="A91" s="469"/>
      <c r="B91" s="469"/>
      <c r="C91" s="469"/>
      <c r="D91" s="498"/>
      <c r="E91" s="499"/>
      <c r="F91" s="500" t="s">
        <v>397</v>
      </c>
      <c r="G91" s="500" t="s">
        <v>398</v>
      </c>
      <c r="H91" s="496"/>
      <c r="I91" s="496"/>
      <c r="J91" s="480"/>
      <c r="K91" s="479"/>
      <c r="L91" s="476" t="s">
        <v>399</v>
      </c>
      <c r="M91" s="476"/>
      <c r="N91" s="491" t="s">
        <v>388</v>
      </c>
      <c r="O91" s="501" t="n">
        <f aca="false">MIN($O$15:$O85)</f>
        <v>17</v>
      </c>
      <c r="P91" s="492" t="n">
        <f aca="false">$O91/30*100</f>
        <v>56.6666666666667</v>
      </c>
      <c r="Q91" s="502" t="n">
        <f aca="false">MIN($U$15:$U85)</f>
        <v>15</v>
      </c>
      <c r="R91" s="493" t="n">
        <f aca="false">$Q91/70*100</f>
        <v>21.4285714285714</v>
      </c>
      <c r="S91" s="494" t="n">
        <f aca="false">MIN($V$15:$V85)</f>
        <v>17</v>
      </c>
      <c r="T91" s="494"/>
      <c r="U91" s="469"/>
      <c r="V91" s="472"/>
      <c r="W91" s="469"/>
      <c r="X91" s="469"/>
      <c r="Y91" s="469"/>
    </row>
    <row r="92" customFormat="false" ht="26.25" hidden="false" customHeight="false" outlineLevel="0" collapsed="false">
      <c r="A92" s="469"/>
      <c r="B92" s="469"/>
      <c r="C92" s="469"/>
      <c r="D92" s="474" t="s">
        <v>1</v>
      </c>
      <c r="E92" s="474"/>
      <c r="F92" s="503" t="n">
        <f aca="false">COUNTIF($V$15:$V$85,"&gt;=40")</f>
        <v>65</v>
      </c>
      <c r="G92" s="503"/>
      <c r="H92" s="496"/>
      <c r="I92" s="496"/>
      <c r="J92" s="480"/>
      <c r="K92" s="479"/>
      <c r="L92" s="476"/>
      <c r="M92" s="476"/>
      <c r="N92" s="491" t="s">
        <v>396</v>
      </c>
      <c r="O92" s="492"/>
      <c r="P92" s="492"/>
      <c r="Q92" s="504"/>
      <c r="R92" s="504"/>
      <c r="S92" s="505"/>
      <c r="T92" s="505"/>
      <c r="U92" s="469"/>
      <c r="V92" s="472"/>
      <c r="W92" s="469"/>
      <c r="X92" s="469"/>
      <c r="Y92" s="469"/>
    </row>
    <row r="93" customFormat="false" ht="26.25" hidden="false" customHeight="false" outlineLevel="0" collapsed="false">
      <c r="A93" s="469"/>
      <c r="B93" s="469"/>
      <c r="C93" s="469"/>
      <c r="D93" s="474" t="s">
        <v>400</v>
      </c>
      <c r="E93" s="474"/>
      <c r="F93" s="503" t="n">
        <f aca="false">COUNTIF($Y$15:$Y85,"E")</f>
        <v>1</v>
      </c>
      <c r="G93" s="503"/>
      <c r="H93" s="496"/>
      <c r="I93" s="496"/>
      <c r="J93" s="480"/>
      <c r="K93" s="506"/>
      <c r="L93" s="476" t="s">
        <v>401</v>
      </c>
      <c r="M93" s="476"/>
      <c r="N93" s="491" t="s">
        <v>388</v>
      </c>
      <c r="O93" s="492" t="n">
        <f aca="false">MAX($O$15:$O85)</f>
        <v>26</v>
      </c>
      <c r="P93" s="492" t="n">
        <f aca="false">$O93/30*100</f>
        <v>86.6666666666667</v>
      </c>
      <c r="Q93" s="492" t="n">
        <f aca="false">MAX($U$15:$U85)</f>
        <v>63</v>
      </c>
      <c r="R93" s="493" t="n">
        <f aca="false">$Q93/70*100</f>
        <v>90</v>
      </c>
      <c r="S93" s="494" t="n">
        <f aca="false">MAX($V$15:$V85)</f>
        <v>89</v>
      </c>
      <c r="T93" s="494"/>
      <c r="U93" s="469"/>
      <c r="V93" s="472"/>
      <c r="W93" s="469"/>
      <c r="X93" s="469"/>
      <c r="Y93" s="469"/>
    </row>
    <row r="94" customFormat="false" ht="26.25" hidden="false" customHeight="true" outlineLevel="0" collapsed="false">
      <c r="A94" s="469"/>
      <c r="B94" s="469"/>
      <c r="C94" s="469"/>
      <c r="D94" s="483" t="s">
        <v>402</v>
      </c>
      <c r="E94" s="483"/>
      <c r="F94" s="503" t="n">
        <f aca="false">COUNTA($B$15:$B78)-SUM(F88:J88)</f>
        <v>-2</v>
      </c>
      <c r="G94" s="503"/>
      <c r="H94" s="496"/>
      <c r="I94" s="496"/>
      <c r="J94" s="496"/>
      <c r="K94" s="496"/>
      <c r="L94" s="476"/>
      <c r="M94" s="476"/>
      <c r="N94" s="491" t="s">
        <v>396</v>
      </c>
      <c r="O94" s="492"/>
      <c r="P94" s="492"/>
      <c r="Q94" s="497"/>
      <c r="R94" s="493"/>
      <c r="S94" s="494"/>
      <c r="T94" s="494"/>
      <c r="U94" s="469"/>
      <c r="V94" s="472"/>
      <c r="W94" s="469"/>
      <c r="X94" s="469"/>
      <c r="Y94" s="469"/>
    </row>
    <row r="95" customFormat="false" ht="26.25" hidden="false" customHeight="false" outlineLevel="0" collapsed="false">
      <c r="A95" s="469"/>
      <c r="B95" s="469"/>
      <c r="C95" s="469"/>
      <c r="D95" s="476" t="s">
        <v>22</v>
      </c>
      <c r="E95" s="476"/>
      <c r="F95" s="503" t="n">
        <f aca="false">SUM($F92:$F94)</f>
        <v>64</v>
      </c>
      <c r="G95" s="503"/>
      <c r="H95" s="496"/>
      <c r="I95" s="496"/>
      <c r="J95" s="496"/>
      <c r="K95" s="496"/>
      <c r="L95" s="476" t="s">
        <v>403</v>
      </c>
      <c r="M95" s="476"/>
      <c r="N95" s="491" t="s">
        <v>388</v>
      </c>
      <c r="O95" s="501" t="n">
        <f aca="false">IF(SUM($O$15:$O85)&gt;0,STDEV($O$15:$O85),0)</f>
        <v>1.97632082156967</v>
      </c>
      <c r="P95" s="492" t="n">
        <f aca="false">$O95/30*100</f>
        <v>6.5877360718989</v>
      </c>
      <c r="Q95" s="502" t="n">
        <f aca="false">IF(SUM($U$15:$U85),STDEV($U$15:$U85),0)</f>
        <v>11.0316032559311</v>
      </c>
      <c r="R95" s="493" t="n">
        <f aca="false">$Q95/70*100</f>
        <v>15.7594332227588</v>
      </c>
      <c r="S95" s="494" t="n">
        <f aca="false">IF(SUM($V$15:$V85)&gt;0,STDEV($V$15:$V85),0)</f>
        <v>15.1419118213698</v>
      </c>
      <c r="T95" s="494"/>
      <c r="U95" s="469"/>
      <c r="V95" s="472"/>
      <c r="W95" s="469"/>
      <c r="X95" s="469"/>
      <c r="Y95" s="469"/>
    </row>
    <row r="96" customFormat="false" ht="21" hidden="false" customHeight="false" outlineLevel="0" collapsed="false">
      <c r="A96" s="469"/>
      <c r="B96" s="469"/>
      <c r="C96" s="469"/>
      <c r="D96" s="496"/>
      <c r="E96" s="496"/>
      <c r="F96" s="496"/>
      <c r="G96" s="507"/>
      <c r="H96" s="496"/>
      <c r="I96" s="496"/>
      <c r="J96" s="496"/>
      <c r="K96" s="496"/>
      <c r="L96" s="476"/>
      <c r="M96" s="476"/>
      <c r="N96" s="491" t="s">
        <v>396</v>
      </c>
      <c r="O96" s="492"/>
      <c r="P96" s="492"/>
      <c r="Q96" s="504"/>
      <c r="R96" s="504"/>
      <c r="S96" s="505"/>
      <c r="T96" s="505"/>
      <c r="U96" s="469"/>
      <c r="V96" s="472"/>
      <c r="W96" s="469"/>
      <c r="X96" s="469"/>
      <c r="Y96" s="469"/>
    </row>
    <row r="97" customFormat="false" ht="15.75" hidden="false" customHeight="false" outlineLevel="0" collapsed="false">
      <c r="A97" s="428"/>
      <c r="B97" s="429"/>
      <c r="C97" s="429"/>
      <c r="D97" s="428"/>
      <c r="E97" s="428"/>
      <c r="F97" s="428"/>
      <c r="G97" s="430"/>
      <c r="H97" s="428"/>
      <c r="I97" s="428"/>
      <c r="J97" s="428"/>
      <c r="K97" s="428"/>
      <c r="L97" s="428"/>
      <c r="M97" s="428"/>
      <c r="N97" s="428"/>
      <c r="O97" s="428"/>
      <c r="P97" s="428"/>
      <c r="Q97" s="428"/>
      <c r="R97" s="428"/>
      <c r="S97" s="428"/>
      <c r="T97" s="428"/>
      <c r="U97" s="428"/>
      <c r="V97" s="431"/>
      <c r="W97" s="428"/>
      <c r="X97" s="428"/>
      <c r="Y97" s="428"/>
    </row>
  </sheetData>
  <mergeCells count="44">
    <mergeCell ref="A6:Y6"/>
    <mergeCell ref="A7:Y7"/>
    <mergeCell ref="A8:Y8"/>
    <mergeCell ref="A9:Y9"/>
    <mergeCell ref="E10:F10"/>
    <mergeCell ref="G10:H10"/>
    <mergeCell ref="N10:O10"/>
    <mergeCell ref="P10:S10"/>
    <mergeCell ref="A12:A14"/>
    <mergeCell ref="B12:B14"/>
    <mergeCell ref="C12:C14"/>
    <mergeCell ref="D12:G12"/>
    <mergeCell ref="H12:J12"/>
    <mergeCell ref="K12:N12"/>
    <mergeCell ref="O12:O14"/>
    <mergeCell ref="P12:U12"/>
    <mergeCell ref="V12:V14"/>
    <mergeCell ref="W12:W14"/>
    <mergeCell ref="X12:X14"/>
    <mergeCell ref="Y12:Y14"/>
    <mergeCell ref="E86:T86"/>
    <mergeCell ref="D87:E87"/>
    <mergeCell ref="O87:P87"/>
    <mergeCell ref="Q87:R87"/>
    <mergeCell ref="S87:T87"/>
    <mergeCell ref="D88:E88"/>
    <mergeCell ref="S88:T88"/>
    <mergeCell ref="D89:E89"/>
    <mergeCell ref="L89:M90"/>
    <mergeCell ref="S89:T89"/>
    <mergeCell ref="S90:T90"/>
    <mergeCell ref="L91:M92"/>
    <mergeCell ref="S91:T91"/>
    <mergeCell ref="D92:E92"/>
    <mergeCell ref="S92:T92"/>
    <mergeCell ref="D93:E93"/>
    <mergeCell ref="L93:M94"/>
    <mergeCell ref="S93:T93"/>
    <mergeCell ref="D94:E94"/>
    <mergeCell ref="S94:T94"/>
    <mergeCell ref="D95:E95"/>
    <mergeCell ref="L95:M96"/>
    <mergeCell ref="S95:T95"/>
    <mergeCell ref="S96:T96"/>
  </mergeCells>
  <conditionalFormatting sqref="N15:N85 D15:L85">
    <cfRule type="cellIs" priority="2" operator="equal" aboveAverage="0" equalAverage="0" bottom="0" percent="0" rank="0" text="" dxfId="27">
      <formula>0</formula>
    </cfRule>
  </conditionalFormatting>
  <conditionalFormatting sqref="A15:A85 B72:C80 V15:Y85">
    <cfRule type="expression" priority="3" aboveAverage="0" equalAverage="0" bottom="0" percent="0" rank="0" text="" dxfId="28">
      <formula>"$V17&lt;40"</formula>
    </cfRule>
  </conditionalFormatting>
  <conditionalFormatting sqref="P15:T85">
    <cfRule type="expression" priority="4" aboveAverage="0" equalAverage="0" bottom="0" percent="0" rank="0" text="" dxfId="29">
      <formula>($U15="")</formula>
    </cfRule>
  </conditionalFormatting>
  <conditionalFormatting sqref="M15:M85">
    <cfRule type="cellIs" priority="5" operator="equal" aboveAverage="0" equalAverage="0" bottom="0" percent="0" rank="0" text="" dxfId="30">
      <formula>0</formula>
    </cfRule>
  </conditionalFormatting>
  <conditionalFormatting sqref="B15:C71">
    <cfRule type="expression" priority="6" aboveAverage="0" equalAverage="0" bottom="0" percent="0" rank="0" text="" dxfId="31">
      <formula>"$V17&lt;40"</formula>
    </cfRule>
  </conditionalFormatting>
  <dataValidations count="4">
    <dataValidation allowBlank="true" operator="between" showDropDown="false" showErrorMessage="true" showInputMessage="false" sqref="D15:U85" type="decimal">
      <formula1>0</formula1>
      <formula2>D$14</formula2>
    </dataValidation>
    <dataValidation allowBlank="true" operator="between" prompt="INVALID DATA - THE VALUE IN THIS CELL SHOULD BE NON-NEGATIVE LESS THAN 100" showDropDown="false" showErrorMessage="false" showInputMessage="true" sqref="P89:P96" type="decimal">
      <formula1>0</formula1>
      <formula2>100</formula2>
    </dataValidation>
    <dataValidation allowBlank="true" operator="between" prompt="INVALID DATA - THE INPUT TO THIS CELL SHOULD BE A NON-NEGATIVE LESS THAN OR EQUAL TO 100. PLEASE CHECK YOUR DATA AND FORMULAS AFFECTING THIS CELL. " showDropDown="false" showErrorMessage="true" showInputMessage="true" sqref="V15:V85" type="decimal">
      <formula1>0</formula1>
      <formula2>100</formula2>
    </dataValidation>
    <dataValidation allowBlank="true" operator="between" prompt="INVALID DATA - THE VALUE IN THIS CELL SHOULD BE NON-NEGATIVE LESS THAN 100&#10;" showDropDown="false" showErrorMessage="false" showInputMessage="true" sqref="R89:S96" type="decimal">
      <formula1>0</formula1>
      <formula2>100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6"/>
  <sheetViews>
    <sheetView showFormulas="false" showGridLines="true" showRowColHeaders="true" showZeros="true" rightToLeft="false" tabSelected="false" showOutlineSymbols="true" defaultGridColor="true" view="pageBreakPreview" topLeftCell="A55" colorId="64" zoomScale="100" zoomScaleNormal="70" zoomScalePageLayoutView="100" workbookViewId="0">
      <selection pane="topLeft" activeCell="C65" activeCellId="0" sqref="C65"/>
    </sheetView>
  </sheetViews>
  <sheetFormatPr defaultColWidth="9.14453125" defaultRowHeight="12.75" zeroHeight="true" outlineLevelRow="0" outlineLevelCol="0"/>
  <cols>
    <col collapsed="false" customWidth="true" hidden="false" outlineLevel="0" max="1" min="1" style="294" width="8.42"/>
    <col collapsed="false" customWidth="true" hidden="false" outlineLevel="0" max="2" min="2" style="294" width="36.43"/>
    <col collapsed="false" customWidth="true" hidden="false" outlineLevel="0" max="3" min="3" style="294" width="50.57"/>
    <col collapsed="false" customWidth="true" hidden="false" outlineLevel="0" max="6" min="4" style="294" width="10.71"/>
    <col collapsed="false" customWidth="true" hidden="false" outlineLevel="0" max="7" min="7" style="295" width="15.42"/>
    <col collapsed="false" customWidth="true" hidden="false" outlineLevel="0" max="14" min="8" style="294" width="10.71"/>
    <col collapsed="false" customWidth="true" hidden="false" outlineLevel="0" max="15" min="15" style="294" width="14"/>
    <col collapsed="false" customWidth="true" hidden="false" outlineLevel="0" max="20" min="16" style="294" width="10.71"/>
    <col collapsed="false" customWidth="true" hidden="false" outlineLevel="0" max="21" min="21" style="294" width="15.13"/>
    <col collapsed="false" customWidth="true" hidden="false" outlineLevel="0" max="22" min="22" style="296" width="12.57"/>
    <col collapsed="false" customWidth="true" hidden="false" outlineLevel="0" max="24" min="23" style="294" width="10.71"/>
    <col collapsed="false" customWidth="true" hidden="false" outlineLevel="0" max="25" min="25" style="294" width="21.13"/>
    <col collapsed="false" customWidth="false" hidden="true" outlineLevel="0" max="1024" min="27" style="0" width="9.14"/>
  </cols>
  <sheetData>
    <row r="1" customFormat="false" ht="12.75" hidden="false" customHeight="false" outlineLevel="0" collapsed="false"/>
    <row r="2" customFormat="false" ht="12.75" hidden="false" customHeight="false" outlineLevel="0" collapsed="false"/>
    <row r="3" customFormat="false" ht="12.75" hidden="false" customHeight="false" outlineLevel="0" collapsed="false"/>
    <row r="4" customFormat="false" ht="12.75" hidden="false" customHeight="false" outlineLevel="0" collapsed="false"/>
    <row r="5" customFormat="false" ht="12.75" hidden="false" customHeight="false" outlineLevel="0" collapsed="false"/>
    <row r="6" customFormat="false" ht="30" hidden="false" customHeight="false" outlineLevel="0" collapsed="false">
      <c r="A6" s="297" t="s">
        <v>342</v>
      </c>
      <c r="B6" s="297"/>
      <c r="C6" s="297"/>
      <c r="D6" s="297"/>
      <c r="E6" s="297"/>
      <c r="F6" s="297"/>
      <c r="G6" s="297"/>
      <c r="H6" s="297"/>
      <c r="I6" s="297"/>
      <c r="J6" s="297"/>
      <c r="K6" s="297"/>
      <c r="L6" s="297"/>
      <c r="M6" s="297"/>
      <c r="N6" s="297"/>
      <c r="O6" s="297"/>
      <c r="P6" s="297"/>
      <c r="Q6" s="297"/>
      <c r="R6" s="297"/>
      <c r="S6" s="297"/>
      <c r="T6" s="297"/>
      <c r="U6" s="297"/>
      <c r="V6" s="297"/>
      <c r="W6" s="297"/>
      <c r="X6" s="297"/>
      <c r="Y6" s="297"/>
    </row>
    <row r="7" customFormat="false" ht="22.5" hidden="false" customHeight="false" outlineLevel="0" collapsed="false">
      <c r="A7" s="298" t="s">
        <v>343</v>
      </c>
      <c r="B7" s="298"/>
      <c r="C7" s="298"/>
      <c r="D7" s="298"/>
      <c r="E7" s="298"/>
      <c r="F7" s="298"/>
      <c r="G7" s="298"/>
      <c r="H7" s="298"/>
      <c r="I7" s="298"/>
      <c r="J7" s="298"/>
      <c r="K7" s="298"/>
      <c r="L7" s="298"/>
      <c r="M7" s="298"/>
      <c r="N7" s="298"/>
      <c r="O7" s="298"/>
      <c r="P7" s="298"/>
      <c r="Q7" s="298"/>
      <c r="R7" s="298"/>
      <c r="S7" s="298"/>
      <c r="T7" s="298"/>
      <c r="U7" s="298"/>
      <c r="V7" s="298"/>
      <c r="W7" s="298"/>
      <c r="X7" s="298"/>
      <c r="Y7" s="298"/>
    </row>
    <row r="8" customFormat="false" ht="22.5" hidden="false" customHeight="false" outlineLevel="0" collapsed="false">
      <c r="A8" s="298" t="s">
        <v>344</v>
      </c>
      <c r="B8" s="298"/>
      <c r="C8" s="298"/>
      <c r="D8" s="298"/>
      <c r="E8" s="298"/>
      <c r="F8" s="298"/>
      <c r="G8" s="298"/>
      <c r="H8" s="298"/>
      <c r="I8" s="298"/>
      <c r="J8" s="298"/>
      <c r="K8" s="298"/>
      <c r="L8" s="298"/>
      <c r="M8" s="298"/>
      <c r="N8" s="298"/>
      <c r="O8" s="298"/>
      <c r="P8" s="298"/>
      <c r="Q8" s="298"/>
      <c r="R8" s="298"/>
      <c r="S8" s="298"/>
      <c r="T8" s="298"/>
      <c r="U8" s="298"/>
      <c r="V8" s="298"/>
      <c r="W8" s="298"/>
      <c r="X8" s="298"/>
      <c r="Y8" s="298"/>
    </row>
    <row r="9" customFormat="false" ht="22.5" hidden="false" customHeight="false" outlineLevel="0" collapsed="false">
      <c r="A9" s="299" t="s">
        <v>345</v>
      </c>
      <c r="B9" s="299"/>
      <c r="C9" s="299"/>
      <c r="D9" s="299"/>
      <c r="E9" s="299"/>
      <c r="F9" s="299"/>
      <c r="G9" s="299"/>
      <c r="H9" s="299"/>
      <c r="I9" s="299"/>
      <c r="J9" s="299"/>
      <c r="K9" s="299"/>
      <c r="L9" s="299"/>
      <c r="M9" s="299"/>
      <c r="N9" s="299"/>
      <c r="O9" s="299"/>
      <c r="P9" s="299"/>
      <c r="Q9" s="299"/>
      <c r="R9" s="299"/>
      <c r="S9" s="299"/>
      <c r="T9" s="299"/>
      <c r="U9" s="299"/>
      <c r="V9" s="299"/>
      <c r="W9" s="299"/>
      <c r="X9" s="299"/>
      <c r="Y9" s="299"/>
    </row>
    <row r="10" customFormat="false" ht="22.5" hidden="false" customHeight="false" outlineLevel="0" collapsed="false">
      <c r="A10" s="300"/>
      <c r="B10" s="300"/>
      <c r="C10" s="300"/>
      <c r="D10" s="300"/>
      <c r="E10" s="301" t="s">
        <v>346</v>
      </c>
      <c r="F10" s="301"/>
      <c r="G10" s="302"/>
      <c r="H10" s="302"/>
      <c r="I10" s="303"/>
      <c r="J10" s="304"/>
      <c r="K10" s="304"/>
      <c r="L10" s="305"/>
      <c r="M10" s="305"/>
      <c r="N10" s="301" t="s">
        <v>347</v>
      </c>
      <c r="O10" s="301"/>
      <c r="P10" s="299" t="s">
        <v>423</v>
      </c>
      <c r="Q10" s="299"/>
      <c r="R10" s="299"/>
      <c r="S10" s="299"/>
      <c r="T10" s="304"/>
      <c r="U10" s="304"/>
      <c r="V10" s="304"/>
      <c r="W10" s="300"/>
      <c r="X10" s="300"/>
      <c r="Y10" s="300"/>
    </row>
    <row r="11" customFormat="false" ht="15.75" hidden="false" customHeight="false" outlineLevel="0" collapsed="false">
      <c r="A11" s="300"/>
      <c r="B11" s="300"/>
      <c r="C11" s="300"/>
      <c r="D11" s="300"/>
      <c r="E11" s="300"/>
      <c r="F11" s="300"/>
      <c r="G11" s="306"/>
      <c r="H11" s="300"/>
      <c r="I11" s="300"/>
      <c r="J11" s="300"/>
      <c r="K11" s="300"/>
      <c r="L11" s="300"/>
      <c r="M11" s="300"/>
      <c r="N11" s="300"/>
      <c r="O11" s="300"/>
      <c r="P11" s="300"/>
      <c r="Q11" s="300"/>
      <c r="R11" s="300"/>
      <c r="S11" s="300"/>
      <c r="T11" s="300"/>
      <c r="U11" s="300"/>
      <c r="V11" s="307"/>
      <c r="W11" s="300"/>
      <c r="X11" s="300"/>
      <c r="Y11" s="300"/>
    </row>
    <row r="12" customFormat="false" ht="18" hidden="false" customHeight="true" outlineLevel="0" collapsed="false">
      <c r="A12" s="508" t="s">
        <v>349</v>
      </c>
      <c r="B12" s="508" t="s">
        <v>350</v>
      </c>
      <c r="C12" s="508" t="s">
        <v>351</v>
      </c>
      <c r="D12" s="309" t="s">
        <v>352</v>
      </c>
      <c r="E12" s="309"/>
      <c r="F12" s="309"/>
      <c r="G12" s="309"/>
      <c r="H12" s="310" t="s">
        <v>353</v>
      </c>
      <c r="I12" s="310"/>
      <c r="J12" s="310"/>
      <c r="K12" s="310" t="s">
        <v>354</v>
      </c>
      <c r="L12" s="310"/>
      <c r="M12" s="310"/>
      <c r="N12" s="310"/>
      <c r="O12" s="311" t="s">
        <v>355</v>
      </c>
      <c r="P12" s="310" t="s">
        <v>356</v>
      </c>
      <c r="Q12" s="310"/>
      <c r="R12" s="310"/>
      <c r="S12" s="310"/>
      <c r="T12" s="310"/>
      <c r="U12" s="310"/>
      <c r="V12" s="312" t="s">
        <v>357</v>
      </c>
      <c r="W12" s="313" t="s">
        <v>358</v>
      </c>
      <c r="X12" s="313" t="s">
        <v>359</v>
      </c>
      <c r="Y12" s="313" t="s">
        <v>360</v>
      </c>
    </row>
    <row r="13" customFormat="false" ht="102" hidden="false" customHeight="false" outlineLevel="0" collapsed="false">
      <c r="A13" s="508"/>
      <c r="B13" s="508"/>
      <c r="C13" s="508"/>
      <c r="D13" s="314" t="s">
        <v>361</v>
      </c>
      <c r="E13" s="314" t="s">
        <v>362</v>
      </c>
      <c r="F13" s="314" t="s">
        <v>363</v>
      </c>
      <c r="G13" s="309" t="s">
        <v>22</v>
      </c>
      <c r="H13" s="315" t="s">
        <v>364</v>
      </c>
      <c r="I13" s="315" t="s">
        <v>365</v>
      </c>
      <c r="J13" s="310" t="s">
        <v>22</v>
      </c>
      <c r="K13" s="315" t="s">
        <v>366</v>
      </c>
      <c r="L13" s="315" t="s">
        <v>367</v>
      </c>
      <c r="M13" s="315" t="s">
        <v>368</v>
      </c>
      <c r="N13" s="315" t="s">
        <v>369</v>
      </c>
      <c r="O13" s="311"/>
      <c r="P13" s="315" t="s">
        <v>370</v>
      </c>
      <c r="Q13" s="315" t="s">
        <v>371</v>
      </c>
      <c r="R13" s="315" t="s">
        <v>372</v>
      </c>
      <c r="S13" s="315" t="s">
        <v>373</v>
      </c>
      <c r="T13" s="315" t="s">
        <v>374</v>
      </c>
      <c r="U13" s="315" t="s">
        <v>375</v>
      </c>
      <c r="V13" s="312"/>
      <c r="W13" s="313"/>
      <c r="X13" s="313"/>
      <c r="Y13" s="313"/>
    </row>
    <row r="14" customFormat="false" ht="20.25" hidden="false" customHeight="false" outlineLevel="0" collapsed="false">
      <c r="A14" s="508"/>
      <c r="B14" s="508"/>
      <c r="C14" s="508"/>
      <c r="D14" s="316" t="n">
        <v>30</v>
      </c>
      <c r="E14" s="316" t="n">
        <v>30</v>
      </c>
      <c r="F14" s="316" t="n">
        <v>10</v>
      </c>
      <c r="G14" s="317" t="n">
        <v>10</v>
      </c>
      <c r="H14" s="316" t="n">
        <v>5</v>
      </c>
      <c r="I14" s="316" t="n">
        <v>5</v>
      </c>
      <c r="J14" s="318" t="n">
        <v>5</v>
      </c>
      <c r="K14" s="316" t="n">
        <v>15</v>
      </c>
      <c r="L14" s="316" t="n">
        <v>15</v>
      </c>
      <c r="M14" s="316" t="n">
        <v>15</v>
      </c>
      <c r="N14" s="318" t="n">
        <v>15</v>
      </c>
      <c r="O14" s="311"/>
      <c r="P14" s="308" t="n">
        <v>30</v>
      </c>
      <c r="Q14" s="308" t="n">
        <v>20</v>
      </c>
      <c r="R14" s="308" t="n">
        <v>20</v>
      </c>
      <c r="S14" s="308" t="n">
        <v>20</v>
      </c>
      <c r="T14" s="308" t="n">
        <v>20</v>
      </c>
      <c r="U14" s="319" t="n">
        <v>70</v>
      </c>
      <c r="V14" s="312"/>
      <c r="W14" s="313"/>
      <c r="X14" s="313"/>
      <c r="Y14" s="313"/>
    </row>
    <row r="15" customFormat="false" ht="26.25" hidden="false" customHeight="false" outlineLevel="0" collapsed="false">
      <c r="A15" s="509" t="n">
        <v>1</v>
      </c>
      <c r="B15" s="510" t="s">
        <v>8</v>
      </c>
      <c r="C15" s="511" t="s">
        <v>9</v>
      </c>
      <c r="D15" s="323" t="n">
        <v>22</v>
      </c>
      <c r="E15" s="323" t="n">
        <v>8</v>
      </c>
      <c r="F15" s="323"/>
      <c r="G15" s="324" t="n">
        <f aca="false">IF(COUNTA($D15:$F15)&gt;0,SUM($D15/$D$14,$E15/$E$14,$F15/$F$14)*$G$14/COUNTA($D15:$F15),0)</f>
        <v>5</v>
      </c>
      <c r="H15" s="323" t="n">
        <v>4</v>
      </c>
      <c r="I15" s="323" t="n">
        <v>3.5</v>
      </c>
      <c r="J15" s="324" t="n">
        <f aca="false">IF(COUNTA($H15:$I15)&gt;0,SUM($H15/$H$14,$I15/$I$14)*$J$14/COUNTA($H15:$I15),0)</f>
        <v>3.75</v>
      </c>
      <c r="K15" s="323" t="n">
        <v>12</v>
      </c>
      <c r="L15" s="323" t="n">
        <v>12</v>
      </c>
      <c r="M15" s="323"/>
      <c r="N15" s="324" t="n">
        <f aca="false">IF(COUNTA($K15:$M15)&gt;0,SUM($K15/$K$14,$L15/$L$14,$M15/$M$14)*$N$14/COUNTA($K15:$M15),0)</f>
        <v>12</v>
      </c>
      <c r="O15" s="325" t="n">
        <f aca="false">IF(ROUNDDOWN(SUM($G15,$J15,$N15,0.05),1)&gt;0,ROUNDDOWN(SUM($G15,$J15,$N15,0.05),1),"")</f>
        <v>20.8</v>
      </c>
      <c r="P15" s="323" t="n">
        <v>24</v>
      </c>
      <c r="Q15" s="323"/>
      <c r="R15" s="323" t="n">
        <v>12</v>
      </c>
      <c r="S15" s="323" t="n">
        <v>19</v>
      </c>
      <c r="T15" s="323"/>
      <c r="U15" s="326" t="n">
        <f aca="false">IF(OR(COUNTIF($P15:$T15,"&gt;0")=0,COUNTA($P$14)=0),"",(IF(COUNTA($Q15:$T15)&lt;=2,SUM($P15:$T15),IF(COUNTA($Q15:$T15)=3,SUM($P15:$T15)-MIN($Q15:$T15),SUM($P15:$T15)-MIN($Q15:$T15)-SMALL($Q15:$T15,2))))*7/(SUM($P$14:$R$14)/10))</f>
        <v>55</v>
      </c>
      <c r="V15" s="327" t="n">
        <f aca="false">IF(ROUNDDOWN(SUM($O15,$U15,0.5),0)&gt;0,ROUNDDOWN(SUM($O15,$U15,0.5),0),"")</f>
        <v>76</v>
      </c>
      <c r="W15" s="327"/>
      <c r="X15" s="327"/>
      <c r="Y15" s="328" t="str">
        <f aca="false">IF(AND(N15&lt;$N$14/2,COUNTIF($P15:$T15,"&gt;0")&gt;0),"FAIL LABS",IF(OR($U15=0,$U15=""),"",IF($V15&gt;=70,"A",IF($V15&gt;=60,"B",IF($V15&gt;=50,"C",IF($V15&gt;=40,"D","E"))))))</f>
        <v>A</v>
      </c>
    </row>
    <row r="16" customFormat="false" ht="26.25" hidden="false" customHeight="false" outlineLevel="0" collapsed="false">
      <c r="A16" s="509" t="n">
        <v>2</v>
      </c>
      <c r="B16" s="511" t="s">
        <v>11</v>
      </c>
      <c r="C16" s="511" t="s">
        <v>12</v>
      </c>
      <c r="D16" s="323" t="n">
        <v>25</v>
      </c>
      <c r="E16" s="323" t="n">
        <v>12</v>
      </c>
      <c r="F16" s="323"/>
      <c r="G16" s="324" t="n">
        <f aca="false">IF(COUNTA($D16:$F16)&gt;0,SUM($D16/$D$14,$E16/$E$14,$F16/$F$14)*$G$14/COUNTA($D16:$F16),0)</f>
        <v>6.16666666666667</v>
      </c>
      <c r="H16" s="323" t="n">
        <v>3.5</v>
      </c>
      <c r="I16" s="323" t="n">
        <v>4</v>
      </c>
      <c r="J16" s="324" t="n">
        <f aca="false">IF(COUNTA($H16:$I16)&gt;0,SUM($H16/$H$14,$I16/$I$14)*$J$14/COUNTA($H16:$I16),0)</f>
        <v>3.75</v>
      </c>
      <c r="K16" s="323" t="n">
        <v>11</v>
      </c>
      <c r="L16" s="323" t="n">
        <v>12</v>
      </c>
      <c r="M16" s="323"/>
      <c r="N16" s="324" t="n">
        <f aca="false">IF(COUNTA($K16:$M16)&gt;0,SUM($K16/$K$14,$L16/$L$14,$M16/$M$14)*$N$14/COUNTA($K16:$M16),0)</f>
        <v>11.5</v>
      </c>
      <c r="O16" s="325" t="n">
        <f aca="false">IF(ROUNDDOWN(SUM($G16,$J16,$N16,0.05),1)&gt;0,ROUNDDOWN(SUM($G16,$J16,$N16,0.05),1),"")</f>
        <v>21.4</v>
      </c>
      <c r="P16" s="323" t="n">
        <v>24</v>
      </c>
      <c r="Q16" s="323"/>
      <c r="R16" s="323" t="n">
        <v>10</v>
      </c>
      <c r="S16" s="323" t="n">
        <v>15</v>
      </c>
      <c r="T16" s="323"/>
      <c r="U16" s="326" t="n">
        <f aca="false">IF(OR(COUNTIF($P16:$T16,"&gt;0")=0,COUNTA($P$14)=0),"",(IF(COUNTA($Q16:$T16)&lt;=2,SUM($P16:$T16),IF(COUNTA($Q16:$T16)=3,SUM($P16:$T16)-MIN($Q16:$T16),SUM($P16:$T16)-MIN($Q16:$T16)-SMALL($Q16:$T16,2))))*7/(SUM($P$14:$R$14)/10))</f>
        <v>49</v>
      </c>
      <c r="V16" s="327" t="n">
        <f aca="false">IF(ROUNDDOWN(SUM($O16,$U16,0.5),0)&gt;0,ROUNDDOWN(SUM($O16,$U16,0.5),0),"")</f>
        <v>70</v>
      </c>
      <c r="W16" s="327"/>
      <c r="X16" s="327"/>
      <c r="Y16" s="328" t="str">
        <f aca="false">IF(AND(N16&lt;$N$14/2,COUNTIF($P16:$T16,"&gt;0")&gt;0),"FAIL LABS",IF(OR($U16=0,$U16=""),"",IF($V16&gt;=70,"A",IF($V16&gt;=60,"B",IF($V16&gt;=50,"C",IF($V16&gt;=40,"D","E"))))))</f>
        <v>A</v>
      </c>
    </row>
    <row r="17" customFormat="false" ht="26.25" hidden="false" customHeight="false" outlineLevel="0" collapsed="false">
      <c r="A17" s="509" t="n">
        <v>3</v>
      </c>
      <c r="B17" s="511" t="s">
        <v>14</v>
      </c>
      <c r="C17" s="511" t="s">
        <v>15</v>
      </c>
      <c r="D17" s="323" t="n">
        <v>23</v>
      </c>
      <c r="E17" s="323" t="n">
        <v>15</v>
      </c>
      <c r="F17" s="323"/>
      <c r="G17" s="324" t="n">
        <f aca="false">IF(COUNTA($D17:$F17)&gt;0,SUM($D17/$D$14,$E17/$E$14,$F17/$F$14)*$G$14/COUNTA($D17:$F17),0)</f>
        <v>6.33333333333333</v>
      </c>
      <c r="H17" s="323" t="n">
        <v>4</v>
      </c>
      <c r="I17" s="323" t="n">
        <v>3</v>
      </c>
      <c r="J17" s="324" t="n">
        <f aca="false">IF(COUNTA($H17:$I17)&gt;0,SUM($H17/$H$14,$I17/$I$14)*$J$14/COUNTA($H17:$I17),0)</f>
        <v>3.5</v>
      </c>
      <c r="K17" s="323" t="n">
        <v>11</v>
      </c>
      <c r="L17" s="323" t="n">
        <v>12</v>
      </c>
      <c r="M17" s="323"/>
      <c r="N17" s="324" t="n">
        <f aca="false">IF(COUNTA($K17:$M17)&gt;0,SUM($K17/$K$14,$L17/$L$14,$M17/$M$14)*$N$14/COUNTA($K17:$M17),0)</f>
        <v>11.5</v>
      </c>
      <c r="O17" s="325" t="n">
        <f aca="false">IF(ROUNDDOWN(SUM($G17,$J17,$N17,0.05),1)&gt;0,ROUNDDOWN(SUM($G17,$J17,$N17,0.05),1),"")</f>
        <v>21.3</v>
      </c>
      <c r="P17" s="323" t="n">
        <v>22</v>
      </c>
      <c r="Q17" s="323"/>
      <c r="R17" s="323" t="n">
        <v>10</v>
      </c>
      <c r="S17" s="323" t="n">
        <v>18</v>
      </c>
      <c r="T17" s="323"/>
      <c r="U17" s="326" t="n">
        <f aca="false">IF(OR(COUNTIF($P17:$T17,"&gt;0")=0,COUNTA($P$14)=0),"",(IF(COUNTA($Q17:$T17)&lt;=2,SUM($P17:$T17),IF(COUNTA($Q17:$T17)=3,SUM($P17:$T17)-MIN($Q17:$T17),SUM($P17:$T17)-MIN($Q17:$T17)-SMALL($Q17:$T17,2))))*7/(SUM($P$14:$R$14)/10))</f>
        <v>50</v>
      </c>
      <c r="V17" s="327" t="n">
        <f aca="false">IF(ROUNDDOWN(SUM($O17,$U17,0.5),0)&gt;0,ROUNDDOWN(SUM($O17,$U17,0.5),0),"")</f>
        <v>71</v>
      </c>
      <c r="W17" s="327"/>
      <c r="X17" s="327"/>
      <c r="Y17" s="328" t="str">
        <f aca="false">IF(AND(N17&lt;$N$14/2,COUNTIF($P17:$T17,"&gt;0")&gt;0),"FAIL LABS",IF(OR($U17=0,$U17=""),"",IF($V17&gt;=70,"A",IF($V17&gt;=60,"B",IF($V17&gt;=50,"C",IF($V17&gt;=40,"D","E"))))))</f>
        <v>A</v>
      </c>
    </row>
    <row r="18" customFormat="false" ht="26.25" hidden="false" customHeight="false" outlineLevel="0" collapsed="false">
      <c r="A18" s="509" t="n">
        <v>4</v>
      </c>
      <c r="B18" s="511" t="s">
        <v>49</v>
      </c>
      <c r="C18" s="511" t="s">
        <v>173</v>
      </c>
      <c r="D18" s="323" t="n">
        <v>24</v>
      </c>
      <c r="E18" s="323" t="n">
        <v>9</v>
      </c>
      <c r="F18" s="323"/>
      <c r="G18" s="324" t="n">
        <f aca="false">IF(COUNTA($D18:$F18)&gt;0,SUM($D18/$D$14,$E18/$E$14,$F18/$F$14)*$G$14/COUNTA($D18:$F18),0)</f>
        <v>5.5</v>
      </c>
      <c r="H18" s="323" t="n">
        <v>4</v>
      </c>
      <c r="I18" s="323" t="n">
        <v>3.5</v>
      </c>
      <c r="J18" s="324" t="n">
        <f aca="false">IF(COUNTA($H18:$I18)&gt;0,SUM($H18/$H$14,$I18/$I$14)*$J$14/COUNTA($H18:$I18),0)</f>
        <v>3.75</v>
      </c>
      <c r="K18" s="323" t="n">
        <v>11</v>
      </c>
      <c r="L18" s="323" t="n">
        <v>11</v>
      </c>
      <c r="M18" s="323"/>
      <c r="N18" s="324" t="n">
        <f aca="false">IF(COUNTA($K18:$M18)&gt;0,SUM($K18/$K$14,$L18/$L$14,$M18/$M$14)*$N$14/COUNTA($K18:$M18),0)</f>
        <v>11</v>
      </c>
      <c r="O18" s="325" t="n">
        <f aca="false">IF(ROUNDDOWN(SUM($G18,$J18,$N18,0.05),1)&gt;0,ROUNDDOWN(SUM($G18,$J18,$N18,0.05),1),"")</f>
        <v>20.3</v>
      </c>
      <c r="P18" s="323" t="n">
        <v>17</v>
      </c>
      <c r="Q18" s="323"/>
      <c r="R18" s="323" t="n">
        <v>10</v>
      </c>
      <c r="S18" s="323"/>
      <c r="T18" s="323" t="n">
        <v>17</v>
      </c>
      <c r="U18" s="326" t="n">
        <f aca="false">IF(OR(COUNTIF($P18:$T18,"&gt;0")=0,COUNTA($P$14)=0),"",(IF(COUNTA($Q18:$T18)&lt;=2,SUM($P18:$T18),IF(COUNTA($Q18:$T18)=3,SUM($P18:$T18)-MIN($Q18:$T18),SUM($P18:$T18)-MIN($Q18:$T18)-SMALL($Q18:$T18,2))))*7/(SUM($P$14:$R$14)/10))</f>
        <v>44</v>
      </c>
      <c r="V18" s="327" t="n">
        <f aca="false">IF(ROUNDDOWN(SUM($O18,$U18,0.5),0)&gt;0,ROUNDDOWN(SUM($O18,$U18,0.5),0),"")</f>
        <v>64</v>
      </c>
      <c r="W18" s="327"/>
      <c r="X18" s="327"/>
      <c r="Y18" s="328" t="str">
        <f aca="false">IF(AND(N18&lt;$N$14/2,COUNTIF($P18:$T18,"&gt;0")&gt;0),"FAIL LABS",IF(OR($U18=0,$U18=""),"",IF($V18&gt;=70,"A",IF($V18&gt;=60,"B",IF($V18&gt;=50,"C",IF($V18&gt;=40,"D","E"))))))</f>
        <v>B</v>
      </c>
    </row>
    <row r="19" customFormat="false" ht="26.25" hidden="false" customHeight="false" outlineLevel="0" collapsed="false">
      <c r="A19" s="509" t="n">
        <v>5</v>
      </c>
      <c r="B19" s="511" t="s">
        <v>18</v>
      </c>
      <c r="C19" s="511" t="s">
        <v>19</v>
      </c>
      <c r="D19" s="323" t="n">
        <v>23</v>
      </c>
      <c r="E19" s="323" t="n">
        <v>8</v>
      </c>
      <c r="F19" s="323"/>
      <c r="G19" s="324" t="n">
        <f aca="false">IF(COUNTA($D19:$F19)&gt;0,SUM($D19/$D$14,$E19/$E$14,$F19/$F$14)*$G$14/COUNTA($D19:$F19),0)</f>
        <v>5.16666666666667</v>
      </c>
      <c r="H19" s="323" t="n">
        <v>3</v>
      </c>
      <c r="I19" s="323" t="n">
        <v>4.5</v>
      </c>
      <c r="J19" s="324" t="n">
        <f aca="false">IF(COUNTA($H19:$I19)&gt;0,SUM($H19/$H$14,$I19/$I$14)*$J$14/COUNTA($H19:$I19),0)</f>
        <v>3.75</v>
      </c>
      <c r="K19" s="323" t="n">
        <v>12</v>
      </c>
      <c r="L19" s="323" t="n">
        <v>11</v>
      </c>
      <c r="M19" s="323"/>
      <c r="N19" s="324" t="n">
        <f aca="false">IF(COUNTA($K19:$M19)&gt;0,SUM($K19/$K$14,$L19/$L$14,$M19/$M$14)*$N$14/COUNTA($K19:$M19),0)</f>
        <v>11.5</v>
      </c>
      <c r="O19" s="325" t="n">
        <f aca="false">IF(ROUNDDOWN(SUM($G19,$J19,$N19,0.05),1)&gt;0,ROUNDDOWN(SUM($G19,$J19,$N19,0.05),1),"")</f>
        <v>20.4</v>
      </c>
      <c r="P19" s="323" t="n">
        <v>24</v>
      </c>
      <c r="Q19" s="323" t="n">
        <v>11</v>
      </c>
      <c r="R19" s="323"/>
      <c r="S19" s="323" t="n">
        <v>16</v>
      </c>
      <c r="T19" s="323"/>
      <c r="U19" s="326" t="n">
        <f aca="false">IF(OR(COUNTIF($P19:$T19,"&gt;0")=0,COUNTA($P$14)=0),"",(IF(COUNTA($Q19:$T19)&lt;=2,SUM($P19:$T19),IF(COUNTA($Q19:$T19)=3,SUM($P19:$T19)-MIN($Q19:$T19),SUM($P19:$T19)-MIN($Q19:$T19)-SMALL($Q19:$T19,2))))*7/(SUM($P$14:$R$14)/10))</f>
        <v>51</v>
      </c>
      <c r="V19" s="327" t="n">
        <f aca="false">IF(ROUNDDOWN(SUM($O19,$U19,0.5),0)&gt;0,ROUNDDOWN(SUM($O19,$U19,0.5),0),"")</f>
        <v>71</v>
      </c>
      <c r="W19" s="327"/>
      <c r="X19" s="327"/>
      <c r="Y19" s="328" t="str">
        <f aca="false">IF(AND(N19&lt;$N$14/2,COUNTIF($P19:$T19,"&gt;0")&gt;0),"FAIL LABS",IF(OR($U19=0,$U19=""),"",IF($V19&gt;=70,"A",IF($V19&gt;=60,"B",IF($V19&gt;=50,"C",IF($V19&gt;=40,"D","E"))))))</f>
        <v>A</v>
      </c>
    </row>
    <row r="20" customFormat="false" ht="26.25" hidden="false" customHeight="false" outlineLevel="0" collapsed="false">
      <c r="A20" s="509" t="n">
        <v>6</v>
      </c>
      <c r="B20" s="511" t="s">
        <v>25</v>
      </c>
      <c r="C20" s="511" t="s">
        <v>26</v>
      </c>
      <c r="D20" s="323" t="n">
        <v>24</v>
      </c>
      <c r="E20" s="323" t="n">
        <v>18</v>
      </c>
      <c r="F20" s="323"/>
      <c r="G20" s="324" t="n">
        <f aca="false">IF(COUNTA($D20:$F20)&gt;0,SUM($D20/$D$14,$E20/$E$14,$F20/$F$14)*$G$14/COUNTA($D20:$F20),0)</f>
        <v>7</v>
      </c>
      <c r="H20" s="323" t="n">
        <v>3.5</v>
      </c>
      <c r="I20" s="323" t="n">
        <v>4</v>
      </c>
      <c r="J20" s="324" t="n">
        <f aca="false">IF(COUNTA($H20:$I20)&gt;0,SUM($H20/$H$14,$I20/$I$14)*$J$14/COUNTA($H20:$I20),0)</f>
        <v>3.75</v>
      </c>
      <c r="K20" s="323" t="n">
        <v>10</v>
      </c>
      <c r="L20" s="323" t="n">
        <v>12</v>
      </c>
      <c r="M20" s="323"/>
      <c r="N20" s="324" t="n">
        <f aca="false">IF(COUNTA($K20:$M20)&gt;0,SUM($K20/$K$14,$L20/$L$14,$M20/$M$14)*$N$14/COUNTA($K20:$M20),0)</f>
        <v>11</v>
      </c>
      <c r="O20" s="325" t="n">
        <f aca="false">IF(ROUNDDOWN(SUM($G20,$J20,$N20,0.05),1)&gt;0,ROUNDDOWN(SUM($G20,$J20,$N20,0.05),1),"")</f>
        <v>21.8</v>
      </c>
      <c r="P20" s="323" t="n">
        <v>26</v>
      </c>
      <c r="Q20" s="323"/>
      <c r="R20" s="323" t="n">
        <v>12</v>
      </c>
      <c r="S20" s="323" t="n">
        <v>15</v>
      </c>
      <c r="T20" s="323"/>
      <c r="U20" s="326" t="n">
        <f aca="false">IF(OR(COUNTIF($P20:$T20,"&gt;0")=0,COUNTA($P$14)=0),"",(IF(COUNTA($Q20:$T20)&lt;=2,SUM($P20:$T20),IF(COUNTA($Q20:$T20)=3,SUM($P20:$T20)-MIN($Q20:$T20),SUM($P20:$T20)-MIN($Q20:$T20)-SMALL($Q20:$T20,2))))*7/(SUM($P$14:$R$14)/10))</f>
        <v>53</v>
      </c>
      <c r="V20" s="327" t="n">
        <f aca="false">IF(ROUNDDOWN(SUM($O20,$U20,0.5),0)&gt;0,ROUNDDOWN(SUM($O20,$U20,0.5),0),"")</f>
        <v>75</v>
      </c>
      <c r="W20" s="327"/>
      <c r="X20" s="327"/>
      <c r="Y20" s="328" t="str">
        <f aca="false">IF(AND(N20&lt;$N$14/2,COUNTIF($P20:$T20,"&gt;0")&gt;0),"FAIL LABS",IF(OR($U20=0,$U20=""),"",IF($V20&gt;=70,"A",IF($V20&gt;=60,"B",IF($V20&gt;=50,"C",IF($V20&gt;=40,"D","E"))))))</f>
        <v>A</v>
      </c>
    </row>
    <row r="21" customFormat="false" ht="26.25" hidden="false" customHeight="false" outlineLevel="0" collapsed="false">
      <c r="A21" s="509" t="n">
        <v>7</v>
      </c>
      <c r="B21" s="511" t="s">
        <v>41</v>
      </c>
      <c r="C21" s="511" t="s">
        <v>42</v>
      </c>
      <c r="D21" s="323" t="n">
        <v>23</v>
      </c>
      <c r="E21" s="323" t="n">
        <v>5</v>
      </c>
      <c r="F21" s="323"/>
      <c r="G21" s="324" t="n">
        <f aca="false">IF(COUNTA($D21:$F21)&gt;0,SUM($D21/$D$14,$E21/$E$14,$F21/$F$14)*$G$14/COUNTA($D21:$F21),0)</f>
        <v>4.66666666666667</v>
      </c>
      <c r="H21" s="323" t="n">
        <v>3</v>
      </c>
      <c r="I21" s="323" t="n">
        <v>4</v>
      </c>
      <c r="J21" s="324" t="n">
        <f aca="false">IF(COUNTA($H21:$I21)&gt;0,SUM($H21/$H$14,$I21/$I$14)*$J$14/COUNTA($H21:$I21),0)</f>
        <v>3.5</v>
      </c>
      <c r="K21" s="323" t="n">
        <v>12</v>
      </c>
      <c r="L21" s="323" t="n">
        <v>13</v>
      </c>
      <c r="M21" s="323"/>
      <c r="N21" s="324" t="n">
        <f aca="false">IF(COUNTA($K21:$M21)&gt;0,SUM($K21/$K$14,$L21/$L$14,$M21/$M$14)*$N$14/COUNTA($K21:$M21),0)</f>
        <v>12.5</v>
      </c>
      <c r="O21" s="325" t="n">
        <f aca="false">IF(ROUNDDOWN(SUM($G21,$J21,$N21,0.05),1)&gt;0,ROUNDDOWN(SUM($G21,$J21,$N21,0.05),1),"")</f>
        <v>20.7</v>
      </c>
      <c r="P21" s="323" t="n">
        <v>14</v>
      </c>
      <c r="Q21" s="323"/>
      <c r="R21" s="323" t="n">
        <v>8</v>
      </c>
      <c r="S21" s="323" t="n">
        <v>11</v>
      </c>
      <c r="T21" s="323"/>
      <c r="U21" s="326" t="n">
        <f aca="false">IF(OR(COUNTIF($P21:$T21,"&gt;0")=0,COUNTA($P$14)=0),"",(IF(COUNTA($Q21:$T21)&lt;=2,SUM($P21:$T21),IF(COUNTA($Q21:$T21)=3,SUM($P21:$T21)-MIN($Q21:$T21),SUM($P21:$T21)-MIN($Q21:$T21)-SMALL($Q21:$T21,2))))*7/(SUM($P$14:$R$14)/10))</f>
        <v>33</v>
      </c>
      <c r="V21" s="327" t="n">
        <f aca="false">IF(ROUNDDOWN(SUM($O21,$U21,0.5),0)&gt;0,ROUNDDOWN(SUM($O21,$U21,0.5),0),"")</f>
        <v>54</v>
      </c>
      <c r="W21" s="327"/>
      <c r="X21" s="327"/>
      <c r="Y21" s="328" t="str">
        <f aca="false">IF(AND(N21&lt;$N$14/2,COUNTIF($P21:$T21,"&gt;0")&gt;0),"FAIL LABS",IF(OR($U21=0,$U21=""),"",IF($V21&gt;=70,"A",IF($V21&gt;=60,"B",IF($V21&gt;=50,"C",IF($V21&gt;=40,"D","E"))))))</f>
        <v>C</v>
      </c>
    </row>
    <row r="22" customFormat="false" ht="26.25" hidden="false" customHeight="false" outlineLevel="0" collapsed="false">
      <c r="A22" s="509" t="n">
        <v>8</v>
      </c>
      <c r="B22" s="511" t="s">
        <v>43</v>
      </c>
      <c r="C22" s="511" t="s">
        <v>44</v>
      </c>
      <c r="D22" s="323"/>
      <c r="E22" s="323" t="n">
        <v>12</v>
      </c>
      <c r="F22" s="323"/>
      <c r="G22" s="324" t="n">
        <f aca="false">IF(COUNTA($D22:$F22)&gt;0,SUM($D22/$D$14,$E22/$E$14,$F22/$F$14)*$G$14/COUNTA($D22:$F22),0)</f>
        <v>4</v>
      </c>
      <c r="H22" s="323" t="n">
        <v>3.5</v>
      </c>
      <c r="I22" s="323" t="n">
        <v>3</v>
      </c>
      <c r="J22" s="324" t="n">
        <f aca="false">IF(COUNTA($H22:$I22)&gt;0,SUM($H22/$H$14,$I22/$I$14)*$J$14/COUNTA($H22:$I22),0)</f>
        <v>3.25</v>
      </c>
      <c r="K22" s="323" t="n">
        <v>12</v>
      </c>
      <c r="L22" s="323" t="n">
        <v>11</v>
      </c>
      <c r="M22" s="323"/>
      <c r="N22" s="324" t="n">
        <f aca="false">IF(COUNTA($K22:$M22)&gt;0,SUM($K22/$K$14,$L22/$L$14,$M22/$M$14)*$N$14/COUNTA($K22:$M22),0)</f>
        <v>11.5</v>
      </c>
      <c r="O22" s="325" t="n">
        <f aca="false">IF(ROUNDDOWN(SUM($G22,$J22,$N22,0.05),1)&gt;0,ROUNDDOWN(SUM($G22,$J22,$N22,0.05),1),"")</f>
        <v>18.8</v>
      </c>
      <c r="P22" s="323" t="n">
        <v>26</v>
      </c>
      <c r="Q22" s="323" t="n">
        <v>11</v>
      </c>
      <c r="R22" s="323"/>
      <c r="S22" s="323" t="n">
        <v>13</v>
      </c>
      <c r="T22" s="323"/>
      <c r="U22" s="326" t="n">
        <f aca="false">IF(OR(COUNTIF($P22:$T22,"&gt;0")=0,COUNTA($P$14)=0),"",(IF(COUNTA($Q22:$T22)&lt;=2,SUM($P22:$T22),IF(COUNTA($Q22:$T22)=3,SUM($P22:$T22)-MIN($Q22:$T22),SUM($P22:$T22)-MIN($Q22:$T22)-SMALL($Q22:$T22,2))))*7/(SUM($P$14:$R$14)/10))</f>
        <v>50</v>
      </c>
      <c r="V22" s="327" t="n">
        <f aca="false">IF(ROUNDDOWN(SUM($O22,$U22,0.5),0)&gt;0,ROUNDDOWN(SUM($O22,$U22,0.5),0),"")</f>
        <v>69</v>
      </c>
      <c r="W22" s="327"/>
      <c r="X22" s="327"/>
      <c r="Y22" s="328" t="str">
        <f aca="false">IF(AND(N22&lt;$N$14/2,COUNTIF($P22:$T22,"&gt;0")&gt;0),"FAIL LABS",IF(OR($U22=0,$U22=""),"",IF($V22&gt;=70,"A",IF($V22&gt;=60,"B",IF($V22&gt;=50,"C",IF($V22&gt;=40,"D","E"))))))</f>
        <v>B</v>
      </c>
    </row>
    <row r="23" customFormat="false" ht="26.25" hidden="false" customHeight="false" outlineLevel="0" collapsed="false">
      <c r="A23" s="509" t="n">
        <v>9</v>
      </c>
      <c r="B23" s="511" t="s">
        <v>45</v>
      </c>
      <c r="C23" s="511" t="s">
        <v>46</v>
      </c>
      <c r="D23" s="323" t="n">
        <v>21</v>
      </c>
      <c r="E23" s="323" t="n">
        <v>10</v>
      </c>
      <c r="F23" s="323"/>
      <c r="G23" s="324" t="n">
        <f aca="false">IF(COUNTA($D23:$F23)&gt;0,SUM($D23/$D$14,$E23/$E$14,$F23/$F$14)*$G$14/COUNTA($D23:$F23),0)</f>
        <v>5.16666666666667</v>
      </c>
      <c r="H23" s="323" t="n">
        <v>3</v>
      </c>
      <c r="I23" s="323" t="n">
        <v>4</v>
      </c>
      <c r="J23" s="324" t="n">
        <f aca="false">IF(COUNTA($H23:$I23)&gt;0,SUM($H23/$H$14,$I23/$I$14)*$J$14/COUNTA($H23:$I23),0)</f>
        <v>3.5</v>
      </c>
      <c r="K23" s="323" t="n">
        <v>12</v>
      </c>
      <c r="L23" s="323" t="n">
        <v>12</v>
      </c>
      <c r="M23" s="323"/>
      <c r="N23" s="324" t="n">
        <f aca="false">IF(COUNTA($K23:$M23)&gt;0,SUM($K23/$K$14,$L23/$L$14,$M23/$M$14)*$N$14/COUNTA($K23:$M23),0)</f>
        <v>12</v>
      </c>
      <c r="O23" s="325" t="n">
        <f aca="false">IF(ROUNDDOWN(SUM($G23,$J23,$N23,0.05),1)&gt;0,ROUNDDOWN(SUM($G23,$J23,$N23,0.05),1),"")</f>
        <v>20.7</v>
      </c>
      <c r="P23" s="323" t="n">
        <v>25</v>
      </c>
      <c r="Q23" s="323"/>
      <c r="R23" s="323" t="n">
        <v>4</v>
      </c>
      <c r="S23" s="323" t="n">
        <v>10</v>
      </c>
      <c r="T23" s="323"/>
      <c r="U23" s="326" t="n">
        <f aca="false">IF(OR(COUNTIF($P23:$T23,"&gt;0")=0,COUNTA($P$14)=0),"",(IF(COUNTA($Q23:$T23)&lt;=2,SUM($P23:$T23),IF(COUNTA($Q23:$T23)=3,SUM($P23:$T23)-MIN($Q23:$T23),SUM($P23:$T23)-MIN($Q23:$T23)-SMALL($Q23:$T23,2))))*7/(SUM($P$14:$R$14)/10))</f>
        <v>39</v>
      </c>
      <c r="V23" s="327" t="n">
        <f aca="false">IF(ROUNDDOWN(SUM($O23,$U23,0.5),0)&gt;0,ROUNDDOWN(SUM($O23,$U23,0.5),0),"")</f>
        <v>60</v>
      </c>
      <c r="W23" s="327"/>
      <c r="X23" s="327"/>
      <c r="Y23" s="328" t="str">
        <f aca="false">IF(AND(N23&lt;$N$14/2,COUNTIF($P23:$T23,"&gt;0")&gt;0),"FAIL LABS",IF(OR($U23=0,$U23=""),"",IF($V23&gt;=70,"A",IF($V23&gt;=60,"B",IF($V23&gt;=50,"C",IF($V23&gt;=40,"D","E"))))))</f>
        <v>B</v>
      </c>
    </row>
    <row r="24" customFormat="false" ht="26.25" hidden="false" customHeight="false" outlineLevel="0" collapsed="false">
      <c r="A24" s="509" t="n">
        <v>10</v>
      </c>
      <c r="B24" s="511" t="s">
        <v>47</v>
      </c>
      <c r="C24" s="511" t="s">
        <v>48</v>
      </c>
      <c r="D24" s="323" t="n">
        <v>23</v>
      </c>
      <c r="E24" s="323" t="n">
        <v>11</v>
      </c>
      <c r="F24" s="323"/>
      <c r="G24" s="324" t="n">
        <f aca="false">IF(COUNTA($D24:$F24)&gt;0,SUM($D24/$D$14,$E24/$E$14,$F24/$F$14)*$G$14/COUNTA($D24:$F24),0)</f>
        <v>5.66666666666667</v>
      </c>
      <c r="H24" s="323" t="n">
        <v>4</v>
      </c>
      <c r="I24" s="323" t="n">
        <v>3.5</v>
      </c>
      <c r="J24" s="324" t="n">
        <f aca="false">IF(COUNTA($H24:$I24)&gt;0,SUM($H24/$H$14,$I24/$I$14)*$J$14/COUNTA($H24:$I24),0)</f>
        <v>3.75</v>
      </c>
      <c r="K24" s="323" t="n">
        <v>12</v>
      </c>
      <c r="L24" s="323" t="n">
        <v>11</v>
      </c>
      <c r="M24" s="323"/>
      <c r="N24" s="324" t="n">
        <f aca="false">IF(COUNTA($K24:$M24)&gt;0,SUM($K24/$K$14,$L24/$L$14,$M24/$M$14)*$N$14/COUNTA($K24:$M24),0)</f>
        <v>11.5</v>
      </c>
      <c r="O24" s="325" t="n">
        <f aca="false">IF(ROUNDDOWN(SUM($G24,$J24,$N24,0.05),1)&gt;0,ROUNDDOWN(SUM($G24,$J24,$N24,0.05),1),"")</f>
        <v>20.9</v>
      </c>
      <c r="P24" s="323" t="n">
        <v>25</v>
      </c>
      <c r="Q24" s="323"/>
      <c r="R24" s="323" t="n">
        <v>12</v>
      </c>
      <c r="S24" s="323"/>
      <c r="T24" s="323" t="n">
        <v>18</v>
      </c>
      <c r="U24" s="326" t="n">
        <f aca="false">IF(OR(COUNTIF($P24:$T24,"&gt;0")=0,COUNTA($P$14)=0),"",(IF(COUNTA($Q24:$T24)&lt;=2,SUM($P24:$T24),IF(COUNTA($Q24:$T24)=3,SUM($P24:$T24)-MIN($Q24:$T24),SUM($P24:$T24)-MIN($Q24:$T24)-SMALL($Q24:$T24,2))))*7/(SUM($P$14:$R$14)/10))</f>
        <v>55</v>
      </c>
      <c r="V24" s="327" t="n">
        <f aca="false">IF(ROUNDDOWN(SUM($O24,$U24,0.5),0)&gt;0,ROUNDDOWN(SUM($O24,$U24,0.5),0),"")</f>
        <v>76</v>
      </c>
      <c r="W24" s="327"/>
      <c r="X24" s="327"/>
      <c r="Y24" s="328" t="str">
        <f aca="false">IF(AND(N24&lt;$N$14/2,COUNTIF($P24:$T24,"&gt;0")&gt;0),"FAIL LABS",IF(OR($U24=0,$U24=""),"",IF($V24&gt;=70,"A",IF($V24&gt;=60,"B",IF($V24&gt;=50,"C",IF($V24&gt;=40,"D","E"))))))</f>
        <v>A</v>
      </c>
    </row>
    <row r="25" customFormat="false" ht="26.25" hidden="false" customHeight="false" outlineLevel="0" collapsed="false">
      <c r="A25" s="509" t="n">
        <v>11</v>
      </c>
      <c r="B25" s="511" t="s">
        <v>51</v>
      </c>
      <c r="C25" s="511" t="s">
        <v>52</v>
      </c>
      <c r="D25" s="323" t="n">
        <v>23</v>
      </c>
      <c r="E25" s="323" t="n">
        <v>6</v>
      </c>
      <c r="F25" s="323"/>
      <c r="G25" s="324" t="n">
        <f aca="false">IF(COUNTA($D25:$F25)&gt;0,SUM($D25/$D$14,$E25/$E$14,$F25/$F$14)*$G$14/COUNTA($D25:$F25),0)</f>
        <v>4.83333333333333</v>
      </c>
      <c r="H25" s="323" t="n">
        <v>3.5</v>
      </c>
      <c r="I25" s="323" t="n">
        <v>4</v>
      </c>
      <c r="J25" s="324" t="n">
        <f aca="false">IF(COUNTA($H25:$I25)&gt;0,SUM($H25/$H$14,$I25/$I$14)*$J$14/COUNTA($H25:$I25),0)</f>
        <v>3.75</v>
      </c>
      <c r="K25" s="323" t="n">
        <v>10</v>
      </c>
      <c r="L25" s="323" t="n">
        <v>12</v>
      </c>
      <c r="M25" s="323"/>
      <c r="N25" s="324" t="n">
        <f aca="false">IF(COUNTA($K25:$M25)&gt;0,SUM($K25/$K$14,$L25/$L$14,$M25/$M$14)*$N$14/COUNTA($K25:$M25),0)</f>
        <v>11</v>
      </c>
      <c r="O25" s="325" t="n">
        <f aca="false">IF(ROUNDDOWN(SUM($G25,$J25,$N25,0.05),1)&gt;0,ROUNDDOWN(SUM($G25,$J25,$N25,0.05),1),"")</f>
        <v>19.6</v>
      </c>
      <c r="P25" s="323" t="n">
        <v>19</v>
      </c>
      <c r="Q25" s="323"/>
      <c r="R25" s="323" t="n">
        <v>7</v>
      </c>
      <c r="S25" s="323" t="n">
        <v>12</v>
      </c>
      <c r="T25" s="323"/>
      <c r="U25" s="326" t="n">
        <f aca="false">IF(OR(COUNTIF($P25:$T25,"&gt;0")=0,COUNTA($P$14)=0),"",(IF(COUNTA($Q25:$T25)&lt;=2,SUM($P25:$T25),IF(COUNTA($Q25:$T25)=3,SUM($P25:$T25)-MIN($Q25:$T25),SUM($P25:$T25)-MIN($Q25:$T25)-SMALL($Q25:$T25,2))))*7/(SUM($P$14:$R$14)/10))</f>
        <v>38</v>
      </c>
      <c r="V25" s="327" t="n">
        <f aca="false">IF(ROUNDDOWN(SUM($O25,$U25,0.5),0)&gt;0,ROUNDDOWN(SUM($O25,$U25,0.5),0),"")</f>
        <v>58</v>
      </c>
      <c r="W25" s="327"/>
      <c r="X25" s="327"/>
      <c r="Y25" s="328" t="str">
        <f aca="false">IF(AND(N25&lt;$N$14/2,COUNTIF($P25:$T25,"&gt;0")&gt;0),"FAIL LABS",IF(OR($U25=0,$U25=""),"",IF($V25&gt;=70,"A",IF($V25&gt;=60,"B",IF($V25&gt;=50,"C",IF($V25&gt;=40,"D","E"))))))</f>
        <v>C</v>
      </c>
    </row>
    <row r="26" customFormat="false" ht="26.25" hidden="false" customHeight="false" outlineLevel="0" collapsed="false">
      <c r="A26" s="509" t="n">
        <v>12</v>
      </c>
      <c r="B26" s="511" t="s">
        <v>53</v>
      </c>
      <c r="C26" s="511" t="s">
        <v>54</v>
      </c>
      <c r="D26" s="323" t="n">
        <v>23</v>
      </c>
      <c r="E26" s="323" t="n">
        <v>9</v>
      </c>
      <c r="F26" s="323"/>
      <c r="G26" s="324" t="n">
        <f aca="false">IF(COUNTA($D26:$F26)&gt;0,SUM($D26/$D$14,$E26/$E$14,$F26/$F$14)*$G$14/COUNTA($D26:$F26),0)</f>
        <v>5.33333333333333</v>
      </c>
      <c r="H26" s="323" t="n">
        <v>3</v>
      </c>
      <c r="I26" s="323" t="n">
        <v>4</v>
      </c>
      <c r="J26" s="324" t="n">
        <f aca="false">IF(COUNTA($H26:$I26)&gt;0,SUM($H26/$H$14,$I26/$I$14)*$J$14/COUNTA($H26:$I26),0)</f>
        <v>3.5</v>
      </c>
      <c r="K26" s="323" t="n">
        <v>11</v>
      </c>
      <c r="L26" s="323" t="n">
        <v>12</v>
      </c>
      <c r="M26" s="323"/>
      <c r="N26" s="324" t="n">
        <f aca="false">IF(COUNTA($K26:$M26)&gt;0,SUM($K26/$K$14,$L26/$L$14,$M26/$M$14)*$N$14/COUNTA($K26:$M26),0)</f>
        <v>11.5</v>
      </c>
      <c r="O26" s="325" t="n">
        <f aca="false">IF(ROUNDDOWN(SUM($G26,$J26,$N26,0.05),1)&gt;0,ROUNDDOWN(SUM($G26,$J26,$N26,0.05),1),"")</f>
        <v>20.3</v>
      </c>
      <c r="P26" s="323" t="n">
        <v>21</v>
      </c>
      <c r="Q26" s="323" t="n">
        <v>10</v>
      </c>
      <c r="R26" s="323"/>
      <c r="S26" s="323" t="n">
        <v>17</v>
      </c>
      <c r="T26" s="323"/>
      <c r="U26" s="326" t="n">
        <f aca="false">IF(OR(COUNTIF($P26:$T26,"&gt;0")=0,COUNTA($P$14)=0),"",(IF(COUNTA($Q26:$T26)&lt;=2,SUM($P26:$T26),IF(COUNTA($Q26:$T26)=3,SUM($P26:$T26)-MIN($Q26:$T26),SUM($P26:$T26)-MIN($Q26:$T26)-SMALL($Q26:$T26,2))))*7/(SUM($P$14:$R$14)/10))</f>
        <v>48</v>
      </c>
      <c r="V26" s="327" t="n">
        <f aca="false">IF(ROUNDDOWN(SUM($O26,$U26,0.5),0)&gt;0,ROUNDDOWN(SUM($O26,$U26,0.5),0),"")</f>
        <v>68</v>
      </c>
      <c r="W26" s="327"/>
      <c r="X26" s="327"/>
      <c r="Y26" s="328" t="str">
        <f aca="false">IF(AND(N26&lt;$N$14/2,COUNTIF($P26:$T26,"&gt;0")&gt;0),"FAIL LABS",IF(OR($U26=0,$U26=""),"",IF($V26&gt;=70,"A",IF($V26&gt;=60,"B",IF($V26&gt;=50,"C",IF($V26&gt;=40,"D","E"))))))</f>
        <v>B</v>
      </c>
    </row>
    <row r="27" customFormat="false" ht="26.25" hidden="false" customHeight="false" outlineLevel="0" collapsed="false">
      <c r="A27" s="509" t="n">
        <v>13</v>
      </c>
      <c r="B27" s="511" t="s">
        <v>55</v>
      </c>
      <c r="C27" s="511" t="s">
        <v>56</v>
      </c>
      <c r="D27" s="323" t="n">
        <v>24</v>
      </c>
      <c r="E27" s="323" t="n">
        <v>15</v>
      </c>
      <c r="F27" s="323"/>
      <c r="G27" s="324" t="n">
        <f aca="false">IF(COUNTA($D27:$F27)&gt;0,SUM($D27/$D$14,$E27/$E$14,$F27/$F$14)*$G$14/COUNTA($D27:$F27),0)</f>
        <v>6.5</v>
      </c>
      <c r="H27" s="323" t="n">
        <v>3.5</v>
      </c>
      <c r="I27" s="323" t="n">
        <v>4</v>
      </c>
      <c r="J27" s="324" t="n">
        <f aca="false">IF(COUNTA($H27:$I27)&gt;0,SUM($H27/$H$14,$I27/$I$14)*$J$14/COUNTA($H27:$I27),0)</f>
        <v>3.75</v>
      </c>
      <c r="K27" s="323" t="n">
        <v>12</v>
      </c>
      <c r="L27" s="323" t="n">
        <v>11</v>
      </c>
      <c r="M27" s="323"/>
      <c r="N27" s="324" t="n">
        <f aca="false">IF(COUNTA($K27:$M27)&gt;0,SUM($K27/$K$14,$L27/$L$14,$M27/$M$14)*$N$14/COUNTA($K27:$M27),0)</f>
        <v>11.5</v>
      </c>
      <c r="O27" s="325" t="n">
        <f aca="false">IF(ROUNDDOWN(SUM($G27,$J27,$N27,0.05),1)&gt;0,ROUNDDOWN(SUM($G27,$J27,$N27,0.05),1),"")</f>
        <v>21.8</v>
      </c>
      <c r="P27" s="323" t="n">
        <v>27</v>
      </c>
      <c r="Q27" s="323"/>
      <c r="R27" s="323" t="n">
        <v>10</v>
      </c>
      <c r="S27" s="323" t="n">
        <v>16</v>
      </c>
      <c r="T27" s="323"/>
      <c r="U27" s="326" t="n">
        <f aca="false">IF(OR(COUNTIF($P27:$T27,"&gt;0")=0,COUNTA($P$14)=0),"",(IF(COUNTA($Q27:$T27)&lt;=2,SUM($P27:$T27),IF(COUNTA($Q27:$T27)=3,SUM($P27:$T27)-MIN($Q27:$T27),SUM($P27:$T27)-MIN($Q27:$T27)-SMALL($Q27:$T27,2))))*7/(SUM($P$14:$R$14)/10))</f>
        <v>53</v>
      </c>
      <c r="V27" s="327" t="n">
        <f aca="false">IF(ROUNDDOWN(SUM($O27,$U27,0.5),0)&gt;0,ROUNDDOWN(SUM($O27,$U27,0.5),0),"")</f>
        <v>75</v>
      </c>
      <c r="W27" s="327"/>
      <c r="X27" s="327"/>
      <c r="Y27" s="328" t="str">
        <f aca="false">IF(AND(N27&lt;$N$14/2,COUNTIF($P27:$T27,"&gt;0")&gt;0),"FAIL LABS",IF(OR($U27=0,$U27=""),"",IF($V27&gt;=70,"A",IF($V27&gt;=60,"B",IF($V27&gt;=50,"C",IF($V27&gt;=40,"D","E"))))))</f>
        <v>A</v>
      </c>
    </row>
    <row r="28" customFormat="false" ht="26.25" hidden="false" customHeight="false" outlineLevel="0" collapsed="false">
      <c r="A28" s="509" t="n">
        <v>14</v>
      </c>
      <c r="B28" s="511" t="s">
        <v>57</v>
      </c>
      <c r="C28" s="511" t="s">
        <v>58</v>
      </c>
      <c r="D28" s="323" t="n">
        <v>24</v>
      </c>
      <c r="E28" s="323" t="n">
        <v>18</v>
      </c>
      <c r="F28" s="323"/>
      <c r="G28" s="324" t="n">
        <f aca="false">IF(COUNTA($D28:$F28)&gt;0,SUM($D28/$D$14,$E28/$E$14,$F28/$F$14)*$G$14/COUNTA($D28:$F28),0)</f>
        <v>7</v>
      </c>
      <c r="H28" s="323" t="n">
        <v>3</v>
      </c>
      <c r="I28" s="323" t="n">
        <v>3.5</v>
      </c>
      <c r="J28" s="324" t="n">
        <f aca="false">IF(COUNTA($H28:$I28)&gt;0,SUM($H28/$H$14,$I28/$I$14)*$J$14/COUNTA($H28:$I28),0)</f>
        <v>3.25</v>
      </c>
      <c r="K28" s="323" t="n">
        <v>11</v>
      </c>
      <c r="L28" s="323" t="n">
        <v>12</v>
      </c>
      <c r="M28" s="323"/>
      <c r="N28" s="324" t="n">
        <f aca="false">IF(COUNTA($K28:$M28)&gt;0,SUM($K28/$K$14,$L28/$L$14,$M28/$M$14)*$N$14/COUNTA($K28:$M28),0)</f>
        <v>11.5</v>
      </c>
      <c r="O28" s="325" t="n">
        <f aca="false">IF(ROUNDDOWN(SUM($G28,$J28,$N28,0.05),1)&gt;0,ROUNDDOWN(SUM($G28,$J28,$N28,0.05),1),"")</f>
        <v>21.8</v>
      </c>
      <c r="P28" s="323" t="n">
        <v>25</v>
      </c>
      <c r="Q28" s="323"/>
      <c r="R28" s="323" t="n">
        <v>10</v>
      </c>
      <c r="S28" s="323"/>
      <c r="T28" s="323" t="n">
        <v>15</v>
      </c>
      <c r="U28" s="326" t="n">
        <f aca="false">IF(OR(COUNTIF($P28:$T28,"&gt;0")=0,COUNTA($P$14)=0),"",(IF(COUNTA($Q28:$T28)&lt;=2,SUM($P28:$T28),IF(COUNTA($Q28:$T28)=3,SUM($P28:$T28)-MIN($Q28:$T28),SUM($P28:$T28)-MIN($Q28:$T28)-SMALL($Q28:$T28,2))))*7/(SUM($P$14:$R$14)/10))</f>
        <v>50</v>
      </c>
      <c r="V28" s="327" t="n">
        <f aca="false">IF(ROUNDDOWN(SUM($O28,$U28,0.5),0)&gt;0,ROUNDDOWN(SUM($O28,$U28,0.5),0),"")</f>
        <v>72</v>
      </c>
      <c r="W28" s="327"/>
      <c r="X28" s="327"/>
      <c r="Y28" s="328" t="str">
        <f aca="false">IF(AND(N28&lt;$N$14/2,COUNTIF($P28:$T28,"&gt;0")&gt;0),"FAIL LABS",IF(OR($U28=0,$U28=""),"",IF($V28&gt;=70,"A",IF($V28&gt;=60,"B",IF($V28&gt;=50,"C",IF($V28&gt;=40,"D","E"))))))</f>
        <v>A</v>
      </c>
    </row>
    <row r="29" customFormat="false" ht="26.25" hidden="false" customHeight="false" outlineLevel="0" collapsed="false">
      <c r="A29" s="509" t="n">
        <v>15</v>
      </c>
      <c r="B29" s="511" t="s">
        <v>59</v>
      </c>
      <c r="C29" s="511" t="s">
        <v>60</v>
      </c>
      <c r="D29" s="323" t="n">
        <v>24</v>
      </c>
      <c r="E29" s="323" t="n">
        <v>23</v>
      </c>
      <c r="F29" s="323"/>
      <c r="G29" s="324" t="n">
        <f aca="false">IF(COUNTA($D29:$F29)&gt;0,SUM($D29/$D$14,$E29/$E$14,$F29/$F$14)*$G$14/COUNTA($D29:$F29),0)</f>
        <v>7.83333333333333</v>
      </c>
      <c r="H29" s="323" t="n">
        <v>4</v>
      </c>
      <c r="I29" s="323" t="n">
        <v>3</v>
      </c>
      <c r="J29" s="324" t="n">
        <f aca="false">IF(COUNTA($H29:$I29)&gt;0,SUM($H29/$H$14,$I29/$I$14)*$J$14/COUNTA($H29:$I29),0)</f>
        <v>3.5</v>
      </c>
      <c r="K29" s="323" t="n">
        <v>11</v>
      </c>
      <c r="L29" s="323" t="n">
        <v>11</v>
      </c>
      <c r="M29" s="323"/>
      <c r="N29" s="324" t="n">
        <f aca="false">IF(COUNTA($K29:$M29)&gt;0,SUM($K29/$K$14,$L29/$L$14,$M29/$M$14)*$N$14/COUNTA($K29:$M29),0)</f>
        <v>11</v>
      </c>
      <c r="O29" s="325" t="n">
        <f aca="false">IF(ROUNDDOWN(SUM($G29,$J29,$N29,0.05),1)&gt;0,ROUNDDOWN(SUM($G29,$J29,$N29,0.05),1),"")</f>
        <v>22.3</v>
      </c>
      <c r="P29" s="323" t="n">
        <v>28</v>
      </c>
      <c r="Q29" s="323"/>
      <c r="R29" s="323" t="n">
        <v>18</v>
      </c>
      <c r="S29" s="323" t="n">
        <v>15</v>
      </c>
      <c r="T29" s="323"/>
      <c r="U29" s="326" t="n">
        <f aca="false">IF(OR(COUNTIF($P29:$T29,"&gt;0")=0,COUNTA($P$14)=0),"",(IF(COUNTA($Q29:$T29)&lt;=2,SUM($P29:$T29),IF(COUNTA($Q29:$T29)=3,SUM($P29:$T29)-MIN($Q29:$T29),SUM($P29:$T29)-MIN($Q29:$T29)-SMALL($Q29:$T29,2))))*7/(SUM($P$14:$R$14)/10))</f>
        <v>61</v>
      </c>
      <c r="V29" s="327" t="n">
        <f aca="false">IF(ROUNDDOWN(SUM($O29,$U29,0.5),0)&gt;0,ROUNDDOWN(SUM($O29,$U29,0.5),0),"")</f>
        <v>83</v>
      </c>
      <c r="W29" s="327"/>
      <c r="X29" s="327"/>
      <c r="Y29" s="328" t="str">
        <f aca="false">IF(AND(N29&lt;$N$14/2,COUNTIF($P29:$T29,"&gt;0")&gt;0),"FAIL LABS",IF(OR($U29=0,$U29=""),"",IF($V29&gt;=70,"A",IF($V29&gt;=60,"B",IF($V29&gt;=50,"C",IF($V29&gt;=40,"D","E"))))))</f>
        <v>A</v>
      </c>
    </row>
    <row r="30" customFormat="false" ht="26.25" hidden="false" customHeight="false" outlineLevel="0" collapsed="false">
      <c r="A30" s="509" t="n">
        <v>16</v>
      </c>
      <c r="B30" s="511" t="s">
        <v>61</v>
      </c>
      <c r="C30" s="511" t="s">
        <v>62</v>
      </c>
      <c r="D30" s="323" t="n">
        <v>23</v>
      </c>
      <c r="E30" s="323" t="n">
        <v>9</v>
      </c>
      <c r="F30" s="323"/>
      <c r="G30" s="324" t="n">
        <f aca="false">IF(COUNTA($D30:$F30)&gt;0,SUM($D30/$D$14,$E30/$E$14,$F30/$F$14)*$G$14/COUNTA($D30:$F30),0)</f>
        <v>5.33333333333333</v>
      </c>
      <c r="H30" s="323" t="n">
        <v>4</v>
      </c>
      <c r="I30" s="323" t="n">
        <v>3</v>
      </c>
      <c r="J30" s="324" t="n">
        <f aca="false">IF(COUNTA($H30:$I30)&gt;0,SUM($H30/$H$14,$I30/$I$14)*$J$14/COUNTA($H30:$I30),0)</f>
        <v>3.5</v>
      </c>
      <c r="K30" s="323" t="n">
        <v>12</v>
      </c>
      <c r="L30" s="323" t="n">
        <v>13</v>
      </c>
      <c r="M30" s="323"/>
      <c r="N30" s="324" t="n">
        <f aca="false">IF(COUNTA($K30:$M30)&gt;0,SUM($K30/$K$14,$L30/$L$14,$M30/$M$14)*$N$14/COUNTA($K30:$M30),0)</f>
        <v>12.5</v>
      </c>
      <c r="O30" s="325" t="n">
        <f aca="false">IF(ROUNDDOWN(SUM($G30,$J30,$N30,0.05),1)&gt;0,ROUNDDOWN(SUM($G30,$J30,$N30,0.05),1),"")</f>
        <v>21.3</v>
      </c>
      <c r="P30" s="323" t="n">
        <v>27</v>
      </c>
      <c r="Q30" s="323"/>
      <c r="R30" s="323" t="n">
        <v>6</v>
      </c>
      <c r="S30" s="323"/>
      <c r="T30" s="323" t="n">
        <v>18</v>
      </c>
      <c r="U30" s="326" t="n">
        <f aca="false">IF(OR(COUNTIF($P30:$T30,"&gt;0")=0,COUNTA($P$14)=0),"",(IF(COUNTA($Q30:$T30)&lt;=2,SUM($P30:$T30),IF(COUNTA($Q30:$T30)=3,SUM($P30:$T30)-MIN($Q30:$T30),SUM($P30:$T30)-MIN($Q30:$T30)-SMALL($Q30:$T30,2))))*7/(SUM($P$14:$R$14)/10))</f>
        <v>51</v>
      </c>
      <c r="V30" s="327" t="n">
        <f aca="false">IF(ROUNDDOWN(SUM($O30,$U30,0.5),0)&gt;0,ROUNDDOWN(SUM($O30,$U30,0.5),0),"")</f>
        <v>72</v>
      </c>
      <c r="W30" s="327"/>
      <c r="X30" s="327"/>
      <c r="Y30" s="328" t="str">
        <f aca="false">IF(AND(N30&lt;$N$14/2,COUNTIF($P30:$T30,"&gt;0")&gt;0),"FAIL LABS",IF(OR($U30=0,$U30=""),"",IF($V30&gt;=70,"A",IF($V30&gt;=60,"B",IF($V30&gt;=50,"C",IF($V30&gt;=40,"D","E"))))))</f>
        <v>A</v>
      </c>
    </row>
    <row r="31" customFormat="false" ht="26.25" hidden="false" customHeight="false" outlineLevel="0" collapsed="false">
      <c r="A31" s="509" t="n">
        <v>17</v>
      </c>
      <c r="B31" s="511" t="s">
        <v>77</v>
      </c>
      <c r="C31" s="511" t="s">
        <v>78</v>
      </c>
      <c r="D31" s="323" t="n">
        <v>23</v>
      </c>
      <c r="E31" s="323" t="n">
        <v>2</v>
      </c>
      <c r="F31" s="323"/>
      <c r="G31" s="324" t="n">
        <f aca="false">IF(COUNTA($D31:$F31)&gt;0,SUM($D31/$D$14,$E31/$E$14,$F31/$F$14)*$G$14/COUNTA($D31:$F31),0)</f>
        <v>4.16666666666667</v>
      </c>
      <c r="H31" s="323" t="n">
        <v>4.5</v>
      </c>
      <c r="I31" s="323" t="n">
        <v>4</v>
      </c>
      <c r="J31" s="324" t="n">
        <f aca="false">IF(COUNTA($H31:$I31)&gt;0,SUM($H31/$H$14,$I31/$I$14)*$J$14/COUNTA($H31:$I31),0)</f>
        <v>4.25</v>
      </c>
      <c r="K31" s="323" t="n">
        <v>12</v>
      </c>
      <c r="L31" s="323" t="n">
        <v>12</v>
      </c>
      <c r="M31" s="323"/>
      <c r="N31" s="324" t="n">
        <f aca="false">IF(COUNTA($K31:$M31)&gt;0,SUM($K31/$K$14,$L31/$L$14,$M31/$M$14)*$N$14/COUNTA($K31:$M31),0)</f>
        <v>12</v>
      </c>
      <c r="O31" s="325" t="n">
        <f aca="false">IF(ROUNDDOWN(SUM($G31,$J31,$N31,0.05),1)&gt;0,ROUNDDOWN(SUM($G31,$J31,$N31,0.05),1),"")</f>
        <v>20.4</v>
      </c>
      <c r="P31" s="323" t="n">
        <v>15</v>
      </c>
      <c r="Q31" s="323" t="n">
        <v>10</v>
      </c>
      <c r="R31" s="323"/>
      <c r="S31" s="323"/>
      <c r="T31" s="323" t="n">
        <v>8</v>
      </c>
      <c r="U31" s="326" t="n">
        <f aca="false">IF(OR(COUNTIF($P31:$T31,"&gt;0")=0,COUNTA($P$14)=0),"",(IF(COUNTA($Q31:$T31)&lt;=2,SUM($P31:$T31),IF(COUNTA($Q31:$T31)=3,SUM($P31:$T31)-MIN($Q31:$T31),SUM($P31:$T31)-MIN($Q31:$T31)-SMALL($Q31:$T31,2))))*7/(SUM($P$14:$R$14)/10))</f>
        <v>33</v>
      </c>
      <c r="V31" s="327" t="n">
        <f aca="false">IF(ROUNDDOWN(SUM($O31,$U31,0.5),0)&gt;0,ROUNDDOWN(SUM($O31,$U31,0.5),0),"")</f>
        <v>53</v>
      </c>
      <c r="W31" s="327"/>
      <c r="X31" s="327"/>
      <c r="Y31" s="328" t="str">
        <f aca="false">IF(AND(N31&lt;$N$14/2,COUNTIF($P31:$T31,"&gt;0")&gt;0),"FAIL LABS",IF(OR($U31=0,$U31=""),"",IF($V31&gt;=70,"A",IF($V31&gt;=60,"B",IF($V31&gt;=50,"C",IF($V31&gt;=40,"D","E"))))))</f>
        <v>C</v>
      </c>
    </row>
    <row r="32" customFormat="false" ht="26.25" hidden="false" customHeight="false" outlineLevel="0" collapsed="false">
      <c r="A32" s="509" t="n">
        <v>18</v>
      </c>
      <c r="B32" s="511" t="s">
        <v>63</v>
      </c>
      <c r="C32" s="511" t="s">
        <v>64</v>
      </c>
      <c r="D32" s="323" t="n">
        <v>23</v>
      </c>
      <c r="E32" s="323" t="n">
        <v>14</v>
      </c>
      <c r="F32" s="323"/>
      <c r="G32" s="324" t="n">
        <f aca="false">IF(COUNTA($D32:$F32)&gt;0,SUM($D32/$D$14,$E32/$E$14,$F32/$F$14)*$G$14/COUNTA($D32:$F32),0)</f>
        <v>6.16666666666667</v>
      </c>
      <c r="H32" s="323" t="n">
        <v>4</v>
      </c>
      <c r="I32" s="323" t="n">
        <v>3.5</v>
      </c>
      <c r="J32" s="324" t="n">
        <f aca="false">IF(COUNTA($H32:$I32)&gt;0,SUM($H32/$H$14,$I32/$I$14)*$J$14/COUNTA($H32:$I32),0)</f>
        <v>3.75</v>
      </c>
      <c r="K32" s="323" t="n">
        <v>11</v>
      </c>
      <c r="L32" s="323" t="n">
        <v>12</v>
      </c>
      <c r="M32" s="323"/>
      <c r="N32" s="324" t="n">
        <f aca="false">IF(COUNTA($K32:$M32)&gt;0,SUM($K32/$K$14,$L32/$L$14,$M32/$M$14)*$N$14/COUNTA($K32:$M32),0)</f>
        <v>11.5</v>
      </c>
      <c r="O32" s="325" t="n">
        <f aca="false">IF(ROUNDDOWN(SUM($G32,$J32,$N32,0.05),1)&gt;0,ROUNDDOWN(SUM($G32,$J32,$N32,0.05),1),"")</f>
        <v>21.4</v>
      </c>
      <c r="P32" s="323" t="n">
        <v>29</v>
      </c>
      <c r="Q32" s="323"/>
      <c r="R32" s="323" t="n">
        <v>9</v>
      </c>
      <c r="S32" s="323"/>
      <c r="T32" s="323" t="n">
        <v>20</v>
      </c>
      <c r="U32" s="326" t="n">
        <f aca="false">IF(OR(COUNTIF($P32:$T32,"&gt;0")=0,COUNTA($P$14)=0),"",(IF(COUNTA($Q32:$T32)&lt;=2,SUM($P32:$T32),IF(COUNTA($Q32:$T32)=3,SUM($P32:$T32)-MIN($Q32:$T32),SUM($P32:$T32)-MIN($Q32:$T32)-SMALL($Q32:$T32,2))))*7/(SUM($P$14:$R$14)/10))</f>
        <v>58</v>
      </c>
      <c r="V32" s="327" t="n">
        <f aca="false">IF(ROUNDDOWN(SUM($O32,$U32,0.5),0)&gt;0,ROUNDDOWN(SUM($O32,$U32,0.5),0),"")</f>
        <v>79</v>
      </c>
      <c r="W32" s="327"/>
      <c r="X32" s="327"/>
      <c r="Y32" s="328" t="str">
        <f aca="false">IF(AND(N32&lt;$N$14/2,COUNTIF($P32:$T32,"&gt;0")&gt;0),"FAIL LABS",IF(OR($U32=0,$U32=""),"",IF($V32&gt;=70,"A",IF($V32&gt;=60,"B",IF($V32&gt;=50,"C",IF($V32&gt;=40,"D","E"))))))</f>
        <v>A</v>
      </c>
    </row>
    <row r="33" customFormat="false" ht="26.25" hidden="false" customHeight="false" outlineLevel="0" collapsed="false">
      <c r="A33" s="509" t="n">
        <v>19</v>
      </c>
      <c r="B33" s="511" t="s">
        <v>65</v>
      </c>
      <c r="C33" s="511" t="s">
        <v>66</v>
      </c>
      <c r="D33" s="323" t="n">
        <v>23</v>
      </c>
      <c r="E33" s="323" t="n">
        <v>24</v>
      </c>
      <c r="F33" s="323"/>
      <c r="G33" s="324" t="n">
        <f aca="false">IF(COUNTA($D33:$F33)&gt;0,SUM($D33/$D$14,$E33/$E$14,$F33/$F$14)*$G$14/COUNTA($D33:$F33),0)</f>
        <v>7.83333333333333</v>
      </c>
      <c r="H33" s="323" t="n">
        <v>4</v>
      </c>
      <c r="I33" s="323" t="n">
        <v>3</v>
      </c>
      <c r="J33" s="324" t="n">
        <f aca="false">IF(COUNTA($H33:$I33)&gt;0,SUM($H33/$H$14,$I33/$I$14)*$J$14/COUNTA($H33:$I33),0)</f>
        <v>3.5</v>
      </c>
      <c r="K33" s="323" t="n">
        <v>11</v>
      </c>
      <c r="L33" s="323" t="n">
        <v>11</v>
      </c>
      <c r="M33" s="323"/>
      <c r="N33" s="324" t="n">
        <f aca="false">IF(COUNTA($K33:$M33)&gt;0,SUM($K33/$K$14,$L33/$L$14,$M33/$M$14)*$N$14/COUNTA($K33:$M33),0)</f>
        <v>11</v>
      </c>
      <c r="O33" s="325" t="n">
        <f aca="false">IF(ROUNDDOWN(SUM($G33,$J33,$N33,0.05),1)&gt;0,ROUNDDOWN(SUM($G33,$J33,$N33,0.05),1),"")</f>
        <v>22.3</v>
      </c>
      <c r="P33" s="323" t="n">
        <v>15</v>
      </c>
      <c r="Q33" s="323"/>
      <c r="R33" s="323" t="n">
        <v>8</v>
      </c>
      <c r="S33" s="323" t="n">
        <v>13</v>
      </c>
      <c r="T33" s="323"/>
      <c r="U33" s="326" t="n">
        <f aca="false">IF(OR(COUNTIF($P33:$T33,"&gt;0")=0,COUNTA($P$14)=0),"",(IF(COUNTA($Q33:$T33)&lt;=2,SUM($P33:$T33),IF(COUNTA($Q33:$T33)=3,SUM($P33:$T33)-MIN($Q33:$T33),SUM($P33:$T33)-MIN($Q33:$T33)-SMALL($Q33:$T33,2))))*7/(SUM($P$14:$R$14)/10))</f>
        <v>36</v>
      </c>
      <c r="V33" s="327" t="n">
        <f aca="false">IF(ROUNDDOWN(SUM($O33,$U33,0.5),0)&gt;0,ROUNDDOWN(SUM($O33,$U33,0.5),0),"")</f>
        <v>58</v>
      </c>
      <c r="W33" s="327"/>
      <c r="X33" s="327"/>
      <c r="Y33" s="328" t="str">
        <f aca="false">IF(AND(N33&lt;$N$14/2,COUNTIF($P33:$T33,"&gt;0")&gt;0),"FAIL LABS",IF(OR($U33=0,$U33=""),"",IF($V33&gt;=70,"A",IF($V33&gt;=60,"B",IF($V33&gt;=50,"C",IF($V33&gt;=40,"D","E"))))))</f>
        <v>C</v>
      </c>
    </row>
    <row r="34" customFormat="false" ht="26.25" hidden="false" customHeight="false" outlineLevel="0" collapsed="false">
      <c r="A34" s="509" t="n">
        <v>20</v>
      </c>
      <c r="B34" s="511" t="s">
        <v>67</v>
      </c>
      <c r="C34" s="511" t="s">
        <v>68</v>
      </c>
      <c r="D34" s="323" t="n">
        <v>23</v>
      </c>
      <c r="E34" s="323" t="n">
        <v>16</v>
      </c>
      <c r="F34" s="323"/>
      <c r="G34" s="324" t="n">
        <f aca="false">IF(COUNTA($D34:$F34)&gt;0,SUM($D34/$D$14,$E34/$E$14,$F34/$F$14)*$G$14/COUNTA($D34:$F34),0)</f>
        <v>6.5</v>
      </c>
      <c r="H34" s="323" t="n">
        <v>3.5</v>
      </c>
      <c r="I34" s="323" t="n">
        <v>4</v>
      </c>
      <c r="J34" s="324" t="n">
        <f aca="false">IF(COUNTA($H34:$I34)&gt;0,SUM($H34/$H$14,$I34/$I$14)*$J$14/COUNTA($H34:$I34),0)</f>
        <v>3.75</v>
      </c>
      <c r="K34" s="323" t="n">
        <v>12</v>
      </c>
      <c r="L34" s="323" t="n">
        <v>11</v>
      </c>
      <c r="M34" s="323"/>
      <c r="N34" s="324" t="n">
        <f aca="false">IF(COUNTA($K34:$M34)&gt;0,SUM($K34/$K$14,$L34/$L$14,$M34/$M$14)*$N$14/COUNTA($K34:$M34),0)</f>
        <v>11.5</v>
      </c>
      <c r="O34" s="325" t="n">
        <f aca="false">IF(ROUNDDOWN(SUM($G34,$J34,$N34,0.05),1)&gt;0,ROUNDDOWN(SUM($G34,$J34,$N34,0.05),1),"")</f>
        <v>21.8</v>
      </c>
      <c r="P34" s="323" t="n">
        <v>19</v>
      </c>
      <c r="Q34" s="323"/>
      <c r="R34" s="323" t="n">
        <v>6</v>
      </c>
      <c r="S34" s="323" t="n">
        <v>19</v>
      </c>
      <c r="T34" s="323"/>
      <c r="U34" s="326" t="n">
        <f aca="false">IF(OR(COUNTIF($P34:$T34,"&gt;0")=0,COUNTA($P$14)=0),"",(IF(COUNTA($Q34:$T34)&lt;=2,SUM($P34:$T34),IF(COUNTA($Q34:$T34)=3,SUM($P34:$T34)-MIN($Q34:$T34),SUM($P34:$T34)-MIN($Q34:$T34)-SMALL($Q34:$T34,2))))*7/(SUM($P$14:$R$14)/10))</f>
        <v>44</v>
      </c>
      <c r="V34" s="327" t="n">
        <f aca="false">IF(ROUNDDOWN(SUM($O34,$U34,0.5),0)&gt;0,ROUNDDOWN(SUM($O34,$U34,0.5),0),"")</f>
        <v>66</v>
      </c>
      <c r="W34" s="327"/>
      <c r="X34" s="327"/>
      <c r="Y34" s="328" t="str">
        <f aca="false">IF(AND(N34&lt;$N$14/2,COUNTIF($P34:$T34,"&gt;0")&gt;0),"FAIL LABS",IF(OR($U34=0,$U34=""),"",IF($V34&gt;=70,"A",IF($V34&gt;=60,"B",IF($V34&gt;=50,"C",IF($V34&gt;=40,"D","E"))))))</f>
        <v>B</v>
      </c>
    </row>
    <row r="35" customFormat="false" ht="26.25" hidden="false" customHeight="false" outlineLevel="0" collapsed="false">
      <c r="A35" s="509" t="n">
        <v>21</v>
      </c>
      <c r="B35" s="511" t="s">
        <v>87</v>
      </c>
      <c r="C35" s="511" t="s">
        <v>88</v>
      </c>
      <c r="D35" s="323" t="n">
        <v>25</v>
      </c>
      <c r="E35" s="323" t="n">
        <v>24</v>
      </c>
      <c r="F35" s="323"/>
      <c r="G35" s="324" t="n">
        <f aca="false">IF(COUNTA($D35:$F35)&gt;0,SUM($D35/$D$14,$E35/$E$14,$F35/$F$14)*$G$14/COUNTA($D35:$F35),0)</f>
        <v>8.16666666666667</v>
      </c>
      <c r="H35" s="323" t="n">
        <v>3</v>
      </c>
      <c r="I35" s="323" t="n">
        <v>3.5</v>
      </c>
      <c r="J35" s="324" t="n">
        <f aca="false">IF(COUNTA($H35:$I35)&gt;0,SUM($H35/$H$14,$I35/$I$14)*$J$14/COUNTA($H35:$I35),0)</f>
        <v>3.25</v>
      </c>
      <c r="K35" s="323" t="n">
        <v>12</v>
      </c>
      <c r="L35" s="323" t="n">
        <v>12</v>
      </c>
      <c r="M35" s="323"/>
      <c r="N35" s="324" t="n">
        <f aca="false">IF(COUNTA($K35:$M35)&gt;0,SUM($K35/$K$14,$L35/$L$14,$M35/$M$14)*$N$14/COUNTA($K35:$M35),0)</f>
        <v>12</v>
      </c>
      <c r="O35" s="325" t="n">
        <f aca="false">IF(ROUNDDOWN(SUM($G35,$J35,$N35,0.05),1)&gt;0,ROUNDDOWN(SUM($G35,$J35,$N35,0.05),1),"")</f>
        <v>23.4</v>
      </c>
      <c r="P35" s="323" t="n">
        <v>25</v>
      </c>
      <c r="Q35" s="323"/>
      <c r="R35" s="323" t="n">
        <v>10</v>
      </c>
      <c r="S35" s="323"/>
      <c r="T35" s="323" t="n">
        <v>20</v>
      </c>
      <c r="U35" s="326" t="n">
        <f aca="false">IF(OR(COUNTIF($P35:$T35,"&gt;0")=0,COUNTA($P$14)=0),"",(IF(COUNTA($Q35:$T35)&lt;=2,SUM($P35:$T35),IF(COUNTA($Q35:$T35)=3,SUM($P35:$T35)-MIN($Q35:$T35),SUM($P35:$T35)-MIN($Q35:$T35)-SMALL($Q35:$T35,2))))*7/(SUM($P$14:$R$14)/10))</f>
        <v>55</v>
      </c>
      <c r="V35" s="327" t="n">
        <f aca="false">IF(ROUNDDOWN(SUM($O35,$U35,0.5),0)&gt;0,ROUNDDOWN(SUM($O35,$U35,0.5),0),"")</f>
        <v>78</v>
      </c>
      <c r="W35" s="327"/>
      <c r="X35" s="327"/>
      <c r="Y35" s="328" t="str">
        <f aca="false">IF(AND(N35&lt;$N$14/2,COUNTIF($P35:$T35,"&gt;0")&gt;0),"FAIL LABS",IF(OR($U35=0,$U35=""),"",IF($V35&gt;=70,"A",IF($V35&gt;=60,"B",IF($V35&gt;=50,"C",IF($V35&gt;=40,"D","E"))))))</f>
        <v>A</v>
      </c>
    </row>
    <row r="36" customFormat="false" ht="26.25" hidden="false" customHeight="false" outlineLevel="0" collapsed="false">
      <c r="A36" s="509" t="n">
        <v>22</v>
      </c>
      <c r="B36" s="511" t="s">
        <v>96</v>
      </c>
      <c r="C36" s="511" t="s">
        <v>97</v>
      </c>
      <c r="D36" s="323" t="n">
        <v>22</v>
      </c>
      <c r="E36" s="323" t="n">
        <v>4</v>
      </c>
      <c r="F36" s="323"/>
      <c r="G36" s="324" t="n">
        <f aca="false">IF(COUNTA($D36:$F36)&gt;0,SUM($D36/$D$14,$E36/$E$14,$F36/$F$14)*$G$14/COUNTA($D36:$F36),0)</f>
        <v>4.33333333333333</v>
      </c>
      <c r="H36" s="323" t="n">
        <v>3.5</v>
      </c>
      <c r="I36" s="323" t="n">
        <v>4</v>
      </c>
      <c r="J36" s="324" t="n">
        <f aca="false">IF(COUNTA($H36:$I36)&gt;0,SUM($H36/$H$14,$I36/$I$14)*$J$14/COUNTA($H36:$I36),0)</f>
        <v>3.75</v>
      </c>
      <c r="K36" s="323" t="n">
        <v>11</v>
      </c>
      <c r="L36" s="323" t="n">
        <v>12</v>
      </c>
      <c r="M36" s="323"/>
      <c r="N36" s="324" t="n">
        <f aca="false">IF(COUNTA($K36:$M36)&gt;0,SUM($K36/$K$14,$L36/$L$14,$M36/$M$14)*$N$14/COUNTA($K36:$M36),0)</f>
        <v>11.5</v>
      </c>
      <c r="O36" s="325" t="n">
        <f aca="false">IF(ROUNDDOWN(SUM($G36,$J36,$N36,0.05),1)&gt;0,ROUNDDOWN(SUM($G36,$J36,$N36,0.05),1),"")</f>
        <v>19.6</v>
      </c>
      <c r="P36" s="323" t="n">
        <v>19</v>
      </c>
      <c r="Q36" s="323" t="n">
        <v>4</v>
      </c>
      <c r="R36" s="323"/>
      <c r="S36" s="323"/>
      <c r="T36" s="323" t="n">
        <v>14</v>
      </c>
      <c r="U36" s="326" t="n">
        <f aca="false">IF(OR(COUNTIF($P36:$T36,"&gt;0")=0,COUNTA($P$14)=0),"",(IF(COUNTA($Q36:$T36)&lt;=2,SUM($P36:$T36),IF(COUNTA($Q36:$T36)=3,SUM($P36:$T36)-MIN($Q36:$T36),SUM($P36:$T36)-MIN($Q36:$T36)-SMALL($Q36:$T36,2))))*7/(SUM($P$14:$R$14)/10))</f>
        <v>37</v>
      </c>
      <c r="V36" s="327" t="n">
        <f aca="false">IF(ROUNDDOWN(SUM($O36,$U36,0.5),0)&gt;0,ROUNDDOWN(SUM($O36,$U36,0.5),0),"")</f>
        <v>57</v>
      </c>
      <c r="W36" s="327"/>
      <c r="X36" s="327"/>
      <c r="Y36" s="328" t="str">
        <f aca="false">IF(AND(N36&lt;$N$14/2,COUNTIF($P36:$T36,"&gt;0")&gt;0),"FAIL LABS",IF(OR($U36=0,$U36=""),"",IF($V36&gt;=70,"A",IF($V36&gt;=60,"B",IF($V36&gt;=50,"C",IF($V36&gt;=40,"D","E"))))))</f>
        <v>C</v>
      </c>
    </row>
    <row r="37" customFormat="false" ht="26.25" hidden="false" customHeight="false" outlineLevel="0" collapsed="false">
      <c r="A37" s="509" t="n">
        <v>23</v>
      </c>
      <c r="B37" s="511" t="s">
        <v>69</v>
      </c>
      <c r="C37" s="511" t="s">
        <v>70</v>
      </c>
      <c r="D37" s="323" t="n">
        <v>22</v>
      </c>
      <c r="E37" s="323" t="n">
        <v>11</v>
      </c>
      <c r="F37" s="323"/>
      <c r="G37" s="324" t="n">
        <f aca="false">IF(COUNTA($D37:$F37)&gt;0,SUM($D37/$D$14,$E37/$E$14,$F37/$F$14)*$G$14/COUNTA($D37:$F37),0)</f>
        <v>5.5</v>
      </c>
      <c r="H37" s="323" t="n">
        <v>3</v>
      </c>
      <c r="I37" s="323" t="n">
        <v>4</v>
      </c>
      <c r="J37" s="324" t="n">
        <f aca="false">IF(COUNTA($H37:$I37)&gt;0,SUM($H37/$H$14,$I37/$I$14)*$J$14/COUNTA($H37:$I37),0)</f>
        <v>3.5</v>
      </c>
      <c r="K37" s="323" t="n">
        <v>10</v>
      </c>
      <c r="L37" s="323" t="n">
        <v>12</v>
      </c>
      <c r="M37" s="323"/>
      <c r="N37" s="324" t="n">
        <f aca="false">IF(COUNTA($K37:$M37)&gt;0,SUM($K37/$K$14,$L37/$L$14,$M37/$M$14)*$N$14/COUNTA($K37:$M37),0)</f>
        <v>11</v>
      </c>
      <c r="O37" s="325" t="n">
        <f aca="false">IF(ROUNDDOWN(SUM($G37,$J37,$N37,0.05),1)&gt;0,ROUNDDOWN(SUM($G37,$J37,$N37,0.05),1),"")</f>
        <v>20</v>
      </c>
      <c r="P37" s="323" t="n">
        <v>24</v>
      </c>
      <c r="Q37" s="323"/>
      <c r="R37" s="323" t="n">
        <v>7</v>
      </c>
      <c r="S37" s="323"/>
      <c r="T37" s="323" t="n">
        <v>17</v>
      </c>
      <c r="U37" s="326" t="n">
        <f aca="false">IF(OR(COUNTIF($P37:$T37,"&gt;0")=0,COUNTA($P$14)=0),"",(IF(COUNTA($Q37:$T37)&lt;=2,SUM($P37:$T37),IF(COUNTA($Q37:$T37)=3,SUM($P37:$T37)-MIN($Q37:$T37),SUM($P37:$T37)-MIN($Q37:$T37)-SMALL($Q37:$T37,2))))*7/(SUM($P$14:$R$14)/10))</f>
        <v>48</v>
      </c>
      <c r="V37" s="327" t="n">
        <f aca="false">IF(ROUNDDOWN(SUM($O37,$U37,0.5),0)&gt;0,ROUNDDOWN(SUM($O37,$U37,0.5),0),"")</f>
        <v>68</v>
      </c>
      <c r="W37" s="327"/>
      <c r="X37" s="327"/>
      <c r="Y37" s="328" t="str">
        <f aca="false">IF(AND(N37&lt;$N$14/2,COUNTIF($P37:$T37,"&gt;0")&gt;0),"FAIL LABS",IF(OR($U37=0,$U37=""),"",IF($V37&gt;=70,"A",IF($V37&gt;=60,"B",IF($V37&gt;=50,"C",IF($V37&gt;=40,"D","E"))))))</f>
        <v>B</v>
      </c>
    </row>
    <row r="38" customFormat="false" ht="26.25" hidden="false" customHeight="false" outlineLevel="0" collapsed="false">
      <c r="A38" s="509" t="n">
        <v>24</v>
      </c>
      <c r="B38" s="511" t="s">
        <v>71</v>
      </c>
      <c r="C38" s="511" t="s">
        <v>72</v>
      </c>
      <c r="D38" s="323" t="n">
        <v>24</v>
      </c>
      <c r="E38" s="323" t="n">
        <v>3</v>
      </c>
      <c r="F38" s="323"/>
      <c r="G38" s="324" t="n">
        <f aca="false">IF(COUNTA($D38:$F38)&gt;0,SUM($D38/$D$14,$E38/$E$14,$F38/$F$14)*$G$14/COUNTA($D38:$F38),0)</f>
        <v>4.5</v>
      </c>
      <c r="H38" s="323" t="n">
        <v>3</v>
      </c>
      <c r="I38" s="323" t="n">
        <v>4</v>
      </c>
      <c r="J38" s="324" t="n">
        <f aca="false">IF(COUNTA($H38:$I38)&gt;0,SUM($H38/$H$14,$I38/$I$14)*$J$14/COUNTA($H38:$I38),0)</f>
        <v>3.5</v>
      </c>
      <c r="K38" s="323" t="n">
        <v>12</v>
      </c>
      <c r="L38" s="323" t="n">
        <v>11</v>
      </c>
      <c r="M38" s="323"/>
      <c r="N38" s="324" t="n">
        <f aca="false">IF(COUNTA($K38:$M38)&gt;0,SUM($K38/$K$14,$L38/$L$14,$M38/$M$14)*$N$14/COUNTA($K38:$M38),0)</f>
        <v>11.5</v>
      </c>
      <c r="O38" s="325" t="n">
        <f aca="false">IF(ROUNDDOWN(SUM($G38,$J38,$N38,0.05),1)&gt;0,ROUNDDOWN(SUM($G38,$J38,$N38,0.05),1),"")</f>
        <v>19.5</v>
      </c>
      <c r="P38" s="323" t="n">
        <v>15</v>
      </c>
      <c r="Q38" s="323"/>
      <c r="R38" s="323" t="n">
        <v>8</v>
      </c>
      <c r="S38" s="323"/>
      <c r="T38" s="323" t="n">
        <v>14</v>
      </c>
      <c r="U38" s="326" t="n">
        <f aca="false">IF(OR(COUNTIF($P38:$T38,"&gt;0")=0,COUNTA($P$14)=0),"",(IF(COUNTA($Q38:$T38)&lt;=2,SUM($P38:$T38),IF(COUNTA($Q38:$T38)=3,SUM($P38:$T38)-MIN($Q38:$T38),SUM($P38:$T38)-MIN($Q38:$T38)-SMALL($Q38:$T38,2))))*7/(SUM($P$14:$R$14)/10))</f>
        <v>37</v>
      </c>
      <c r="V38" s="327" t="n">
        <f aca="false">IF(ROUNDDOWN(SUM($O38,$U38,0.5),0)&gt;0,ROUNDDOWN(SUM($O38,$U38,0.5),0),"")</f>
        <v>57</v>
      </c>
      <c r="W38" s="327"/>
      <c r="X38" s="327"/>
      <c r="Y38" s="328" t="str">
        <f aca="false">IF(AND(N38&lt;$N$14/2,COUNTIF($P38:$T38,"&gt;0")&gt;0),"FAIL LABS",IF(OR($U38=0,$U38=""),"",IF($V38&gt;=70,"A",IF($V38&gt;=60,"B",IF($V38&gt;=50,"C",IF($V38&gt;=40,"D","E"))))))</f>
        <v>C</v>
      </c>
    </row>
    <row r="39" customFormat="false" ht="26.25" hidden="false" customHeight="false" outlineLevel="0" collapsed="false">
      <c r="A39" s="509" t="n">
        <v>25</v>
      </c>
      <c r="B39" s="511" t="s">
        <v>73</v>
      </c>
      <c r="C39" s="511" t="s">
        <v>74</v>
      </c>
      <c r="D39" s="323" t="n">
        <v>24</v>
      </c>
      <c r="E39" s="323" t="n">
        <v>10</v>
      </c>
      <c r="F39" s="323"/>
      <c r="G39" s="324" t="n">
        <f aca="false">IF(COUNTA($D39:$F39)&gt;0,SUM($D39/$D$14,$E39/$E$14,$F39/$F$14)*$G$14/COUNTA($D39:$F39),0)</f>
        <v>5.66666666666667</v>
      </c>
      <c r="H39" s="323" t="n">
        <v>3.5</v>
      </c>
      <c r="I39" s="323" t="n">
        <v>4</v>
      </c>
      <c r="J39" s="324" t="n">
        <f aca="false">IF(COUNTA($H39:$I39)&gt;0,SUM($H39/$H$14,$I39/$I$14)*$J$14/COUNTA($H39:$I39),0)</f>
        <v>3.75</v>
      </c>
      <c r="K39" s="323" t="n">
        <v>12</v>
      </c>
      <c r="L39" s="323" t="n">
        <v>13</v>
      </c>
      <c r="M39" s="323"/>
      <c r="N39" s="324" t="n">
        <f aca="false">IF(COUNTA($K39:$M39)&gt;0,SUM($K39/$K$14,$L39/$L$14,$M39/$M$14)*$N$14/COUNTA($K39:$M39),0)</f>
        <v>12.5</v>
      </c>
      <c r="O39" s="325" t="n">
        <f aca="false">IF(ROUNDDOWN(SUM($G39,$J39,$N39,0.05),1)&gt;0,ROUNDDOWN(SUM($G39,$J39,$N39,0.05),1),"")</f>
        <v>21.9</v>
      </c>
      <c r="P39" s="323" t="n">
        <v>17</v>
      </c>
      <c r="Q39" s="323" t="n">
        <v>4</v>
      </c>
      <c r="R39" s="323"/>
      <c r="S39" s="323"/>
      <c r="T39" s="323" t="n">
        <v>16</v>
      </c>
      <c r="U39" s="326" t="n">
        <f aca="false">IF(OR(COUNTIF($P39:$T39,"&gt;0")=0,COUNTA($P$14)=0),"",(IF(COUNTA($Q39:$T39)&lt;=2,SUM($P39:$T39),IF(COUNTA($Q39:$T39)=3,SUM($P39:$T39)-MIN($Q39:$T39),SUM($P39:$T39)-MIN($Q39:$T39)-SMALL($Q39:$T39,2))))*7/(SUM($P$14:$R$14)/10))</f>
        <v>37</v>
      </c>
      <c r="V39" s="327" t="n">
        <f aca="false">IF(ROUNDDOWN(SUM($O39,$U39,0.5),0)&gt;0,ROUNDDOWN(SUM($O39,$U39,0.5),0),"")</f>
        <v>59</v>
      </c>
      <c r="W39" s="327"/>
      <c r="X39" s="327"/>
      <c r="Y39" s="328" t="str">
        <f aca="false">IF(AND(N39&lt;$N$14/2,COUNTIF($P39:$T39,"&gt;0")&gt;0),"FAIL LABS",IF(OR($U39=0,$U39=""),"",IF($V39&gt;=70,"A",IF($V39&gt;=60,"B",IF($V39&gt;=50,"C",IF($V39&gt;=40,"D","E"))))))</f>
        <v>C</v>
      </c>
    </row>
    <row r="40" customFormat="false" ht="26.25" hidden="false" customHeight="false" outlineLevel="0" collapsed="false">
      <c r="A40" s="509" t="n">
        <v>26</v>
      </c>
      <c r="B40" s="511" t="s">
        <v>109</v>
      </c>
      <c r="C40" s="511" t="s">
        <v>110</v>
      </c>
      <c r="D40" s="323" t="n">
        <v>22</v>
      </c>
      <c r="E40" s="323" t="n">
        <v>11</v>
      </c>
      <c r="F40" s="323"/>
      <c r="G40" s="324" t="n">
        <f aca="false">IF(COUNTA($D40:$F40)&gt;0,SUM($D40/$D$14,$E40/$E$14,$F40/$F$14)*$G$14/COUNTA($D40:$F40),0)</f>
        <v>5.5</v>
      </c>
      <c r="H40" s="323" t="n">
        <v>4</v>
      </c>
      <c r="I40" s="323" t="n">
        <v>3</v>
      </c>
      <c r="J40" s="324" t="n">
        <f aca="false">IF(COUNTA($H40:$I40)&gt;0,SUM($H40/$H$14,$I40/$I$14)*$J$14/COUNTA($H40:$I40),0)</f>
        <v>3.5</v>
      </c>
      <c r="K40" s="323" t="n">
        <v>11</v>
      </c>
      <c r="L40" s="323" t="n">
        <v>11</v>
      </c>
      <c r="M40" s="323"/>
      <c r="N40" s="324" t="n">
        <f aca="false">IF(COUNTA($K40:$M40)&gt;0,SUM($K40/$K$14,$L40/$L$14,$M40/$M$14)*$N$14/COUNTA($K40:$M40),0)</f>
        <v>11</v>
      </c>
      <c r="O40" s="325" t="n">
        <f aca="false">IF(ROUNDDOWN(SUM($G40,$J40,$N40,0.05),1)&gt;0,ROUNDDOWN(SUM($G40,$J40,$N40,0.05),1),"")</f>
        <v>20</v>
      </c>
      <c r="P40" s="323" t="n">
        <v>16</v>
      </c>
      <c r="Q40" s="323"/>
      <c r="R40" s="323" t="n">
        <v>9</v>
      </c>
      <c r="S40" s="323" t="n">
        <v>11</v>
      </c>
      <c r="T40" s="323"/>
      <c r="U40" s="326" t="n">
        <f aca="false">IF(OR(COUNTIF($P40:$T40,"&gt;0")=0,COUNTA($P$14)=0),"",(IF(COUNTA($Q40:$T40)&lt;=2,SUM($P40:$T40),IF(COUNTA($Q40:$T40)=3,SUM($P40:$T40)-MIN($Q40:$T40),SUM($P40:$T40)-MIN($Q40:$T40)-SMALL($Q40:$T40,2))))*7/(SUM($P$14:$R$14)/10))</f>
        <v>36</v>
      </c>
      <c r="V40" s="327" t="n">
        <f aca="false">IF(ROUNDDOWN(SUM($O40,$U40,0.5),0)&gt;0,ROUNDDOWN(SUM($O40,$U40,0.5),0),"")</f>
        <v>56</v>
      </c>
      <c r="W40" s="327"/>
      <c r="X40" s="327"/>
      <c r="Y40" s="328" t="str">
        <f aca="false">IF(AND(N40&lt;$N$14/2,COUNTIF($P40:$T40,"&gt;0")&gt;0),"FAIL LABS",IF(OR($U40=0,$U40=""),"",IF($V40&gt;=70,"A",IF($V40&gt;=60,"B",IF($V40&gt;=50,"C",IF($V40&gt;=40,"D","E"))))))</f>
        <v>C</v>
      </c>
    </row>
    <row r="41" customFormat="false" ht="26.25" hidden="false" customHeight="false" outlineLevel="0" collapsed="false">
      <c r="A41" s="509" t="n">
        <v>27</v>
      </c>
      <c r="B41" s="511" t="s">
        <v>75</v>
      </c>
      <c r="C41" s="511" t="s">
        <v>76</v>
      </c>
      <c r="D41" s="323" t="n">
        <v>24</v>
      </c>
      <c r="E41" s="323" t="n">
        <v>13</v>
      </c>
      <c r="F41" s="323"/>
      <c r="G41" s="324" t="n">
        <f aca="false">IF(COUNTA($D41:$F41)&gt;0,SUM($D41/$D$14,$E41/$E$14,$F41/$F$14)*$G$14/COUNTA($D41:$F41),0)</f>
        <v>6.16666666666667</v>
      </c>
      <c r="H41" s="323" t="n">
        <v>4.5</v>
      </c>
      <c r="I41" s="323" t="n">
        <v>3</v>
      </c>
      <c r="J41" s="324" t="n">
        <f aca="false">IF(COUNTA($H41:$I41)&gt;0,SUM($H41/$H$14,$I41/$I$14)*$J$14/COUNTA($H41:$I41),0)</f>
        <v>3.75</v>
      </c>
      <c r="K41" s="323" t="n">
        <v>11</v>
      </c>
      <c r="L41" s="323" t="n">
        <v>10</v>
      </c>
      <c r="M41" s="323"/>
      <c r="N41" s="324" t="n">
        <f aca="false">IF(COUNTA($K41:$M41)&gt;0,SUM($K41/$K$14,$L41/$L$14,$M41/$M$14)*$N$14/COUNTA($K41:$M41),0)</f>
        <v>10.5</v>
      </c>
      <c r="O41" s="325" t="n">
        <f aca="false">IF(ROUNDDOWN(SUM($G41,$J41,$N41,0.05),1)&gt;0,ROUNDDOWN(SUM($G41,$J41,$N41,0.05),1),"")</f>
        <v>20.4</v>
      </c>
      <c r="P41" s="323" t="n">
        <v>29</v>
      </c>
      <c r="Q41" s="323"/>
      <c r="R41" s="323" t="n">
        <v>13</v>
      </c>
      <c r="S41" s="323" t="n">
        <v>17</v>
      </c>
      <c r="T41" s="323"/>
      <c r="U41" s="326" t="n">
        <f aca="false">IF(OR(COUNTIF($P41:$T41,"&gt;0")=0,COUNTA($P$14)=0),"",(IF(COUNTA($Q41:$T41)&lt;=2,SUM($P41:$T41),IF(COUNTA($Q41:$T41)=3,SUM($P41:$T41)-MIN($Q41:$T41),SUM($P41:$T41)-MIN($Q41:$T41)-SMALL($Q41:$T41,2))))*7/(SUM($P$14:$R$14)/10))</f>
        <v>59</v>
      </c>
      <c r="V41" s="327" t="n">
        <f aca="false">IF(ROUNDDOWN(SUM($O41,$U41,0.5),0)&gt;0,ROUNDDOWN(SUM($O41,$U41,0.5),0),"")</f>
        <v>79</v>
      </c>
      <c r="W41" s="327"/>
      <c r="X41" s="327"/>
      <c r="Y41" s="328" t="str">
        <f aca="false">IF(AND(N41&lt;$N$14/2,COUNTIF($P41:$T41,"&gt;0")&gt;0),"FAIL LABS",IF(OR($U41=0,$U41=""),"",IF($V41&gt;=70,"A",IF($V41&gt;=60,"B",IF($V41&gt;=50,"C",IF($V41&gt;=40,"D","E"))))))</f>
        <v>A</v>
      </c>
    </row>
    <row r="42" customFormat="false" ht="26.25" hidden="false" customHeight="false" outlineLevel="0" collapsed="false">
      <c r="A42" s="509" t="n">
        <v>28</v>
      </c>
      <c r="B42" s="511" t="s">
        <v>79</v>
      </c>
      <c r="C42" s="511" t="s">
        <v>80</v>
      </c>
      <c r="D42" s="323" t="n">
        <v>23</v>
      </c>
      <c r="E42" s="323" t="n">
        <v>7</v>
      </c>
      <c r="F42" s="323"/>
      <c r="G42" s="324" t="n">
        <f aca="false">IF(COUNTA($D42:$F42)&gt;0,SUM($D42/$D$14,$E42/$E$14,$F42/$F$14)*$G$14/COUNTA($D42:$F42),0)</f>
        <v>5</v>
      </c>
      <c r="H42" s="323" t="n">
        <v>4</v>
      </c>
      <c r="I42" s="323" t="n">
        <v>3.5</v>
      </c>
      <c r="J42" s="324" t="n">
        <f aca="false">IF(COUNTA($H42:$I42)&gt;0,SUM($H42/$H$14,$I42/$I$14)*$J$14/COUNTA($H42:$I42),0)</f>
        <v>3.75</v>
      </c>
      <c r="K42" s="323" t="n">
        <v>12</v>
      </c>
      <c r="L42" s="323" t="n">
        <v>12</v>
      </c>
      <c r="M42" s="323"/>
      <c r="N42" s="324" t="n">
        <f aca="false">IF(COUNTA($K42:$M42)&gt;0,SUM($K42/$K$14,$L42/$L$14,$M42/$M$14)*$N$14/COUNTA($K42:$M42),0)</f>
        <v>12</v>
      </c>
      <c r="O42" s="325" t="n">
        <f aca="false">IF(ROUNDDOWN(SUM($G42,$J42,$N42,0.05),1)&gt;0,ROUNDDOWN(SUM($G42,$J42,$N42,0.05),1),"")</f>
        <v>20.8</v>
      </c>
      <c r="P42" s="323" t="n">
        <v>25</v>
      </c>
      <c r="Q42" s="323" t="n">
        <v>8</v>
      </c>
      <c r="R42" s="323"/>
      <c r="S42" s="323"/>
      <c r="T42" s="323" t="n">
        <v>17</v>
      </c>
      <c r="U42" s="326" t="n">
        <f aca="false">IF(OR(COUNTIF($P42:$T42,"&gt;0")=0,COUNTA($P$14)=0),"",(IF(COUNTA($Q42:$T42)&lt;=2,SUM($P42:$T42),IF(COUNTA($Q42:$T42)=3,SUM($P42:$T42)-MIN($Q42:$T42),SUM($P42:$T42)-MIN($Q42:$T42)-SMALL($Q42:$T42,2))))*7/(SUM($P$14:$R$14)/10))</f>
        <v>50</v>
      </c>
      <c r="V42" s="327" t="n">
        <f aca="false">IF(ROUNDDOWN(SUM($O42,$U42,0.5),0)&gt;0,ROUNDDOWN(SUM($O42,$U42,0.5),0),"")</f>
        <v>71</v>
      </c>
      <c r="W42" s="327"/>
      <c r="X42" s="327"/>
      <c r="Y42" s="328" t="str">
        <f aca="false">IF(AND(N42&lt;$N$14/2,COUNTIF($P42:$T42,"&gt;0")&gt;0),"FAIL LABS",IF(OR($U42=0,$U42=""),"",IF($V42&gt;=70,"A",IF($V42&gt;=60,"B",IF($V42&gt;=50,"C",IF($V42&gt;=40,"D","E"))))))</f>
        <v>A</v>
      </c>
    </row>
    <row r="43" customFormat="false" ht="26.25" hidden="false" customHeight="false" outlineLevel="0" collapsed="false">
      <c r="A43" s="509" t="n">
        <v>29</v>
      </c>
      <c r="B43" s="511" t="s">
        <v>81</v>
      </c>
      <c r="C43" s="511" t="s">
        <v>82</v>
      </c>
      <c r="D43" s="323" t="n">
        <v>24</v>
      </c>
      <c r="E43" s="323" t="n">
        <v>13</v>
      </c>
      <c r="F43" s="323"/>
      <c r="G43" s="324" t="n">
        <f aca="false">IF(COUNTA($D43:$F43)&gt;0,SUM($D43/$D$14,$E43/$E$14,$F43/$F$14)*$G$14/COUNTA($D43:$F43),0)</f>
        <v>6.16666666666667</v>
      </c>
      <c r="H43" s="323" t="n">
        <v>4</v>
      </c>
      <c r="I43" s="323" t="n">
        <v>3</v>
      </c>
      <c r="J43" s="324" t="n">
        <f aca="false">IF(COUNTA($H43:$I43)&gt;0,SUM($H43/$H$14,$I43/$I$14)*$J$14/COUNTA($H43:$I43),0)</f>
        <v>3.5</v>
      </c>
      <c r="K43" s="323" t="n">
        <v>12</v>
      </c>
      <c r="L43" s="323" t="n">
        <v>11</v>
      </c>
      <c r="M43" s="323"/>
      <c r="N43" s="324" t="n">
        <f aca="false">IF(COUNTA($K43:$M43)&gt;0,SUM($K43/$K$14,$L43/$L$14,$M43/$M$14)*$N$14/COUNTA($K43:$M43),0)</f>
        <v>11.5</v>
      </c>
      <c r="O43" s="325" t="n">
        <f aca="false">IF(ROUNDDOWN(SUM($G43,$J43,$N43,0.05),1)&gt;0,ROUNDDOWN(SUM($G43,$J43,$N43,0.05),1),"")</f>
        <v>21.2</v>
      </c>
      <c r="P43" s="323" t="n">
        <v>24</v>
      </c>
      <c r="Q43" s="323"/>
      <c r="R43" s="323" t="n">
        <v>9</v>
      </c>
      <c r="S43" s="323"/>
      <c r="T43" s="323" t="n">
        <v>19</v>
      </c>
      <c r="U43" s="326" t="n">
        <f aca="false">IF(OR(COUNTIF($P43:$T43,"&gt;0")=0,COUNTA($P$14)=0),"",(IF(COUNTA($Q43:$T43)&lt;=2,SUM($P43:$T43),IF(COUNTA($Q43:$T43)=3,SUM($P43:$T43)-MIN($Q43:$T43),SUM($P43:$T43)-MIN($Q43:$T43)-SMALL($Q43:$T43,2))))*7/(SUM($P$14:$R$14)/10))</f>
        <v>52</v>
      </c>
      <c r="V43" s="327" t="n">
        <f aca="false">IF(ROUNDDOWN(SUM($O43,$U43,0.5),0)&gt;0,ROUNDDOWN(SUM($O43,$U43,0.5),0),"")</f>
        <v>73</v>
      </c>
      <c r="W43" s="327"/>
      <c r="X43" s="327"/>
      <c r="Y43" s="328" t="str">
        <f aca="false">IF(AND(N43&lt;$N$14/2,COUNTIF($P43:$T43,"&gt;0")&gt;0),"FAIL LABS",IF(OR($U43=0,$U43=""),"",IF($V43&gt;=70,"A",IF($V43&gt;=60,"B",IF($V43&gt;=50,"C",IF($V43&gt;=40,"D","E"))))))</f>
        <v>A</v>
      </c>
    </row>
    <row r="44" customFormat="false" ht="26.25" hidden="false" customHeight="false" outlineLevel="0" collapsed="false">
      <c r="A44" s="509" t="n">
        <v>30</v>
      </c>
      <c r="B44" s="511" t="s">
        <v>83</v>
      </c>
      <c r="C44" s="511" t="s">
        <v>84</v>
      </c>
      <c r="D44" s="323" t="n">
        <v>23</v>
      </c>
      <c r="E44" s="323" t="n">
        <v>17</v>
      </c>
      <c r="F44" s="323"/>
      <c r="G44" s="324" t="n">
        <f aca="false">IF(COUNTA($D44:$F44)&gt;0,SUM($D44/$D$14,$E44/$E$14,$F44/$F$14)*$G$14/COUNTA($D44:$F44),0)</f>
        <v>6.66666666666667</v>
      </c>
      <c r="H44" s="323" t="n">
        <v>3.5</v>
      </c>
      <c r="I44" s="323" t="n">
        <v>3</v>
      </c>
      <c r="J44" s="324" t="n">
        <f aca="false">IF(COUNTA($H44:$I44)&gt;0,SUM($H44/$H$14,$I44/$I$14)*$J$14/COUNTA($H44:$I44),0)</f>
        <v>3.25</v>
      </c>
      <c r="K44" s="323" t="n">
        <v>12</v>
      </c>
      <c r="L44" s="323" t="n">
        <v>13</v>
      </c>
      <c r="M44" s="323"/>
      <c r="N44" s="324" t="n">
        <f aca="false">IF(COUNTA($K44:$M44)&gt;0,SUM($K44/$K$14,$L44/$L$14,$M44/$M$14)*$N$14/COUNTA($K44:$M44),0)</f>
        <v>12.5</v>
      </c>
      <c r="O44" s="325" t="n">
        <f aca="false">IF(ROUNDDOWN(SUM($G44,$J44,$N44,0.05),1)&gt;0,ROUNDDOWN(SUM($G44,$J44,$N44,0.05),1),"")</f>
        <v>22.4</v>
      </c>
      <c r="P44" s="323" t="n">
        <v>24</v>
      </c>
      <c r="Q44" s="323" t="n">
        <v>7</v>
      </c>
      <c r="R44" s="323"/>
      <c r="S44" s="323"/>
      <c r="T44" s="323" t="n">
        <v>18</v>
      </c>
      <c r="U44" s="326" t="n">
        <f aca="false">IF(OR(COUNTIF($P44:$T44,"&gt;0")=0,COUNTA($P$14)=0),"",(IF(COUNTA($Q44:$T44)&lt;=2,SUM($P44:$T44),IF(COUNTA($Q44:$T44)=3,SUM($P44:$T44)-MIN($Q44:$T44),SUM($P44:$T44)-MIN($Q44:$T44)-SMALL($Q44:$T44,2))))*7/(SUM($P$14:$R$14)/10))</f>
        <v>49</v>
      </c>
      <c r="V44" s="327" t="n">
        <f aca="false">IF(ROUNDDOWN(SUM($O44,$U44,0.5),0)&gt;0,ROUNDDOWN(SUM($O44,$U44,0.5),0),"")</f>
        <v>71</v>
      </c>
      <c r="W44" s="327"/>
      <c r="X44" s="327"/>
      <c r="Y44" s="328" t="str">
        <f aca="false">IF(AND(N44&lt;$N$14/2,COUNTIF($P44:$T44,"&gt;0")&gt;0),"FAIL LABS",IF(OR($U44=0,$U44=""),"",IF($V44&gt;=70,"A",IF($V44&gt;=60,"B",IF($V44&gt;=50,"C",IF($V44&gt;=40,"D","E"))))))</f>
        <v>A</v>
      </c>
    </row>
    <row r="45" customFormat="false" ht="26.25" hidden="false" customHeight="false" outlineLevel="0" collapsed="false">
      <c r="A45" s="509" t="n">
        <v>31</v>
      </c>
      <c r="B45" s="511" t="s">
        <v>85</v>
      </c>
      <c r="C45" s="511" t="s">
        <v>86</v>
      </c>
      <c r="D45" s="323" t="n">
        <v>24</v>
      </c>
      <c r="E45" s="323" t="n">
        <v>11</v>
      </c>
      <c r="F45" s="323"/>
      <c r="G45" s="324" t="n">
        <f aca="false">IF(COUNTA($D45:$F45)&gt;0,SUM($D45/$D$14,$E45/$E$14,$F45/$F$14)*$G$14/COUNTA($D45:$F45),0)</f>
        <v>5.83333333333333</v>
      </c>
      <c r="H45" s="323" t="n">
        <v>3</v>
      </c>
      <c r="I45" s="323" t="n">
        <v>4</v>
      </c>
      <c r="J45" s="324" t="n">
        <f aca="false">IF(COUNTA($H45:$I45)&gt;0,SUM($H45/$H$14,$I45/$I$14)*$J$14/COUNTA($H45:$I45),0)</f>
        <v>3.5</v>
      </c>
      <c r="K45" s="323" t="n">
        <v>12</v>
      </c>
      <c r="L45" s="323" t="n">
        <v>11</v>
      </c>
      <c r="M45" s="323"/>
      <c r="N45" s="324" t="n">
        <f aca="false">IF(COUNTA($K45:$M45)&gt;0,SUM($K45/$K$14,$L45/$L$14,$M45/$M$14)*$N$14/COUNTA($K45:$M45),0)</f>
        <v>11.5</v>
      </c>
      <c r="O45" s="325" t="n">
        <f aca="false">IF(ROUNDDOWN(SUM($G45,$J45,$N45,0.05),1)&gt;0,ROUNDDOWN(SUM($G45,$J45,$N45,0.05),1),"")</f>
        <v>20.8</v>
      </c>
      <c r="P45" s="323" t="n">
        <v>28</v>
      </c>
      <c r="Q45" s="323"/>
      <c r="R45" s="323" t="n">
        <v>10</v>
      </c>
      <c r="S45" s="323"/>
      <c r="T45" s="323" t="n">
        <v>20</v>
      </c>
      <c r="U45" s="326" t="n">
        <f aca="false">IF(OR(COUNTIF($P45:$T45,"&gt;0")=0,COUNTA($P$14)=0),"",(IF(COUNTA($Q45:$T45)&lt;=2,SUM($P45:$T45),IF(COUNTA($Q45:$T45)=3,SUM($P45:$T45)-MIN($Q45:$T45),SUM($P45:$T45)-MIN($Q45:$T45)-SMALL($Q45:$T45,2))))*7/(SUM($P$14:$R$14)/10))</f>
        <v>58</v>
      </c>
      <c r="V45" s="327" t="n">
        <f aca="false">IF(ROUNDDOWN(SUM($O45,$U45,0.5),0)&gt;0,ROUNDDOWN(SUM($O45,$U45,0.5),0),"")</f>
        <v>79</v>
      </c>
      <c r="W45" s="327"/>
      <c r="X45" s="327"/>
      <c r="Y45" s="328" t="str">
        <f aca="false">IF(AND(N45&lt;$N$14/2,COUNTIF($P45:$T45,"&gt;0")&gt;0),"FAIL LABS",IF(OR($U45=0,$U45=""),"",IF($V45&gt;=70,"A",IF($V45&gt;=60,"B",IF($V45&gt;=50,"C",IF($V45&gt;=40,"D","E"))))))</f>
        <v>A</v>
      </c>
    </row>
    <row r="46" customFormat="false" ht="26.25" hidden="false" customHeight="false" outlineLevel="0" collapsed="false">
      <c r="A46" s="509" t="n">
        <v>32</v>
      </c>
      <c r="B46" s="511" t="s">
        <v>94</v>
      </c>
      <c r="C46" s="511" t="s">
        <v>95</v>
      </c>
      <c r="D46" s="323" t="n">
        <v>24</v>
      </c>
      <c r="E46" s="323" t="n">
        <v>17</v>
      </c>
      <c r="F46" s="323"/>
      <c r="G46" s="324" t="n">
        <f aca="false">IF(COUNTA($D46:$F46)&gt;0,SUM($D46/$D$14,$E46/$E$14,$F46/$F$14)*$G$14/COUNTA($D46:$F46),0)</f>
        <v>6.83333333333333</v>
      </c>
      <c r="H46" s="323" t="n">
        <v>3</v>
      </c>
      <c r="I46" s="323" t="n">
        <v>4</v>
      </c>
      <c r="J46" s="324" t="n">
        <f aca="false">IF(COUNTA($H46:$I46)&gt;0,SUM($H46/$H$14,$I46/$I$14)*$J$14/COUNTA($H46:$I46),0)</f>
        <v>3.5</v>
      </c>
      <c r="K46" s="323" t="n">
        <v>12</v>
      </c>
      <c r="L46" s="323" t="n">
        <v>11</v>
      </c>
      <c r="M46" s="323"/>
      <c r="N46" s="324" t="n">
        <f aca="false">IF(COUNTA($K46:$M46)&gt;0,SUM($K46/$K$14,$L46/$L$14,$M46/$M$14)*$N$14/COUNTA($K46:$M46),0)</f>
        <v>11.5</v>
      </c>
      <c r="O46" s="325" t="n">
        <f aca="false">IF(ROUNDDOWN(SUM($G46,$J46,$N46,0.05),1)&gt;0,ROUNDDOWN(SUM($G46,$J46,$N46,0.05),1),"")</f>
        <v>21.8</v>
      </c>
      <c r="P46" s="323" t="n">
        <v>18</v>
      </c>
      <c r="Q46" s="323"/>
      <c r="R46" s="323" t="n">
        <v>11</v>
      </c>
      <c r="S46" s="323"/>
      <c r="T46" s="323" t="n">
        <v>17</v>
      </c>
      <c r="U46" s="326" t="n">
        <f aca="false">IF(OR(COUNTIF($P46:$T46,"&gt;0")=0,COUNTA($P$14)=0),"",(IF(COUNTA($Q46:$T46)&lt;=2,SUM($P46:$T46),IF(COUNTA($Q46:$T46)=3,SUM($P46:$T46)-MIN($Q46:$T46),SUM($P46:$T46)-MIN($Q46:$T46)-SMALL($Q46:$T46,2))))*7/(SUM($P$14:$R$14)/10))</f>
        <v>46</v>
      </c>
      <c r="V46" s="327" t="n">
        <f aca="false">IF(ROUNDDOWN(SUM($O46,$U46,0.5),0)&gt;0,ROUNDDOWN(SUM($O46,$U46,0.5),0),"")</f>
        <v>68</v>
      </c>
      <c r="W46" s="327"/>
      <c r="X46" s="327"/>
      <c r="Y46" s="328" t="str">
        <f aca="false">IF(AND(N46&lt;$N$14/2,COUNTIF($P46:$T46,"&gt;0")&gt;0),"FAIL LABS",IF(OR($U46=0,$U46=""),"",IF($V46&gt;=70,"A",IF($V46&gt;=60,"B",IF($V46&gt;=50,"C",IF($V46&gt;=40,"D","E"))))))</f>
        <v>B</v>
      </c>
    </row>
    <row r="47" customFormat="false" ht="26.25" hidden="false" customHeight="false" outlineLevel="0" collapsed="false">
      <c r="A47" s="509" t="n">
        <v>33</v>
      </c>
      <c r="B47" s="511" t="s">
        <v>101</v>
      </c>
      <c r="C47" s="511" t="s">
        <v>102</v>
      </c>
      <c r="D47" s="323" t="n">
        <v>22</v>
      </c>
      <c r="E47" s="323" t="n">
        <v>18</v>
      </c>
      <c r="F47" s="323"/>
      <c r="G47" s="324" t="n">
        <f aca="false">IF(COUNTA($D47:$F47)&gt;0,SUM($D47/$D$14,$E47/$E$14,$F47/$F$14)*$G$14/COUNTA($D47:$F47),0)</f>
        <v>6.66666666666667</v>
      </c>
      <c r="H47" s="323" t="n">
        <v>4</v>
      </c>
      <c r="I47" s="323" t="n">
        <v>3.5</v>
      </c>
      <c r="J47" s="324" t="n">
        <f aca="false">IF(COUNTA($H47:$I47)&gt;0,SUM($H47/$H$14,$I47/$I$14)*$J$14/COUNTA($H47:$I47),0)</f>
        <v>3.75</v>
      </c>
      <c r="K47" s="323" t="n">
        <v>10</v>
      </c>
      <c r="L47" s="323" t="n">
        <v>12</v>
      </c>
      <c r="M47" s="323"/>
      <c r="N47" s="324" t="n">
        <f aca="false">IF(COUNTA($K47:$M47)&gt;0,SUM($K47/$K$14,$L47/$L$14,$M47/$M$14)*$N$14/COUNTA($K47:$M47),0)</f>
        <v>11</v>
      </c>
      <c r="O47" s="325" t="n">
        <f aca="false">IF(ROUNDDOWN(SUM($G47,$J47,$N47,0.05),1)&gt;0,ROUNDDOWN(SUM($G47,$J47,$N47,0.05),1),"")</f>
        <v>21.4</v>
      </c>
      <c r="P47" s="323" t="n">
        <v>19</v>
      </c>
      <c r="Q47" s="323"/>
      <c r="R47" s="323" t="n">
        <v>5</v>
      </c>
      <c r="S47" s="323" t="n">
        <v>18</v>
      </c>
      <c r="T47" s="323"/>
      <c r="U47" s="326" t="n">
        <f aca="false">IF(OR(COUNTIF($P47:$T47,"&gt;0")=0,COUNTA($P$14)=0),"",(IF(COUNTA($Q47:$T47)&lt;=2,SUM($P47:$T47),IF(COUNTA($Q47:$T47)=3,SUM($P47:$T47)-MIN($Q47:$T47),SUM($P47:$T47)-MIN($Q47:$T47)-SMALL($Q47:$T47,2))))*7/(SUM($P$14:$R$14)/10))</f>
        <v>42</v>
      </c>
      <c r="V47" s="327" t="n">
        <f aca="false">IF(ROUNDDOWN(SUM($O47,$U47,0.5),0)&gt;0,ROUNDDOWN(SUM($O47,$U47,0.5),0),"")</f>
        <v>63</v>
      </c>
      <c r="W47" s="327"/>
      <c r="X47" s="327"/>
      <c r="Y47" s="328" t="str">
        <f aca="false">IF(AND(N47&lt;$N$14/2,COUNTIF($P47:$T47,"&gt;0")&gt;0),"FAIL LABS",IF(OR($U47=0,$U47=""),"",IF($V47&gt;=70,"A",IF($V47&gt;=60,"B",IF($V47&gt;=50,"C",IF($V47&gt;=40,"D","E"))))))</f>
        <v>B</v>
      </c>
    </row>
    <row r="48" customFormat="false" ht="26.25" hidden="false" customHeight="false" outlineLevel="0" collapsed="false">
      <c r="A48" s="509" t="n">
        <v>34</v>
      </c>
      <c r="B48" s="511" t="s">
        <v>103</v>
      </c>
      <c r="C48" s="511" t="s">
        <v>104</v>
      </c>
      <c r="D48" s="323" t="n">
        <v>23</v>
      </c>
      <c r="E48" s="323" t="n">
        <v>18</v>
      </c>
      <c r="F48" s="323"/>
      <c r="G48" s="324" t="n">
        <f aca="false">IF(COUNTA($D48:$F48)&gt;0,SUM($D48/$D$14,$E48/$E$14,$F48/$F$14)*$G$14/COUNTA($D48:$F48),0)</f>
        <v>6.83333333333333</v>
      </c>
      <c r="H48" s="323" t="n">
        <v>3</v>
      </c>
      <c r="I48" s="323" t="n">
        <v>4</v>
      </c>
      <c r="J48" s="324" t="n">
        <f aca="false">IF(COUNTA($H48:$I48)&gt;0,SUM($H48/$H$14,$I48/$I$14)*$J$14/COUNTA($H48:$I48),0)</f>
        <v>3.5</v>
      </c>
      <c r="K48" s="323" t="n">
        <v>10</v>
      </c>
      <c r="L48" s="323" t="n">
        <v>12</v>
      </c>
      <c r="M48" s="323"/>
      <c r="N48" s="324" t="n">
        <f aca="false">IF(COUNTA($K48:$M48)&gt;0,SUM($K48/$K$14,$L48/$L$14,$M48/$M$14)*$N$14/COUNTA($K48:$M48),0)</f>
        <v>11</v>
      </c>
      <c r="O48" s="325" t="n">
        <f aca="false">IF(ROUNDDOWN(SUM($G48,$J48,$N48,0.05),1)&gt;0,ROUNDDOWN(SUM($G48,$J48,$N48,0.05),1),"")</f>
        <v>21.3</v>
      </c>
      <c r="P48" s="323" t="n">
        <v>17</v>
      </c>
      <c r="Q48" s="323"/>
      <c r="R48" s="323" t="n">
        <v>9</v>
      </c>
      <c r="S48" s="323"/>
      <c r="T48" s="323" t="n">
        <v>20</v>
      </c>
      <c r="U48" s="326" t="n">
        <f aca="false">IF(OR(COUNTIF($P48:$T48,"&gt;0")=0,COUNTA($P$14)=0),"",(IF(COUNTA($Q48:$T48)&lt;=2,SUM($P48:$T48),IF(COUNTA($Q48:$T48)=3,SUM($P48:$T48)-MIN($Q48:$T48),SUM($P48:$T48)-MIN($Q48:$T48)-SMALL($Q48:$T48,2))))*7/(SUM($P$14:$R$14)/10))</f>
        <v>46</v>
      </c>
      <c r="V48" s="327" t="n">
        <f aca="false">IF(ROUNDDOWN(SUM($O48,$U48,0.5),0)&gt;0,ROUNDDOWN(SUM($O48,$U48,0.5),0),"")</f>
        <v>67</v>
      </c>
      <c r="W48" s="327"/>
      <c r="X48" s="327"/>
      <c r="Y48" s="328" t="str">
        <f aca="false">IF(AND(N48&lt;$N$14/2,COUNTIF($P48:$T48,"&gt;0")&gt;0),"FAIL LABS",IF(OR($U48=0,$U48=""),"",IF($V48&gt;=70,"A",IF($V48&gt;=60,"B",IF($V48&gt;=50,"C",IF($V48&gt;=40,"D","E"))))))</f>
        <v>B</v>
      </c>
    </row>
    <row r="49" customFormat="false" ht="26.25" hidden="false" customHeight="false" outlineLevel="0" collapsed="false">
      <c r="A49" s="509" t="n">
        <v>35</v>
      </c>
      <c r="B49" s="511" t="s">
        <v>105</v>
      </c>
      <c r="C49" s="511" t="s">
        <v>106</v>
      </c>
      <c r="D49" s="323" t="n">
        <v>24</v>
      </c>
      <c r="E49" s="323" t="n">
        <v>15</v>
      </c>
      <c r="F49" s="323"/>
      <c r="G49" s="324" t="n">
        <f aca="false">IF(COUNTA($D49:$F49)&gt;0,SUM($D49/$D$14,$E49/$E$14,$F49/$F$14)*$G$14/COUNTA($D49:$F49),0)</f>
        <v>6.5</v>
      </c>
      <c r="H49" s="323" t="n">
        <v>3</v>
      </c>
      <c r="I49" s="323" t="n">
        <v>4</v>
      </c>
      <c r="J49" s="324" t="n">
        <f aca="false">IF(COUNTA($H49:$I49)&gt;0,SUM($H49/$H$14,$I49/$I$14)*$J$14/COUNTA($H49:$I49),0)</f>
        <v>3.5</v>
      </c>
      <c r="K49" s="323" t="n">
        <v>11</v>
      </c>
      <c r="L49" s="323" t="n">
        <v>10</v>
      </c>
      <c r="M49" s="323"/>
      <c r="N49" s="324" t="n">
        <f aca="false">IF(COUNTA($K49:$M49)&gt;0,SUM($K49/$K$14,$L49/$L$14,$M49/$M$14)*$N$14/COUNTA($K49:$M49),0)</f>
        <v>10.5</v>
      </c>
      <c r="O49" s="325" t="n">
        <f aca="false">IF(ROUNDDOWN(SUM($G49,$J49,$N49,0.05),1)&gt;0,ROUNDDOWN(SUM($G49,$J49,$N49,0.05),1),"")</f>
        <v>20.5</v>
      </c>
      <c r="P49" s="323" t="n">
        <v>20</v>
      </c>
      <c r="Q49" s="323"/>
      <c r="R49" s="323" t="n">
        <v>4</v>
      </c>
      <c r="S49" s="323" t="n">
        <v>17</v>
      </c>
      <c r="T49" s="323"/>
      <c r="U49" s="326" t="n">
        <f aca="false">IF(OR(COUNTIF($P49:$T49,"&gt;0")=0,COUNTA($P$14)=0),"",(IF(COUNTA($Q49:$T49)&lt;=2,SUM($P49:$T49),IF(COUNTA($Q49:$T49)=3,SUM($P49:$T49)-MIN($Q49:$T49),SUM($P49:$T49)-MIN($Q49:$T49)-SMALL($Q49:$T49,2))))*7/(SUM($P$14:$R$14)/10))</f>
        <v>41</v>
      </c>
      <c r="V49" s="327" t="n">
        <f aca="false">IF(ROUNDDOWN(SUM($O49,$U49,0.5),0)&gt;0,ROUNDDOWN(SUM($O49,$U49,0.5),0),"")</f>
        <v>62</v>
      </c>
      <c r="W49" s="327"/>
      <c r="X49" s="327"/>
      <c r="Y49" s="328" t="str">
        <f aca="false">IF(AND(N49&lt;$N$14/2,COUNTIF($P49:$T49,"&gt;0")&gt;0),"FAIL LABS",IF(OR($U49=0,$U49=""),"",IF($V49&gt;=70,"A",IF($V49&gt;=60,"B",IF($V49&gt;=50,"C",IF($V49&gt;=40,"D","E"))))))</f>
        <v>B</v>
      </c>
    </row>
    <row r="50" customFormat="false" ht="26.25" hidden="false" customHeight="false" outlineLevel="0" collapsed="false">
      <c r="A50" s="509" t="n">
        <v>36</v>
      </c>
      <c r="B50" s="511" t="s">
        <v>107</v>
      </c>
      <c r="C50" s="511" t="s">
        <v>108</v>
      </c>
      <c r="D50" s="323" t="n">
        <v>23</v>
      </c>
      <c r="E50" s="323" t="n">
        <v>12</v>
      </c>
      <c r="F50" s="323"/>
      <c r="G50" s="324" t="n">
        <f aca="false">IF(COUNTA($D50:$F50)&gt;0,SUM($D50/$D$14,$E50/$E$14,$F50/$F$14)*$G$14/COUNTA($D50:$F50),0)</f>
        <v>5.83333333333333</v>
      </c>
      <c r="H50" s="323" t="n">
        <v>4</v>
      </c>
      <c r="I50" s="323" t="n">
        <v>3.5</v>
      </c>
      <c r="J50" s="324" t="n">
        <f aca="false">IF(COUNTA($H50:$I50)&gt;0,SUM($H50/$H$14,$I50/$I$14)*$J$14/COUNTA($H50:$I50),0)</f>
        <v>3.75</v>
      </c>
      <c r="K50" s="323" t="n">
        <v>12</v>
      </c>
      <c r="L50" s="323" t="n">
        <v>11</v>
      </c>
      <c r="M50" s="323"/>
      <c r="N50" s="324" t="n">
        <f aca="false">IF(COUNTA($K50:$M50)&gt;0,SUM($K50/$K$14,$L50/$L$14,$M50/$M$14)*$N$14/COUNTA($K50:$M50),0)</f>
        <v>11.5</v>
      </c>
      <c r="O50" s="325" t="n">
        <f aca="false">IF(ROUNDDOWN(SUM($G50,$J50,$N50,0.05),1)&gt;0,ROUNDDOWN(SUM($G50,$J50,$N50,0.05),1),"")</f>
        <v>21.1</v>
      </c>
      <c r="P50" s="323" t="n">
        <v>21</v>
      </c>
      <c r="Q50" s="323"/>
      <c r="R50" s="323" t="n">
        <v>10</v>
      </c>
      <c r="S50" s="323" t="n">
        <v>17</v>
      </c>
      <c r="T50" s="323"/>
      <c r="U50" s="326" t="n">
        <f aca="false">IF(OR(COUNTIF($P50:$T50,"&gt;0")=0,COUNTA($P$14)=0),"",(IF(COUNTA($Q50:$T50)&lt;=2,SUM($P50:$T50),IF(COUNTA($Q50:$T50)=3,SUM($P50:$T50)-MIN($Q50:$T50),SUM($P50:$T50)-MIN($Q50:$T50)-SMALL($Q50:$T50,2))))*7/(SUM($P$14:$R$14)/10))</f>
        <v>48</v>
      </c>
      <c r="V50" s="327" t="n">
        <f aca="false">IF(ROUNDDOWN(SUM($O50,$U50,0.5),0)&gt;0,ROUNDDOWN(SUM($O50,$U50,0.5),0),"")</f>
        <v>69</v>
      </c>
      <c r="W50" s="327"/>
      <c r="X50" s="327"/>
      <c r="Y50" s="328" t="str">
        <f aca="false">IF(AND(N50&lt;$N$14/2,COUNTIF($P50:$T50,"&gt;0")&gt;0),"FAIL LABS",IF(OR($U50=0,$U50=""),"",IF($V50&gt;=70,"A",IF($V50&gt;=60,"B",IF($V50&gt;=50,"C",IF($V50&gt;=40,"D","E"))))))</f>
        <v>B</v>
      </c>
    </row>
    <row r="51" customFormat="false" ht="26.25" hidden="false" customHeight="false" outlineLevel="0" collapsed="false">
      <c r="A51" s="509" t="n">
        <v>37</v>
      </c>
      <c r="B51" s="511" t="s">
        <v>111</v>
      </c>
      <c r="C51" s="511" t="s">
        <v>112</v>
      </c>
      <c r="D51" s="323" t="n">
        <v>23</v>
      </c>
      <c r="E51" s="323" t="n">
        <v>19</v>
      </c>
      <c r="F51" s="323"/>
      <c r="G51" s="324" t="n">
        <f aca="false">IF(COUNTA($D51:$F51)&gt;0,SUM($D51/$D$14,$E51/$E$14,$F51/$F$14)*$G$14/COUNTA($D51:$F51),0)</f>
        <v>7</v>
      </c>
      <c r="H51" s="323" t="n">
        <v>4</v>
      </c>
      <c r="I51" s="323" t="n">
        <v>3</v>
      </c>
      <c r="J51" s="324" t="n">
        <f aca="false">IF(COUNTA($H51:$I51)&gt;0,SUM($H51/$H$14,$I51/$I$14)*$J$14/COUNTA($H51:$I51),0)</f>
        <v>3.5</v>
      </c>
      <c r="K51" s="323" t="n">
        <v>12</v>
      </c>
      <c r="L51" s="323" t="n">
        <v>11</v>
      </c>
      <c r="M51" s="323"/>
      <c r="N51" s="324" t="n">
        <f aca="false">IF(COUNTA($K51:$M51)&gt;0,SUM($K51/$K$14,$L51/$L$14,$M51/$M$14)*$N$14/COUNTA($K51:$M51),0)</f>
        <v>11.5</v>
      </c>
      <c r="O51" s="325" t="n">
        <f aca="false">IF(ROUNDDOWN(SUM($G51,$J51,$N51,0.05),1)&gt;0,ROUNDDOWN(SUM($G51,$J51,$N51,0.05),1),"")</f>
        <v>22</v>
      </c>
      <c r="P51" s="323" t="n">
        <v>23</v>
      </c>
      <c r="Q51" s="323"/>
      <c r="R51" s="323" t="n">
        <v>12</v>
      </c>
      <c r="S51" s="323"/>
      <c r="T51" s="323" t="n">
        <v>12</v>
      </c>
      <c r="U51" s="326" t="n">
        <f aca="false">IF(OR(COUNTIF($P51:$T51,"&gt;0")=0,COUNTA($P$14)=0),"",(IF(COUNTA($Q51:$T51)&lt;=2,SUM($P51:$T51),IF(COUNTA($Q51:$T51)=3,SUM($P51:$T51)-MIN($Q51:$T51),SUM($P51:$T51)-MIN($Q51:$T51)-SMALL($Q51:$T51,2))))*7/(SUM($P$14:$R$14)/10))</f>
        <v>47</v>
      </c>
      <c r="V51" s="327" t="n">
        <f aca="false">IF(ROUNDDOWN(SUM($O51,$U51,0.5),0)&gt;0,ROUNDDOWN(SUM($O51,$U51,0.5),0),"")</f>
        <v>69</v>
      </c>
      <c r="W51" s="327"/>
      <c r="X51" s="327"/>
      <c r="Y51" s="328" t="str">
        <f aca="false">IF(AND(N51&lt;$N$14/2,COUNTIF($P51:$T51,"&gt;0")&gt;0),"FAIL LABS",IF(OR($U51=0,$U51=""),"",IF($V51&gt;=70,"A",IF($V51&gt;=60,"B",IF($V51&gt;=50,"C",IF($V51&gt;=40,"D","E"))))))</f>
        <v>B</v>
      </c>
    </row>
    <row r="52" customFormat="false" ht="26.25" hidden="false" customHeight="false" outlineLevel="0" collapsed="false">
      <c r="A52" s="509" t="n">
        <v>38</v>
      </c>
      <c r="B52" s="511" t="s">
        <v>113</v>
      </c>
      <c r="C52" s="511" t="s">
        <v>114</v>
      </c>
      <c r="D52" s="323" t="n">
        <v>24</v>
      </c>
      <c r="E52" s="323" t="n">
        <v>6</v>
      </c>
      <c r="F52" s="323"/>
      <c r="G52" s="324" t="n">
        <f aca="false">IF(COUNTA($D52:$F52)&gt;0,SUM($D52/$D$14,$E52/$E$14,$F52/$F$14)*$G$14/COUNTA($D52:$F52),0)</f>
        <v>5</v>
      </c>
      <c r="H52" s="323" t="n">
        <v>3.5</v>
      </c>
      <c r="I52" s="323" t="n">
        <v>4</v>
      </c>
      <c r="J52" s="324" t="n">
        <f aca="false">IF(COUNTA($H52:$I52)&gt;0,SUM($H52/$H$14,$I52/$I$14)*$J$14/COUNTA($H52:$I52),0)</f>
        <v>3.75</v>
      </c>
      <c r="K52" s="323" t="n">
        <v>12</v>
      </c>
      <c r="L52" s="323" t="n">
        <v>13</v>
      </c>
      <c r="M52" s="323"/>
      <c r="N52" s="324" t="n">
        <f aca="false">IF(COUNTA($K52:$M52)&gt;0,SUM($K52/$K$14,$L52/$L$14,$M52/$M$14)*$N$14/COUNTA($K52:$M52),0)</f>
        <v>12.5</v>
      </c>
      <c r="O52" s="325" t="n">
        <f aca="false">IF(ROUNDDOWN(SUM($G52,$J52,$N52,0.05),1)&gt;0,ROUNDDOWN(SUM($G52,$J52,$N52,0.05),1),"")</f>
        <v>21.3</v>
      </c>
      <c r="P52" s="323" t="n">
        <v>24</v>
      </c>
      <c r="Q52" s="323"/>
      <c r="R52" s="323" t="n">
        <v>6</v>
      </c>
      <c r="S52" s="323"/>
      <c r="T52" s="323" t="n">
        <v>14</v>
      </c>
      <c r="U52" s="326" t="n">
        <f aca="false">IF(OR(COUNTIF($P52:$T52,"&gt;0")=0,COUNTA($P$14)=0),"",(IF(COUNTA($Q52:$T52)&lt;=2,SUM($P52:$T52),IF(COUNTA($Q52:$T52)=3,SUM($P52:$T52)-MIN($Q52:$T52),SUM($P52:$T52)-MIN($Q52:$T52)-SMALL($Q52:$T52,2))))*7/(SUM($P$14:$R$14)/10))</f>
        <v>44</v>
      </c>
      <c r="V52" s="327" t="n">
        <f aca="false">IF(ROUNDDOWN(SUM($O52,$U52,0.5),0)&gt;0,ROUNDDOWN(SUM($O52,$U52,0.5),0),"")</f>
        <v>65</v>
      </c>
      <c r="W52" s="327"/>
      <c r="X52" s="327"/>
      <c r="Y52" s="328" t="str">
        <f aca="false">IF(AND(N52&lt;$N$14/2,COUNTIF($P52:$T52,"&gt;0")&gt;0),"FAIL LABS",IF(OR($U52=0,$U52=""),"",IF($V52&gt;=70,"A",IF($V52&gt;=60,"B",IF($V52&gt;=50,"C",IF($V52&gt;=40,"D","E"))))))</f>
        <v>B</v>
      </c>
    </row>
    <row r="53" customFormat="false" ht="26.25" hidden="false" customHeight="false" outlineLevel="0" collapsed="false">
      <c r="A53" s="509" t="n">
        <v>39</v>
      </c>
      <c r="B53" s="511" t="s">
        <v>137</v>
      </c>
      <c r="C53" s="511" t="s">
        <v>138</v>
      </c>
      <c r="D53" s="323" t="n">
        <v>20</v>
      </c>
      <c r="E53" s="323" t="n">
        <v>6</v>
      </c>
      <c r="F53" s="323"/>
      <c r="G53" s="324" t="n">
        <f aca="false">IF(COUNTA($D53:$F53)&gt;0,SUM($D53/$D$14,$E53/$E$14,$F53/$F$14)*$G$14/COUNTA($D53:$F53),0)</f>
        <v>4.33333333333333</v>
      </c>
      <c r="H53" s="323" t="n">
        <v>3</v>
      </c>
      <c r="I53" s="323" t="n">
        <v>4</v>
      </c>
      <c r="J53" s="324" t="n">
        <f aca="false">IF(COUNTA($H53:$I53)&gt;0,SUM($H53/$H$14,$I53/$I$14)*$J$14/COUNTA($H53:$I53),0)</f>
        <v>3.5</v>
      </c>
      <c r="K53" s="323" t="n">
        <v>12</v>
      </c>
      <c r="L53" s="323" t="n">
        <v>11</v>
      </c>
      <c r="M53" s="323"/>
      <c r="N53" s="324" t="n">
        <f aca="false">IF(COUNTA($K53:$M53)&gt;0,SUM($K53/$K$14,$L53/$L$14,$M53/$M$14)*$N$14/COUNTA($K53:$M53),0)</f>
        <v>11.5</v>
      </c>
      <c r="O53" s="325" t="n">
        <f aca="false">IF(ROUNDDOWN(SUM($G53,$J53,$N53,0.05),1)&gt;0,ROUNDDOWN(SUM($G53,$J53,$N53,0.05),1),"")</f>
        <v>19.3</v>
      </c>
      <c r="P53" s="323" t="n">
        <v>19</v>
      </c>
      <c r="Q53" s="323"/>
      <c r="R53" s="323" t="n">
        <v>6</v>
      </c>
      <c r="S53" s="323"/>
      <c r="T53" s="323" t="n">
        <v>8</v>
      </c>
      <c r="U53" s="326" t="n">
        <f aca="false">IF(OR(COUNTIF($P53:$T53,"&gt;0")=0,COUNTA($P$14)=0),"",(IF(COUNTA($Q53:$T53)&lt;=2,SUM($P53:$T53),IF(COUNTA($Q53:$T53)=3,SUM($P53:$T53)-MIN($Q53:$T53),SUM($P53:$T53)-MIN($Q53:$T53)-SMALL($Q53:$T53,2))))*7/(SUM($P$14:$R$14)/10))</f>
        <v>33</v>
      </c>
      <c r="V53" s="327" t="n">
        <f aca="false">IF(ROUNDDOWN(SUM($O53,$U53,0.5),0)&gt;0,ROUNDDOWN(SUM($O53,$U53,0.5),0),"")</f>
        <v>52</v>
      </c>
      <c r="W53" s="327"/>
      <c r="X53" s="327"/>
      <c r="Y53" s="328" t="str">
        <f aca="false">IF(AND(N53&lt;$N$14/2,COUNTIF($P53:$T53,"&gt;0")&gt;0),"FAIL LABS",IF(OR($U53=0,$U53=""),"",IF($V53&gt;=70,"A",IF($V53&gt;=60,"B",IF($V53&gt;=50,"C",IF($V53&gt;=40,"D","E"))))))</f>
        <v>C</v>
      </c>
    </row>
    <row r="54" customFormat="false" ht="26.25" hidden="false" customHeight="false" outlineLevel="0" collapsed="false">
      <c r="A54" s="509" t="n">
        <v>40</v>
      </c>
      <c r="B54" s="511" t="s">
        <v>115</v>
      </c>
      <c r="C54" s="511" t="s">
        <v>116</v>
      </c>
      <c r="D54" s="323" t="n">
        <v>22</v>
      </c>
      <c r="E54" s="323" t="n">
        <v>7</v>
      </c>
      <c r="F54" s="323"/>
      <c r="G54" s="324" t="n">
        <f aca="false">IF(COUNTA($D54:$F54)&gt;0,SUM($D54/$D$14,$E54/$E$14,$F54/$F$14)*$G$14/COUNTA($D54:$F54),0)</f>
        <v>4.83333333333333</v>
      </c>
      <c r="H54" s="323" t="n">
        <v>4</v>
      </c>
      <c r="I54" s="323" t="n">
        <v>3.5</v>
      </c>
      <c r="J54" s="324" t="n">
        <f aca="false">IF(COUNTA($H54:$I54)&gt;0,SUM($H54/$H$14,$I54/$I$14)*$J$14/COUNTA($H54:$I54),0)</f>
        <v>3.75</v>
      </c>
      <c r="K54" s="323" t="n">
        <v>12</v>
      </c>
      <c r="L54" s="323" t="n">
        <v>11</v>
      </c>
      <c r="M54" s="323"/>
      <c r="N54" s="324" t="n">
        <f aca="false">IF(COUNTA($K54:$M54)&gt;0,SUM($K54/$K$14,$L54/$L$14,$M54/$M$14)*$N$14/COUNTA($K54:$M54),0)</f>
        <v>11.5</v>
      </c>
      <c r="O54" s="325" t="n">
        <f aca="false">IF(ROUNDDOWN(SUM($G54,$J54,$N54,0.05),1)&gt;0,ROUNDDOWN(SUM($G54,$J54,$N54,0.05),1),"")</f>
        <v>20.1</v>
      </c>
      <c r="P54" s="323" t="n">
        <v>15</v>
      </c>
      <c r="Q54" s="323"/>
      <c r="R54" s="323" t="n">
        <v>7</v>
      </c>
      <c r="S54" s="323" t="n">
        <v>12</v>
      </c>
      <c r="T54" s="323"/>
      <c r="U54" s="326" t="n">
        <f aca="false">IF(OR(COUNTIF($P54:$T54,"&gt;0")=0,COUNTA($P$14)=0),"",(IF(COUNTA($Q54:$T54)&lt;=2,SUM($P54:$T54),IF(COUNTA($Q54:$T54)=3,SUM($P54:$T54)-MIN($Q54:$T54),SUM($P54:$T54)-MIN($Q54:$T54)-SMALL($Q54:$T54,2))))*7/(SUM($P$14:$R$14)/10))</f>
        <v>34</v>
      </c>
      <c r="V54" s="327" t="n">
        <f aca="false">IF(ROUNDDOWN(SUM($O54,$U54,0.5),0)&gt;0,ROUNDDOWN(SUM($O54,$U54,0.5),0),"")</f>
        <v>54</v>
      </c>
      <c r="W54" s="327"/>
      <c r="X54" s="327"/>
      <c r="Y54" s="328" t="str">
        <f aca="false">IF(AND(N54&lt;$N$14/2,COUNTIF($P54:$T54,"&gt;0")&gt;0),"FAIL LABS",IF(OR($U54=0,$U54=""),"",IF($V54&gt;=70,"A",IF($V54&gt;=60,"B",IF($V54&gt;=50,"C",IF($V54&gt;=40,"D","E"))))))</f>
        <v>C</v>
      </c>
    </row>
    <row r="55" customFormat="false" ht="26.25" hidden="false" customHeight="false" outlineLevel="0" collapsed="false">
      <c r="A55" s="509" t="n">
        <v>41</v>
      </c>
      <c r="B55" s="511" t="s">
        <v>117</v>
      </c>
      <c r="C55" s="511" t="s">
        <v>118</v>
      </c>
      <c r="D55" s="323" t="n">
        <v>22</v>
      </c>
      <c r="E55" s="323" t="n">
        <v>24</v>
      </c>
      <c r="F55" s="323"/>
      <c r="G55" s="324" t="n">
        <f aca="false">IF(COUNTA($D55:$F55)&gt;0,SUM($D55/$D$14,$E55/$E$14,$F55/$F$14)*$G$14/COUNTA($D55:$F55),0)</f>
        <v>7.66666666666667</v>
      </c>
      <c r="H55" s="323" t="n">
        <v>3.5</v>
      </c>
      <c r="I55" s="323" t="n">
        <v>4</v>
      </c>
      <c r="J55" s="324" t="n">
        <f aca="false">IF(COUNTA($H55:$I55)&gt;0,SUM($H55/$H$14,$I55/$I$14)*$J$14/COUNTA($H55:$I55),0)</f>
        <v>3.75</v>
      </c>
      <c r="K55" s="323" t="n">
        <v>11</v>
      </c>
      <c r="L55" s="323" t="n">
        <v>10</v>
      </c>
      <c r="M55" s="323"/>
      <c r="N55" s="324" t="n">
        <f aca="false">IF(COUNTA($K55:$M55)&gt;0,SUM($K55/$K$14,$L55/$L$14,$M55/$M$14)*$N$14/COUNTA($K55:$M55),0)</f>
        <v>10.5</v>
      </c>
      <c r="O55" s="325" t="n">
        <f aca="false">IF(ROUNDDOWN(SUM($G55,$J55,$N55,0.05),1)&gt;0,ROUNDDOWN(SUM($G55,$J55,$N55,0.05),1),"")</f>
        <v>21.9</v>
      </c>
      <c r="P55" s="323" t="n">
        <v>28</v>
      </c>
      <c r="Q55" s="323"/>
      <c r="R55" s="323" t="n">
        <v>8</v>
      </c>
      <c r="S55" s="323"/>
      <c r="T55" s="323" t="n">
        <v>17</v>
      </c>
      <c r="U55" s="326" t="n">
        <f aca="false">IF(OR(COUNTIF($P55:$T55,"&gt;0")=0,COUNTA($P$14)=0),"",(IF(COUNTA($Q55:$T55)&lt;=2,SUM($P55:$T55),IF(COUNTA($Q55:$T55)=3,SUM($P55:$T55)-MIN($Q55:$T55),SUM($P55:$T55)-MIN($Q55:$T55)-SMALL($Q55:$T55,2))))*7/(SUM($P$14:$R$14)/10))</f>
        <v>53</v>
      </c>
      <c r="V55" s="327" t="n">
        <f aca="false">IF(ROUNDDOWN(SUM($O55,$U55,0.5),0)&gt;0,ROUNDDOWN(SUM($O55,$U55,0.5),0),"")</f>
        <v>75</v>
      </c>
      <c r="W55" s="327"/>
      <c r="X55" s="327"/>
      <c r="Y55" s="328" t="str">
        <f aca="false">IF(AND(N55&lt;$N$14/2,COUNTIF($P55:$T55,"&gt;0")&gt;0),"FAIL LABS",IF(OR($U55=0,$U55=""),"",IF($V55&gt;=70,"A",IF($V55&gt;=60,"B",IF($V55&gt;=50,"C",IF($V55&gt;=40,"D","E"))))))</f>
        <v>A</v>
      </c>
    </row>
    <row r="56" customFormat="false" ht="26.25" hidden="false" customHeight="false" outlineLevel="0" collapsed="false">
      <c r="A56" s="509" t="n">
        <v>42</v>
      </c>
      <c r="B56" s="511" t="s">
        <v>119</v>
      </c>
      <c r="C56" s="511" t="s">
        <v>120</v>
      </c>
      <c r="D56" s="323" t="n">
        <v>24</v>
      </c>
      <c r="E56" s="323" t="n">
        <v>8</v>
      </c>
      <c r="F56" s="323"/>
      <c r="G56" s="324" t="n">
        <f aca="false">IF(COUNTA($D56:$F56)&gt;0,SUM($D56/$D$14,$E56/$E$14,$F56/$F$14)*$G$14/COUNTA($D56:$F56),0)</f>
        <v>5.33333333333333</v>
      </c>
      <c r="H56" s="323" t="n">
        <v>3</v>
      </c>
      <c r="I56" s="323" t="n">
        <v>4</v>
      </c>
      <c r="J56" s="324" t="n">
        <f aca="false">IF(COUNTA($H56:$I56)&gt;0,SUM($H56/$H$14,$I56/$I$14)*$J$14/COUNTA($H56:$I56),0)</f>
        <v>3.5</v>
      </c>
      <c r="K56" s="323" t="n">
        <v>12</v>
      </c>
      <c r="L56" s="323" t="n">
        <v>11</v>
      </c>
      <c r="M56" s="323"/>
      <c r="N56" s="324" t="n">
        <f aca="false">IF(COUNTA($K56:$M56)&gt;0,SUM($K56/$K$14,$L56/$L$14,$M56/$M$14)*$N$14/COUNTA($K56:$M56),0)</f>
        <v>11.5</v>
      </c>
      <c r="O56" s="325" t="n">
        <f aca="false">IF(ROUNDDOWN(SUM($G56,$J56,$N56,0.05),1)&gt;0,ROUNDDOWN(SUM($G56,$J56,$N56,0.05),1),"")</f>
        <v>20.3</v>
      </c>
      <c r="P56" s="323" t="n">
        <v>20</v>
      </c>
      <c r="Q56" s="323" t="n">
        <v>6</v>
      </c>
      <c r="R56" s="323"/>
      <c r="S56" s="323" t="n">
        <v>16</v>
      </c>
      <c r="T56" s="323"/>
      <c r="U56" s="326" t="n">
        <f aca="false">IF(OR(COUNTIF($P56:$T56,"&gt;0")=0,COUNTA($P$14)=0),"",(IF(COUNTA($Q56:$T56)&lt;=2,SUM($P56:$T56),IF(COUNTA($Q56:$T56)=3,SUM($P56:$T56)-MIN($Q56:$T56),SUM($P56:$T56)-MIN($Q56:$T56)-SMALL($Q56:$T56,2))))*7/(SUM($P$14:$R$14)/10))</f>
        <v>42</v>
      </c>
      <c r="V56" s="327" t="n">
        <f aca="false">IF(ROUNDDOWN(SUM($O56,$U56,0.5),0)&gt;0,ROUNDDOWN(SUM($O56,$U56,0.5),0),"")</f>
        <v>62</v>
      </c>
      <c r="W56" s="327"/>
      <c r="X56" s="327"/>
      <c r="Y56" s="328" t="str">
        <f aca="false">IF(AND(N56&lt;$N$14/2,COUNTIF($P56:$T56,"&gt;0")&gt;0),"FAIL LABS",IF(OR($U56=0,$U56=""),"",IF($V56&gt;=70,"A",IF($V56&gt;=60,"B",IF($V56&gt;=50,"C",IF($V56&gt;=40,"D","E"))))))</f>
        <v>B</v>
      </c>
    </row>
    <row r="57" customFormat="false" ht="26.25" hidden="false" customHeight="false" outlineLevel="0" collapsed="false">
      <c r="A57" s="509" t="n">
        <v>43</v>
      </c>
      <c r="B57" s="511" t="s">
        <v>121</v>
      </c>
      <c r="C57" s="511" t="s">
        <v>122</v>
      </c>
      <c r="D57" s="323" t="n">
        <v>24</v>
      </c>
      <c r="E57" s="323" t="n">
        <v>10</v>
      </c>
      <c r="F57" s="323"/>
      <c r="G57" s="324" t="n">
        <f aca="false">IF(COUNTA($D57:$F57)&gt;0,SUM($D57/$D$14,$E57/$E$14,$F57/$F$14)*$G$14/COUNTA($D57:$F57),0)</f>
        <v>5.66666666666667</v>
      </c>
      <c r="H57" s="323" t="n">
        <v>4</v>
      </c>
      <c r="I57" s="323" t="n">
        <v>4</v>
      </c>
      <c r="J57" s="324" t="n">
        <f aca="false">IF(COUNTA($H57:$I57)&gt;0,SUM($H57/$H$14,$I57/$I$14)*$J$14/COUNTA($H57:$I57),0)</f>
        <v>4</v>
      </c>
      <c r="K57" s="323" t="n">
        <v>12</v>
      </c>
      <c r="L57" s="323" t="n">
        <v>11</v>
      </c>
      <c r="M57" s="323"/>
      <c r="N57" s="324" t="n">
        <f aca="false">IF(COUNTA($K57:$M57)&gt;0,SUM($K57/$K$14,$L57/$L$14,$M57/$M$14)*$N$14/COUNTA($K57:$M57),0)</f>
        <v>11.5</v>
      </c>
      <c r="O57" s="325" t="n">
        <f aca="false">IF(ROUNDDOWN(SUM($G57,$J57,$N57,0.05),1)&gt;0,ROUNDDOWN(SUM($G57,$J57,$N57,0.05),1),"")</f>
        <v>21.2</v>
      </c>
      <c r="P57" s="323" t="n">
        <v>23</v>
      </c>
      <c r="Q57" s="323"/>
      <c r="R57" s="323" t="n">
        <v>4</v>
      </c>
      <c r="S57" s="323" t="n">
        <v>16</v>
      </c>
      <c r="T57" s="323"/>
      <c r="U57" s="326" t="n">
        <f aca="false">IF(OR(COUNTIF($P57:$T57,"&gt;0")=0,COUNTA($P$14)=0),"",(IF(COUNTA($Q57:$T57)&lt;=2,SUM($P57:$T57),IF(COUNTA($Q57:$T57)=3,SUM($P57:$T57)-MIN($Q57:$T57),SUM($P57:$T57)-MIN($Q57:$T57)-SMALL($Q57:$T57,2))))*7/(SUM($P$14:$R$14)/10))</f>
        <v>43</v>
      </c>
      <c r="V57" s="327" t="n">
        <f aca="false">IF(ROUNDDOWN(SUM($O57,$U57,0.5),0)&gt;0,ROUNDDOWN(SUM($O57,$U57,0.5),0),"")</f>
        <v>64</v>
      </c>
      <c r="W57" s="327"/>
      <c r="X57" s="327"/>
      <c r="Y57" s="328" t="str">
        <f aca="false">IF(AND(N57&lt;$N$14/2,COUNTIF($P57:$T57,"&gt;0")&gt;0),"FAIL LABS",IF(OR($U57=0,$U57=""),"",IF($V57&gt;=70,"A",IF($V57&gt;=60,"B",IF($V57&gt;=50,"C",IF($V57&gt;=40,"D","E"))))))</f>
        <v>B</v>
      </c>
    </row>
    <row r="58" customFormat="false" ht="26.25" hidden="false" customHeight="false" outlineLevel="0" collapsed="false">
      <c r="A58" s="509" t="n">
        <v>44</v>
      </c>
      <c r="B58" s="511" t="s">
        <v>123</v>
      </c>
      <c r="C58" s="511" t="s">
        <v>124</v>
      </c>
      <c r="D58" s="323" t="n">
        <v>24</v>
      </c>
      <c r="E58" s="323" t="n">
        <v>18</v>
      </c>
      <c r="F58" s="323"/>
      <c r="G58" s="324" t="n">
        <f aca="false">IF(COUNTA($D58:$F58)&gt;0,SUM($D58/$D$14,$E58/$E$14,$F58/$F$14)*$G$14/COUNTA($D58:$F58),0)</f>
        <v>7</v>
      </c>
      <c r="H58" s="323" t="n">
        <v>4</v>
      </c>
      <c r="I58" s="323" t="n">
        <v>3</v>
      </c>
      <c r="J58" s="324" t="n">
        <f aca="false">IF(COUNTA($H58:$I58)&gt;0,SUM($H58/$H$14,$I58/$I$14)*$J$14/COUNTA($H58:$I58),0)</f>
        <v>3.5</v>
      </c>
      <c r="K58" s="323" t="n">
        <v>12</v>
      </c>
      <c r="L58" s="323" t="n">
        <v>13</v>
      </c>
      <c r="M58" s="323"/>
      <c r="N58" s="324" t="n">
        <f aca="false">IF(COUNTA($K58:$M58)&gt;0,SUM($K58/$K$14,$L58/$L$14,$M58/$M$14)*$N$14/COUNTA($K58:$M58),0)</f>
        <v>12.5</v>
      </c>
      <c r="O58" s="325" t="n">
        <f aca="false">IF(ROUNDDOWN(SUM($G58,$J58,$N58,0.05),1)&gt;0,ROUNDDOWN(SUM($G58,$J58,$N58,0.05),1),"")</f>
        <v>23</v>
      </c>
      <c r="P58" s="323" t="n">
        <v>14</v>
      </c>
      <c r="Q58" s="323"/>
      <c r="R58" s="323" t="n">
        <v>10</v>
      </c>
      <c r="S58" s="323"/>
      <c r="T58" s="323" t="n">
        <v>10</v>
      </c>
      <c r="U58" s="326" t="n">
        <f aca="false">IF(OR(COUNTIF($P58:$T58,"&gt;0")=0,COUNTA($P$14)=0),"",(IF(COUNTA($Q58:$T58)&lt;=2,SUM($P58:$T58),IF(COUNTA($Q58:$T58)=3,SUM($P58:$T58)-MIN($Q58:$T58),SUM($P58:$T58)-MIN($Q58:$T58)-SMALL($Q58:$T58,2))))*7/(SUM($P$14:$R$14)/10))</f>
        <v>34</v>
      </c>
      <c r="V58" s="327" t="n">
        <f aca="false">IF(ROUNDDOWN(SUM($O58,$U58,0.5),0)&gt;0,ROUNDDOWN(SUM($O58,$U58,0.5),0),"")</f>
        <v>57</v>
      </c>
      <c r="W58" s="327"/>
      <c r="X58" s="327"/>
      <c r="Y58" s="328" t="str">
        <f aca="false">IF(AND(N58&lt;$N$14/2,COUNTIF($P58:$T58,"&gt;0")&gt;0),"FAIL LABS",IF(OR($U58=0,$U58=""),"",IF($V58&gt;=70,"A",IF($V58&gt;=60,"B",IF($V58&gt;=50,"C",IF($V58&gt;=40,"D","E"))))))</f>
        <v>C</v>
      </c>
    </row>
    <row r="59" customFormat="false" ht="26.25" hidden="false" customHeight="false" outlineLevel="0" collapsed="false">
      <c r="A59" s="509" t="n">
        <v>45</v>
      </c>
      <c r="B59" s="511" t="s">
        <v>125</v>
      </c>
      <c r="C59" s="511" t="s">
        <v>126</v>
      </c>
      <c r="D59" s="323" t="n">
        <v>25</v>
      </c>
      <c r="E59" s="323" t="n">
        <v>13</v>
      </c>
      <c r="F59" s="323"/>
      <c r="G59" s="324" t="n">
        <f aca="false">IF(COUNTA($D59:$F59)&gt;0,SUM($D59/$D$14,$E59/$E$14,$F59/$F$14)*$G$14/COUNTA($D59:$F59),0)</f>
        <v>6.33333333333333</v>
      </c>
      <c r="H59" s="323" t="n">
        <v>3</v>
      </c>
      <c r="I59" s="323" t="n">
        <v>3.5</v>
      </c>
      <c r="J59" s="324" t="n">
        <f aca="false">IF(COUNTA($H59:$I59)&gt;0,SUM($H59/$H$14,$I59/$I$14)*$J$14/COUNTA($H59:$I59),0)</f>
        <v>3.25</v>
      </c>
      <c r="K59" s="323" t="n">
        <v>12</v>
      </c>
      <c r="L59" s="323" t="n">
        <v>12</v>
      </c>
      <c r="M59" s="323"/>
      <c r="N59" s="324" t="n">
        <f aca="false">IF(COUNTA($K59:$M59)&gt;0,SUM($K59/$K$14,$L59/$L$14,$M59/$M$14)*$N$14/COUNTA($K59:$M59),0)</f>
        <v>12</v>
      </c>
      <c r="O59" s="325" t="n">
        <f aca="false">IF(ROUNDDOWN(SUM($G59,$J59,$N59,0.05),1)&gt;0,ROUNDDOWN(SUM($G59,$J59,$N59,0.05),1),"")</f>
        <v>21.6</v>
      </c>
      <c r="P59" s="323" t="n">
        <v>28</v>
      </c>
      <c r="Q59" s="323"/>
      <c r="R59" s="323" t="n">
        <v>7</v>
      </c>
      <c r="S59" s="323"/>
      <c r="T59" s="323" t="n">
        <v>18</v>
      </c>
      <c r="U59" s="326" t="n">
        <f aca="false">IF(OR(COUNTIF($P59:$T59,"&gt;0")=0,COUNTA($P$14)=0),"",(IF(COUNTA($Q59:$T59)&lt;=2,SUM($P59:$T59),IF(COUNTA($Q59:$T59)=3,SUM($P59:$T59)-MIN($Q59:$T59),SUM($P59:$T59)-MIN($Q59:$T59)-SMALL($Q59:$T59,2))))*7/(SUM($P$14:$R$14)/10))</f>
        <v>53</v>
      </c>
      <c r="V59" s="327" t="n">
        <f aca="false">IF(ROUNDDOWN(SUM($O59,$U59,0.5),0)&gt;0,ROUNDDOWN(SUM($O59,$U59,0.5),0),"")</f>
        <v>75</v>
      </c>
      <c r="W59" s="327"/>
      <c r="X59" s="327"/>
      <c r="Y59" s="328" t="str">
        <f aca="false">IF(AND(N59&lt;$N$14/2,COUNTIF($P59:$T59,"&gt;0")&gt;0),"FAIL LABS",IF(OR($U59=0,$U59=""),"",IF($V59&gt;=70,"A",IF($V59&gt;=60,"B",IF($V59&gt;=50,"C",IF($V59&gt;=40,"D","E"))))))</f>
        <v>A</v>
      </c>
    </row>
    <row r="60" customFormat="false" ht="26.25" hidden="false" customHeight="false" outlineLevel="0" collapsed="false">
      <c r="A60" s="509" t="n">
        <v>46</v>
      </c>
      <c r="B60" s="511" t="s">
        <v>127</v>
      </c>
      <c r="C60" s="511" t="s">
        <v>128</v>
      </c>
      <c r="D60" s="323" t="n">
        <v>25</v>
      </c>
      <c r="E60" s="323" t="n">
        <v>18</v>
      </c>
      <c r="F60" s="323"/>
      <c r="G60" s="324" t="n">
        <f aca="false">IF(COUNTA($D60:$F60)&gt;0,SUM($D60/$D$14,$E60/$E$14,$F60/$F$14)*$G$14/COUNTA($D60:$F60),0)</f>
        <v>7.16666666666667</v>
      </c>
      <c r="H60" s="323" t="n">
        <v>4</v>
      </c>
      <c r="I60" s="323" t="n">
        <v>3</v>
      </c>
      <c r="J60" s="324" t="n">
        <f aca="false">IF(COUNTA($H60:$I60)&gt;0,SUM($H60/$H$14,$I60/$I$14)*$J$14/COUNTA($H60:$I60),0)</f>
        <v>3.5</v>
      </c>
      <c r="K60" s="323" t="n">
        <v>12</v>
      </c>
      <c r="L60" s="323" t="n">
        <v>11</v>
      </c>
      <c r="M60" s="323"/>
      <c r="N60" s="324" t="n">
        <f aca="false">IF(COUNTA($K60:$M60)&gt;0,SUM($K60/$K$14,$L60/$L$14,$M60/$M$14)*$N$14/COUNTA($K60:$M60),0)</f>
        <v>11.5</v>
      </c>
      <c r="O60" s="325" t="n">
        <f aca="false">IF(ROUNDDOWN(SUM($G60,$J60,$N60,0.05),1)&gt;0,ROUNDDOWN(SUM($G60,$J60,$N60,0.05),1),"")</f>
        <v>22.2</v>
      </c>
      <c r="P60" s="323" t="n">
        <v>25</v>
      </c>
      <c r="Q60" s="323"/>
      <c r="R60" s="323" t="n">
        <v>9</v>
      </c>
      <c r="S60" s="323" t="n">
        <v>19</v>
      </c>
      <c r="T60" s="323"/>
      <c r="U60" s="326" t="n">
        <f aca="false">IF(OR(COUNTIF($P60:$T60,"&gt;0")=0,COUNTA($P$14)=0),"",(IF(COUNTA($Q60:$T60)&lt;=2,SUM($P60:$T60),IF(COUNTA($Q60:$T60)=3,SUM($P60:$T60)-MIN($Q60:$T60),SUM($P60:$T60)-MIN($Q60:$T60)-SMALL($Q60:$T60,2))))*7/(SUM($P$14:$R$14)/10))</f>
        <v>53</v>
      </c>
      <c r="V60" s="327" t="n">
        <f aca="false">IF(ROUNDDOWN(SUM($O60,$U60,0.5),0)&gt;0,ROUNDDOWN(SUM($O60,$U60,0.5),0),"")</f>
        <v>75</v>
      </c>
      <c r="W60" s="327"/>
      <c r="X60" s="327"/>
      <c r="Y60" s="328" t="str">
        <f aca="false">IF(AND(N60&lt;$N$14/2,COUNTIF($P60:$T60,"&gt;0")&gt;0),"FAIL LABS",IF(OR($U60=0,$U60=""),"",IF($V60&gt;=70,"A",IF($V60&gt;=60,"B",IF($V60&gt;=50,"C",IF($V60&gt;=40,"D","E"))))))</f>
        <v>A</v>
      </c>
    </row>
    <row r="61" customFormat="false" ht="26.25" hidden="false" customHeight="false" outlineLevel="0" collapsed="false">
      <c r="A61" s="509" t="n">
        <v>47</v>
      </c>
      <c r="B61" s="511" t="s">
        <v>129</v>
      </c>
      <c r="C61" s="511" t="s">
        <v>130</v>
      </c>
      <c r="D61" s="323" t="n">
        <v>22</v>
      </c>
      <c r="E61" s="323" t="n">
        <v>4</v>
      </c>
      <c r="F61" s="323"/>
      <c r="G61" s="324" t="n">
        <f aca="false">IF(COUNTA($D61:$F61)&gt;0,SUM($D61/$D$14,$E61/$E$14,$F61/$F$14)*$G$14/COUNTA($D61:$F61),0)</f>
        <v>4.33333333333333</v>
      </c>
      <c r="H61" s="323" t="n">
        <v>4.5</v>
      </c>
      <c r="I61" s="323" t="n">
        <v>4</v>
      </c>
      <c r="J61" s="324" t="n">
        <f aca="false">IF(COUNTA($H61:$I61)&gt;0,SUM($H61/$H$14,$I61/$I$14)*$J$14/COUNTA($H61:$I61),0)</f>
        <v>4.25</v>
      </c>
      <c r="K61" s="323" t="n">
        <v>12</v>
      </c>
      <c r="L61" s="323" t="n">
        <v>12</v>
      </c>
      <c r="M61" s="323"/>
      <c r="N61" s="324" t="n">
        <f aca="false">IF(COUNTA($K61:$M61)&gt;0,SUM($K61/$K$14,$L61/$L$14,$M61/$M$14)*$N$14/COUNTA($K61:$M61),0)</f>
        <v>12</v>
      </c>
      <c r="O61" s="325" t="n">
        <f aca="false">IF(ROUNDDOWN(SUM($G61,$J61,$N61,0.05),1)&gt;0,ROUNDDOWN(SUM($G61,$J61,$N61,0.05),1),"")</f>
        <v>20.6</v>
      </c>
      <c r="P61" s="323" t="n">
        <v>20</v>
      </c>
      <c r="Q61" s="323"/>
      <c r="R61" s="323" t="n">
        <v>6</v>
      </c>
      <c r="S61" s="323" t="n">
        <v>12</v>
      </c>
      <c r="T61" s="323"/>
      <c r="U61" s="326" t="n">
        <f aca="false">IF(OR(COUNTIF($P61:$T61,"&gt;0")=0,COUNTA($P$14)=0),"",(IF(COUNTA($Q61:$T61)&lt;=2,SUM($P61:$T61),IF(COUNTA($Q61:$T61)=3,SUM($P61:$T61)-MIN($Q61:$T61),SUM($P61:$T61)-MIN($Q61:$T61)-SMALL($Q61:$T61,2))))*7/(SUM($P$14:$R$14)/10))</f>
        <v>38</v>
      </c>
      <c r="V61" s="327" t="n">
        <f aca="false">IF(ROUNDDOWN(SUM($O61,$U61,0.5),0)&gt;0,ROUNDDOWN(SUM($O61,$U61,0.5),0),"")</f>
        <v>59</v>
      </c>
      <c r="W61" s="327"/>
      <c r="X61" s="327"/>
      <c r="Y61" s="328" t="str">
        <f aca="false">IF(AND(N61&lt;$N$14/2,COUNTIF($P61:$T61,"&gt;0")&gt;0),"FAIL LABS",IF(OR($U61=0,$U61=""),"",IF($V61&gt;=70,"A",IF($V61&gt;=60,"B",IF($V61&gt;=50,"C",IF($V61&gt;=40,"D","E"))))))</f>
        <v>C</v>
      </c>
    </row>
    <row r="62" customFormat="false" ht="26.25" hidden="false" customHeight="false" outlineLevel="0" collapsed="false">
      <c r="A62" s="509" t="n">
        <v>48</v>
      </c>
      <c r="B62" s="511" t="s">
        <v>168</v>
      </c>
      <c r="C62" s="511" t="s">
        <v>176</v>
      </c>
      <c r="D62" s="323" t="n">
        <v>23</v>
      </c>
      <c r="E62" s="323" t="n">
        <v>10</v>
      </c>
      <c r="F62" s="323"/>
      <c r="G62" s="324" t="n">
        <f aca="false">IF(COUNTA($D62:$F62)&gt;0,SUM($D62/$D$14,$E62/$E$14,$F62/$F$14)*$G$14/COUNTA($D62:$F62),0)</f>
        <v>5.5</v>
      </c>
      <c r="H62" s="323" t="n">
        <v>4</v>
      </c>
      <c r="I62" s="323" t="n">
        <v>3</v>
      </c>
      <c r="J62" s="324" t="n">
        <f aca="false">IF(COUNTA($H62:$I62)&gt;0,SUM($H62/$H$14,$I62/$I$14)*$J$14/COUNTA($H62:$I62),0)</f>
        <v>3.5</v>
      </c>
      <c r="K62" s="323" t="n">
        <v>11</v>
      </c>
      <c r="L62" s="323" t="n">
        <v>10</v>
      </c>
      <c r="M62" s="323"/>
      <c r="N62" s="324" t="n">
        <f aca="false">IF(COUNTA($K62:$M62)&gt;0,SUM($K62/$K$14,$L62/$L$14,$M62/$M$14)*$N$14/COUNTA($K62:$M62),0)</f>
        <v>10.5</v>
      </c>
      <c r="O62" s="325" t="n">
        <f aca="false">IF(ROUNDDOWN(SUM($G62,$J62,$N62,0.05),1)&gt;0,ROUNDDOWN(SUM($G62,$J62,$N62,0.05),1),"")</f>
        <v>19.5</v>
      </c>
      <c r="P62" s="323" t="n">
        <v>15</v>
      </c>
      <c r="Q62" s="323"/>
      <c r="R62" s="323" t="n">
        <v>6</v>
      </c>
      <c r="S62" s="323" t="n">
        <v>10</v>
      </c>
      <c r="T62" s="323"/>
      <c r="U62" s="326" t="n">
        <f aca="false">IF(OR(COUNTIF($P62:$T62,"&gt;0")=0,COUNTA($P$14)=0),"",(IF(COUNTA($Q62:$T62)&lt;=2,SUM($P62:$T62),IF(COUNTA($Q62:$T62)=3,SUM($P62:$T62)-MIN($Q62:$T62),SUM($P62:$T62)-MIN($Q62:$T62)-SMALL($Q62:$T62,2))))*7/(SUM($P$14:$R$14)/10))</f>
        <v>31</v>
      </c>
      <c r="V62" s="327" t="n">
        <f aca="false">IF(ROUNDDOWN(SUM($O62,$U62,0.5),0)&gt;0,ROUNDDOWN(SUM($O62,$U62,0.5),0),"")</f>
        <v>51</v>
      </c>
      <c r="W62" s="327"/>
      <c r="X62" s="327"/>
      <c r="Y62" s="328" t="str">
        <f aca="false">IF(AND(N62&lt;$N$14/2,COUNTIF($P62:$T62,"&gt;0")&gt;0),"FAIL LABS",IF(OR($U62=0,$U62=""),"",IF($V62&gt;=70,"A",IF($V62&gt;=60,"B",IF($V62&gt;=50,"C",IF($V62&gt;=40,"D","E"))))))</f>
        <v>C</v>
      </c>
    </row>
    <row r="63" customFormat="false" ht="26.25" hidden="false" customHeight="false" outlineLevel="0" collapsed="false">
      <c r="A63" s="509" t="n">
        <v>49</v>
      </c>
      <c r="B63" s="511" t="s">
        <v>131</v>
      </c>
      <c r="C63" s="511" t="s">
        <v>132</v>
      </c>
      <c r="D63" s="323" t="n">
        <v>24</v>
      </c>
      <c r="E63" s="323" t="n">
        <v>16</v>
      </c>
      <c r="F63" s="323"/>
      <c r="G63" s="324" t="n">
        <f aca="false">IF(COUNTA($D63:$F63)&gt;0,SUM($D63/$D$14,$E63/$E$14,$F63/$F$14)*$G$14/COUNTA($D63:$F63),0)</f>
        <v>6.66666666666667</v>
      </c>
      <c r="H63" s="323" t="n">
        <v>4</v>
      </c>
      <c r="I63" s="323" t="n">
        <v>4.5</v>
      </c>
      <c r="J63" s="324" t="n">
        <f aca="false">IF(COUNTA($H63:$I63)&gt;0,SUM($H63/$H$14,$I63/$I$14)*$J$14/COUNTA($H63:$I63),0)</f>
        <v>4.25</v>
      </c>
      <c r="K63" s="323" t="n">
        <v>11</v>
      </c>
      <c r="L63" s="323" t="n">
        <v>10</v>
      </c>
      <c r="M63" s="323"/>
      <c r="N63" s="324" t="n">
        <f aca="false">IF(COUNTA($K63:$M63)&gt;0,SUM($K63/$K$14,$L63/$L$14,$M63/$M$14)*$N$14/COUNTA($K63:$M63),0)</f>
        <v>10.5</v>
      </c>
      <c r="O63" s="325" t="n">
        <f aca="false">IF(ROUNDDOWN(SUM($G63,$J63,$N63,0.05),1)&gt;0,ROUNDDOWN(SUM($G63,$J63,$N63,0.05),1),"")</f>
        <v>21.4</v>
      </c>
      <c r="P63" s="323" t="n">
        <v>22</v>
      </c>
      <c r="Q63" s="323"/>
      <c r="R63" s="323" t="n">
        <v>8</v>
      </c>
      <c r="S63" s="323" t="n">
        <v>17</v>
      </c>
      <c r="T63" s="323"/>
      <c r="U63" s="326" t="n">
        <f aca="false">IF(OR(COUNTIF($P63:$T63,"&gt;0")=0,COUNTA($P$14)=0),"",(IF(COUNTA($Q63:$T63)&lt;=2,SUM($P63:$T63),IF(COUNTA($Q63:$T63)=3,SUM($P63:$T63)-MIN($Q63:$T63),SUM($P63:$T63)-MIN($Q63:$T63)-SMALL($Q63:$T63,2))))*7/(SUM($P$14:$R$14)/10))</f>
        <v>47</v>
      </c>
      <c r="V63" s="327" t="n">
        <f aca="false">IF(ROUNDDOWN(SUM($O63,$U63,0.5),0)&gt;0,ROUNDDOWN(SUM($O63,$U63,0.5),0),"")</f>
        <v>68</v>
      </c>
      <c r="W63" s="327"/>
      <c r="X63" s="327"/>
      <c r="Y63" s="328" t="str">
        <f aca="false">IF(AND(N63&lt;$N$14/2,COUNTIF($P63:$T63,"&gt;0")&gt;0),"FAIL LABS",IF(OR($U63=0,$U63=""),"",IF($V63&gt;=70,"A",IF($V63&gt;=60,"B",IF($V63&gt;=50,"C",IF($V63&gt;=40,"D","E"))))))</f>
        <v>B</v>
      </c>
    </row>
    <row r="64" customFormat="false" ht="26.25" hidden="false" customHeight="false" outlineLevel="0" collapsed="false">
      <c r="A64" s="509" t="n">
        <v>50</v>
      </c>
      <c r="B64" s="511" t="s">
        <v>133</v>
      </c>
      <c r="C64" s="511" t="s">
        <v>134</v>
      </c>
      <c r="D64" s="323" t="n">
        <v>22</v>
      </c>
      <c r="E64" s="323" t="n">
        <v>14</v>
      </c>
      <c r="F64" s="323"/>
      <c r="G64" s="324" t="n">
        <f aca="false">IF(COUNTA($D64:$F64)&gt;0,SUM($D64/$D$14,$E64/$E$14,$F64/$F$14)*$G$14/COUNTA($D64:$F64),0)</f>
        <v>6</v>
      </c>
      <c r="H64" s="323" t="n">
        <v>3</v>
      </c>
      <c r="I64" s="323" t="n">
        <v>3</v>
      </c>
      <c r="J64" s="324" t="n">
        <f aca="false">IF(COUNTA($H64:$I64)&gt;0,SUM($H64/$H$14,$I64/$I$14)*$J$14/COUNTA($H64:$I64),0)</f>
        <v>3</v>
      </c>
      <c r="K64" s="323" t="n">
        <v>12</v>
      </c>
      <c r="L64" s="323" t="n">
        <v>11</v>
      </c>
      <c r="M64" s="323"/>
      <c r="N64" s="324" t="n">
        <f aca="false">IF(COUNTA($K64:$M64)&gt;0,SUM($K64/$K$14,$L64/$L$14,$M64/$M$14)*$N$14/COUNTA($K64:$M64),0)</f>
        <v>11.5</v>
      </c>
      <c r="O64" s="325" t="n">
        <f aca="false">IF(ROUNDDOWN(SUM($G64,$J64,$N64,0.05),1)&gt;0,ROUNDDOWN(SUM($G64,$J64,$N64,0.05),1),"")</f>
        <v>20.5</v>
      </c>
      <c r="P64" s="323" t="n">
        <v>28</v>
      </c>
      <c r="Q64" s="323"/>
      <c r="R64" s="323" t="n">
        <v>12</v>
      </c>
      <c r="S64" s="323"/>
      <c r="T64" s="323" t="n">
        <v>20</v>
      </c>
      <c r="U64" s="326" t="n">
        <f aca="false">IF(OR(COUNTIF($P64:$T64,"&gt;0")=0,COUNTA($P$14)=0),"",(IF(COUNTA($Q64:$T64)&lt;=2,SUM($P64:$T64),IF(COUNTA($Q64:$T64)=3,SUM($P64:$T64)-MIN($Q64:$T64),SUM($P64:$T64)-MIN($Q64:$T64)-SMALL($Q64:$T64,2))))*7/(SUM($P$14:$R$14)/10))</f>
        <v>60</v>
      </c>
      <c r="V64" s="327" t="n">
        <f aca="false">IF(ROUNDDOWN(SUM($O64,$U64,0.5),0)&gt;0,ROUNDDOWN(SUM($O64,$U64,0.5),0),"")</f>
        <v>81</v>
      </c>
      <c r="W64" s="327"/>
      <c r="X64" s="327"/>
      <c r="Y64" s="328" t="str">
        <f aca="false">IF(AND(N64&lt;$N$14/2,COUNTIF($P64:$T64,"&gt;0")&gt;0),"FAIL LABS",IF(OR($U64=0,$U64=""),"",IF($V64&gt;=70,"A",IF($V64&gt;=60,"B",IF($V64&gt;=50,"C",IF($V64&gt;=40,"D","E"))))))</f>
        <v>A</v>
      </c>
    </row>
    <row r="65" customFormat="false" ht="24.6" hidden="false" customHeight="false" outlineLevel="0" collapsed="false">
      <c r="A65" s="509" t="n">
        <v>51</v>
      </c>
      <c r="B65" s="511" t="s">
        <v>135</v>
      </c>
      <c r="C65" s="511" t="s">
        <v>378</v>
      </c>
      <c r="D65" s="323" t="n">
        <v>23</v>
      </c>
      <c r="E65" s="323" t="n">
        <v>9</v>
      </c>
      <c r="F65" s="323"/>
      <c r="G65" s="324" t="n">
        <f aca="false">IF(COUNTA($D65:$F65)&gt;0,SUM($D65/$D$14,$E65/$E$14,$F65/$F$14)*$G$14/COUNTA($D65:$F65),0)</f>
        <v>5.33333333333333</v>
      </c>
      <c r="H65" s="323" t="n">
        <v>3.5</v>
      </c>
      <c r="I65" s="323" t="n">
        <v>3.5</v>
      </c>
      <c r="J65" s="324" t="n">
        <f aca="false">IF(COUNTA($H65:$I65)&gt;0,SUM($H65/$H$14,$I65/$I$14)*$J$14/COUNTA($H65:$I65),0)</f>
        <v>3.5</v>
      </c>
      <c r="K65" s="323" t="n">
        <v>11</v>
      </c>
      <c r="L65" s="323" t="n">
        <v>11</v>
      </c>
      <c r="M65" s="323"/>
      <c r="N65" s="324" t="n">
        <f aca="false">IF(COUNTA($K65:$M65)&gt;0,SUM($K65/$K$14,$L65/$L$14,$M65/$M$14)*$N$14/COUNTA($K65:$M65),0)</f>
        <v>11</v>
      </c>
      <c r="O65" s="325" t="n">
        <f aca="false">IF(ROUNDDOWN(SUM($G65,$J65,$N65,0.05),1)&gt;0,ROUNDDOWN(SUM($G65,$J65,$N65,0.05),1),"")</f>
        <v>19.8</v>
      </c>
      <c r="P65" s="323" t="n">
        <v>23</v>
      </c>
      <c r="Q65" s="323"/>
      <c r="R65" s="323" t="n">
        <v>7</v>
      </c>
      <c r="S65" s="323" t="n">
        <v>13</v>
      </c>
      <c r="T65" s="323"/>
      <c r="U65" s="326" t="n">
        <f aca="false">IF(OR(COUNTIF($P65:$T65,"&gt;0")=0,COUNTA($P$14)=0),"",(IF(COUNTA($Q65:$T65)&lt;=2,SUM($P65:$T65),IF(COUNTA($Q65:$T65)=3,SUM($P65:$T65)-MIN($Q65:$T65),SUM($P65:$T65)-MIN($Q65:$T65)-SMALL($Q65:$T65,2))))*7/(SUM($P$14:$R$14)/10))</f>
        <v>43</v>
      </c>
      <c r="V65" s="327" t="n">
        <f aca="false">IF(ROUNDDOWN(SUM($O65,$U65,0.5),0)&gt;0,ROUNDDOWN(SUM($O65,$U65,0.5),0),"")</f>
        <v>63</v>
      </c>
      <c r="W65" s="327"/>
      <c r="X65" s="327"/>
      <c r="Y65" s="328" t="str">
        <f aca="false">IF(AND(N65&lt;$N$14/2,COUNTIF($P65:$T65,"&gt;0")&gt;0),"FAIL LABS",IF(OR($U65=0,$U65=""),"",IF($V65&gt;=70,"A",IF($V65&gt;=60,"B",IF($V65&gt;=50,"C",IF($V65&gt;=40,"D","E"))))))</f>
        <v>B</v>
      </c>
    </row>
    <row r="66" customFormat="false" ht="26.25" hidden="false" customHeight="false" outlineLevel="0" collapsed="false">
      <c r="A66" s="509" t="n">
        <v>52</v>
      </c>
      <c r="B66" s="511" t="s">
        <v>148</v>
      </c>
      <c r="C66" s="511" t="s">
        <v>149</v>
      </c>
      <c r="D66" s="323" t="n">
        <v>23</v>
      </c>
      <c r="E66" s="323" t="n">
        <v>9</v>
      </c>
      <c r="F66" s="323"/>
      <c r="G66" s="324" t="n">
        <f aca="false">IF(COUNTA($D66:$F66)&gt;0,SUM($D66/$D$14,$E66/$E$14,$F66/$F$14)*$G$14/COUNTA($D66:$F66),0)</f>
        <v>5.33333333333333</v>
      </c>
      <c r="H66" s="323" t="n">
        <v>4</v>
      </c>
      <c r="I66" s="323" t="n">
        <v>4</v>
      </c>
      <c r="J66" s="324" t="n">
        <f aca="false">IF(COUNTA($H66:$I66)&gt;0,SUM($H66/$H$14,$I66/$I$14)*$J$14/COUNTA($H66:$I66),0)</f>
        <v>4</v>
      </c>
      <c r="K66" s="323" t="n">
        <v>11</v>
      </c>
      <c r="L66" s="323" t="n">
        <v>10</v>
      </c>
      <c r="M66" s="323"/>
      <c r="N66" s="324" t="n">
        <f aca="false">IF(COUNTA($K66:$M66)&gt;0,SUM($K66/$K$14,$L66/$L$14,$M66/$M$14)*$N$14/COUNTA($K66:$M66),0)</f>
        <v>10.5</v>
      </c>
      <c r="O66" s="325" t="n">
        <f aca="false">IF(ROUNDDOWN(SUM($G66,$J66,$N66,0.05),1)&gt;0,ROUNDDOWN(SUM($G66,$J66,$N66,0.05),1),"")</f>
        <v>19.8</v>
      </c>
      <c r="P66" s="323" t="n">
        <v>24</v>
      </c>
      <c r="Q66" s="323"/>
      <c r="R66" s="323" t="n">
        <v>7</v>
      </c>
      <c r="S66" s="323" t="n">
        <v>16</v>
      </c>
      <c r="T66" s="323"/>
      <c r="U66" s="326" t="n">
        <f aca="false">IF(OR(COUNTIF($P66:$T66,"&gt;0")=0,COUNTA($P$14)=0),"",(IF(COUNTA($Q66:$T66)&lt;=2,SUM($P66:$T66),IF(COUNTA($Q66:$T66)=3,SUM($P66:$T66)-MIN($Q66:$T66),SUM($P66:$T66)-MIN($Q66:$T66)-SMALL($Q66:$T66,2))))*7/(SUM($P$14:$R$14)/10))</f>
        <v>47</v>
      </c>
      <c r="V66" s="327" t="n">
        <f aca="false">IF(ROUNDDOWN(SUM($O66,$U66,0.5),0)&gt;0,ROUNDDOWN(SUM($O66,$U66,0.5),0),"")</f>
        <v>67</v>
      </c>
      <c r="W66" s="327"/>
      <c r="X66" s="327"/>
      <c r="Y66" s="328" t="str">
        <f aca="false">IF(AND(N66&lt;$N$14/2,COUNTIF($P66:$T66,"&gt;0")&gt;0),"FAIL LABS",IF(OR($U66=0,$U66=""),"",IF($V66&gt;=70,"A",IF($V66&gt;=60,"B",IF($V66&gt;=50,"C",IF($V66&gt;=40,"D","E"))))))</f>
        <v>B</v>
      </c>
    </row>
    <row r="67" customFormat="false" ht="26.25" hidden="false" customHeight="false" outlineLevel="0" collapsed="false">
      <c r="A67" s="509" t="n">
        <v>53</v>
      </c>
      <c r="B67" s="511" t="s">
        <v>152</v>
      </c>
      <c r="C67" s="511" t="s">
        <v>153</v>
      </c>
      <c r="D67" s="323" t="n">
        <v>23</v>
      </c>
      <c r="E67" s="323" t="n">
        <v>7</v>
      </c>
      <c r="F67" s="323"/>
      <c r="G67" s="324" t="n">
        <f aca="false">IF(COUNTA($D67:$F67)&gt;0,SUM($D67/$D$14,$E67/$E$14,$F67/$F$14)*$G$14/COUNTA($D67:$F67),0)</f>
        <v>5</v>
      </c>
      <c r="H67" s="323" t="n">
        <v>3.5</v>
      </c>
      <c r="I67" s="323" t="n">
        <v>3</v>
      </c>
      <c r="J67" s="324" t="n">
        <f aca="false">IF(COUNTA($H67:$I67)&gt;0,SUM($H67/$H$14,$I67/$I$14)*$J$14/COUNTA($H67:$I67),0)</f>
        <v>3.25</v>
      </c>
      <c r="K67" s="323" t="n">
        <v>12</v>
      </c>
      <c r="L67" s="323" t="n">
        <v>11</v>
      </c>
      <c r="M67" s="323"/>
      <c r="N67" s="324" t="n">
        <f aca="false">IF(COUNTA($K67:$M67)&gt;0,SUM($K67/$K$14,$L67/$L$14,$M67/$M$14)*$N$14/COUNTA($K67:$M67),0)</f>
        <v>11.5</v>
      </c>
      <c r="O67" s="325" t="n">
        <f aca="false">IF(ROUNDDOWN(SUM($G67,$J67,$N67,0.05),1)&gt;0,ROUNDDOWN(SUM($G67,$J67,$N67,0.05),1),"")</f>
        <v>19.8</v>
      </c>
      <c r="P67" s="323" t="n">
        <v>26</v>
      </c>
      <c r="Q67" s="323"/>
      <c r="R67" s="323" t="n">
        <v>9</v>
      </c>
      <c r="S67" s="323" t="n">
        <v>14</v>
      </c>
      <c r="T67" s="323"/>
      <c r="U67" s="326" t="n">
        <f aca="false">IF(OR(COUNTIF($P67:$T67,"&gt;0")=0,COUNTA($P$14)=0),"",(IF(COUNTA($Q67:$T67)&lt;=2,SUM($P67:$T67),IF(COUNTA($Q67:$T67)=3,SUM($P67:$T67)-MIN($Q67:$T67),SUM($P67:$T67)-MIN($Q67:$T67)-SMALL($Q67:$T67,2))))*7/(SUM($P$14:$R$14)/10))</f>
        <v>49</v>
      </c>
      <c r="V67" s="327" t="n">
        <f aca="false">IF(ROUNDDOWN(SUM($O67,$U67,0.5),0)&gt;0,ROUNDDOWN(SUM($O67,$U67,0.5),0),"")</f>
        <v>69</v>
      </c>
      <c r="W67" s="327"/>
      <c r="X67" s="327"/>
      <c r="Y67" s="328" t="str">
        <f aca="false">IF(AND(N67&lt;$N$14/2,COUNTIF($P67:$T67,"&gt;0")&gt;0),"FAIL LABS",IF(OR($U67=0,$U67=""),"",IF($V67&gt;=70,"A",IF($V67&gt;=60,"B",IF($V67&gt;=50,"C",IF($V67&gt;=40,"D","E"))))))</f>
        <v>B</v>
      </c>
    </row>
    <row r="68" customFormat="false" ht="26.25" hidden="false" customHeight="false" outlineLevel="0" collapsed="false">
      <c r="A68" s="509" t="n">
        <v>54</v>
      </c>
      <c r="B68" s="511" t="s">
        <v>154</v>
      </c>
      <c r="C68" s="511" t="s">
        <v>155</v>
      </c>
      <c r="D68" s="323" t="n">
        <v>23</v>
      </c>
      <c r="E68" s="323" t="n">
        <v>17</v>
      </c>
      <c r="F68" s="323"/>
      <c r="G68" s="324" t="n">
        <f aca="false">IF(COUNTA($D68:$F68)&gt;0,SUM($D68/$D$14,$E68/$E$14,$F68/$F$14)*$G$14/COUNTA($D68:$F68),0)</f>
        <v>6.66666666666667</v>
      </c>
      <c r="H68" s="323" t="n">
        <v>3</v>
      </c>
      <c r="I68" s="323" t="n">
        <v>4</v>
      </c>
      <c r="J68" s="324" t="n">
        <f aca="false">IF(COUNTA($H68:$I68)&gt;0,SUM($H68/$H$14,$I68/$I$14)*$J$14/COUNTA($H68:$I68),0)</f>
        <v>3.5</v>
      </c>
      <c r="K68" s="323" t="n">
        <v>11</v>
      </c>
      <c r="L68" s="323" t="n">
        <v>10</v>
      </c>
      <c r="M68" s="323"/>
      <c r="N68" s="324" t="n">
        <f aca="false">IF(COUNTA($K68:$M68)&gt;0,SUM($K68/$K$14,$L68/$L$14,$M68/$M$14)*$N$14/COUNTA($K68:$M68),0)</f>
        <v>10.5</v>
      </c>
      <c r="O68" s="325" t="n">
        <f aca="false">IF(ROUNDDOWN(SUM($G68,$J68,$N68,0.05),1)&gt;0,ROUNDDOWN(SUM($G68,$J68,$N68,0.05),1),"")</f>
        <v>20.7</v>
      </c>
      <c r="P68" s="323" t="n">
        <v>29</v>
      </c>
      <c r="Q68" s="323"/>
      <c r="R68" s="323" t="n">
        <v>12</v>
      </c>
      <c r="S68" s="323"/>
      <c r="T68" s="323" t="n">
        <v>20</v>
      </c>
      <c r="U68" s="326" t="n">
        <f aca="false">IF(OR(COUNTIF($P68:$T68,"&gt;0")=0,COUNTA($P$14)=0),"",(IF(COUNTA($Q68:$T68)&lt;=2,SUM($P68:$T68),IF(COUNTA($Q68:$T68)=3,SUM($P68:$T68)-MIN($Q68:$T68),SUM($P68:$T68)-MIN($Q68:$T68)-SMALL($Q68:$T68,2))))*7/(SUM($P$14:$R$14)/10))</f>
        <v>61</v>
      </c>
      <c r="V68" s="327" t="n">
        <f aca="false">IF(ROUNDDOWN(SUM($O68,$U68,0.5),0)&gt;0,ROUNDDOWN(SUM($O68,$U68,0.5),0),"")</f>
        <v>82</v>
      </c>
      <c r="W68" s="327"/>
      <c r="X68" s="327"/>
      <c r="Y68" s="328" t="str">
        <f aca="false">IF(AND(N68&lt;$N$14/2,COUNTIF($P68:$T68,"&gt;0")&gt;0),"FAIL LABS",IF(OR($U68=0,$U68=""),"",IF($V68&gt;=70,"A",IF($V68&gt;=60,"B",IF($V68&gt;=50,"C",IF($V68&gt;=40,"D","E"))))))</f>
        <v>A</v>
      </c>
    </row>
    <row r="69" customFormat="false" ht="26.25" hidden="false" customHeight="false" outlineLevel="0" collapsed="false">
      <c r="A69" s="509" t="n">
        <v>55</v>
      </c>
      <c r="B69" s="511" t="s">
        <v>156</v>
      </c>
      <c r="C69" s="511" t="s">
        <v>157</v>
      </c>
      <c r="D69" s="323" t="n">
        <v>25</v>
      </c>
      <c r="E69" s="323" t="n">
        <v>4</v>
      </c>
      <c r="F69" s="323"/>
      <c r="G69" s="324" t="n">
        <f aca="false">IF(COUNTA($D69:$F69)&gt;0,SUM($D69/$D$14,$E69/$E$14,$F69/$F$14)*$G$14/COUNTA($D69:$F69),0)</f>
        <v>4.83333333333333</v>
      </c>
      <c r="H69" s="323" t="n">
        <v>3</v>
      </c>
      <c r="I69" s="323" t="n">
        <v>4</v>
      </c>
      <c r="J69" s="324" t="n">
        <f aca="false">IF(COUNTA($H69:$I69)&gt;0,SUM($H69/$H$14,$I69/$I$14)*$J$14/COUNTA($H69:$I69),0)</f>
        <v>3.5</v>
      </c>
      <c r="K69" s="323" t="n">
        <v>12</v>
      </c>
      <c r="L69" s="323" t="n">
        <v>11</v>
      </c>
      <c r="M69" s="323"/>
      <c r="N69" s="324" t="n">
        <f aca="false">IF(COUNTA($K69:$M69)&gt;0,SUM($K69/$K$14,$L69/$L$14,$M69/$M$14)*$N$14/COUNTA($K69:$M69),0)</f>
        <v>11.5</v>
      </c>
      <c r="O69" s="325" t="n">
        <f aca="false">IF(ROUNDDOWN(SUM($G69,$J69,$N69,0.05),1)&gt;0,ROUNDDOWN(SUM($G69,$J69,$N69,0.05),1),"")</f>
        <v>19.8</v>
      </c>
      <c r="P69" s="323" t="n">
        <v>23</v>
      </c>
      <c r="Q69" s="323"/>
      <c r="R69" s="323" t="n">
        <v>6</v>
      </c>
      <c r="S69" s="323"/>
      <c r="T69" s="323" t="n">
        <v>19</v>
      </c>
      <c r="U69" s="326" t="n">
        <f aca="false">IF(OR(COUNTIF($P69:$T69,"&gt;0")=0,COUNTA($P$14)=0),"",(IF(COUNTA($Q69:$T69)&lt;=2,SUM($P69:$T69),IF(COUNTA($Q69:$T69)=3,SUM($P69:$T69)-MIN($Q69:$T69),SUM($P69:$T69)-MIN($Q69:$T69)-SMALL($Q69:$T69,2))))*7/(SUM($P$14:$R$14)/10))</f>
        <v>48</v>
      </c>
      <c r="V69" s="327" t="n">
        <f aca="false">IF(ROUNDDOWN(SUM($O69,$U69,0.5),0)&gt;0,ROUNDDOWN(SUM($O69,$U69,0.5),0),"")</f>
        <v>68</v>
      </c>
      <c r="W69" s="327"/>
      <c r="X69" s="327"/>
      <c r="Y69" s="328" t="str">
        <f aca="false">IF(AND(N69&lt;$N$14/2,COUNTIF($P69:$T69,"&gt;0")&gt;0),"FAIL LABS",IF(OR($U69=0,$U69=""),"",IF($V69&gt;=70,"A",IF($V69&gt;=60,"B",IF($V69&gt;=50,"C",IF($V69&gt;=40,"D","E"))))))</f>
        <v>B</v>
      </c>
    </row>
    <row r="70" customFormat="false" ht="26.25" hidden="false" customHeight="false" outlineLevel="0" collapsed="false">
      <c r="A70" s="509" t="n">
        <v>56</v>
      </c>
      <c r="B70" s="511" t="s">
        <v>158</v>
      </c>
      <c r="C70" s="511" t="s">
        <v>159</v>
      </c>
      <c r="D70" s="323" t="n">
        <v>23</v>
      </c>
      <c r="E70" s="323" t="n">
        <v>11</v>
      </c>
      <c r="F70" s="323"/>
      <c r="G70" s="324" t="n">
        <f aca="false">IF(COUNTA($D70:$F70)&gt;0,SUM($D70/$D$14,$E70/$E$14,$F70/$F$14)*$G$14/COUNTA($D70:$F70),0)</f>
        <v>5.66666666666667</v>
      </c>
      <c r="H70" s="323" t="n">
        <v>4</v>
      </c>
      <c r="I70" s="323" t="n">
        <v>4</v>
      </c>
      <c r="J70" s="324" t="n">
        <f aca="false">IF(COUNTA($H70:$I70)&gt;0,SUM($H70/$H$14,$I70/$I$14)*$J$14/COUNTA($H70:$I70),0)</f>
        <v>4</v>
      </c>
      <c r="K70" s="323" t="n">
        <v>11</v>
      </c>
      <c r="L70" s="323" t="n">
        <v>12</v>
      </c>
      <c r="M70" s="323"/>
      <c r="N70" s="324" t="n">
        <f aca="false">IF(COUNTA($K70:$M70)&gt;0,SUM($K70/$K$14,$L70/$L$14,$M70/$M$14)*$N$14/COUNTA($K70:$M70),0)</f>
        <v>11.5</v>
      </c>
      <c r="O70" s="325" t="n">
        <f aca="false">IF(ROUNDDOWN(SUM($G70,$J70,$N70,0.05),1)&gt;0,ROUNDDOWN(SUM($G70,$J70,$N70,0.05),1),"")</f>
        <v>21.2</v>
      </c>
      <c r="P70" s="323" t="n">
        <v>23</v>
      </c>
      <c r="Q70" s="323"/>
      <c r="R70" s="323" t="n">
        <v>8</v>
      </c>
      <c r="S70" s="323"/>
      <c r="T70" s="323" t="n">
        <v>16</v>
      </c>
      <c r="U70" s="326" t="n">
        <f aca="false">IF(OR(COUNTIF($P70:$T70,"&gt;0")=0,COUNTA($P$14)=0),"",(IF(COUNTA($Q70:$T70)&lt;=2,SUM($P70:$T70),IF(COUNTA($Q70:$T70)=3,SUM($P70:$T70)-MIN($Q70:$T70),SUM($P70:$T70)-MIN($Q70:$T70)-SMALL($Q70:$T70,2))))*7/(SUM($P$14:$R$14)/10))</f>
        <v>47</v>
      </c>
      <c r="V70" s="327" t="n">
        <f aca="false">IF(ROUNDDOWN(SUM($O70,$U70,0.5),0)&gt;0,ROUNDDOWN(SUM($O70,$U70,0.5),0),"")</f>
        <v>68</v>
      </c>
      <c r="W70" s="327"/>
      <c r="X70" s="327"/>
      <c r="Y70" s="328" t="str">
        <f aca="false">IF(AND(N70&lt;$N$14/2,COUNTIF($P70:$T70,"&gt;0")&gt;0),"FAIL LABS",IF(OR($U70=0,$U70=""),"",IF($V70&gt;=70,"A",IF($V70&gt;=60,"B",IF($V70&gt;=50,"C",IF($V70&gt;=40,"D","E"))))))</f>
        <v>B</v>
      </c>
    </row>
    <row r="71" customFormat="false" ht="26.25" hidden="false" customHeight="false" outlineLevel="0" collapsed="false">
      <c r="A71" s="509" t="n">
        <v>57</v>
      </c>
      <c r="B71" s="511" t="s">
        <v>177</v>
      </c>
      <c r="C71" s="511" t="s">
        <v>178</v>
      </c>
      <c r="D71" s="323" t="n">
        <v>24</v>
      </c>
      <c r="E71" s="323" t="n">
        <v>12</v>
      </c>
      <c r="F71" s="323"/>
      <c r="G71" s="324" t="n">
        <f aca="false">IF(COUNTA($D71:$F71)&gt;0,SUM($D71/$D$14,$E71/$E$14,$F71/$F$14)*$G$14/COUNTA($D71:$F71),0)</f>
        <v>6</v>
      </c>
      <c r="H71" s="323" t="n">
        <v>4</v>
      </c>
      <c r="I71" s="323" t="n">
        <v>3.5</v>
      </c>
      <c r="J71" s="324" t="n">
        <f aca="false">IF(COUNTA($H71:$I71)&gt;0,SUM($H71/$H$14,$I71/$I$14)*$J$14/COUNTA($H71:$I71),0)</f>
        <v>3.75</v>
      </c>
      <c r="K71" s="323" t="n">
        <v>12</v>
      </c>
      <c r="L71" s="323" t="n">
        <v>11</v>
      </c>
      <c r="M71" s="323"/>
      <c r="N71" s="324" t="n">
        <f aca="false">IF(COUNTA($K71:$M71)&gt;0,SUM($K71/$K$14,$L71/$L$14,$M71/$M$14)*$N$14/COUNTA($K71:$M71),0)</f>
        <v>11.5</v>
      </c>
      <c r="O71" s="325" t="n">
        <f aca="false">IF(ROUNDDOWN(SUM($G71,$J71,$N71,0.05),1)&gt;0,ROUNDDOWN(SUM($G71,$J71,$N71,0.05),1),"")</f>
        <v>21.3</v>
      </c>
      <c r="P71" s="323" t="n">
        <v>21</v>
      </c>
      <c r="Q71" s="323"/>
      <c r="R71" s="323" t="n">
        <v>8</v>
      </c>
      <c r="S71" s="323"/>
      <c r="T71" s="323" t="n">
        <v>14</v>
      </c>
      <c r="U71" s="326" t="n">
        <f aca="false">IF(OR(COUNTIF($P71:$T71,"&gt;0")=0,COUNTA($P$14)=0),"",(IF(COUNTA($Q71:$T71)&lt;=2,SUM($P71:$T71),IF(COUNTA($Q71:$T71)=3,SUM($P71:$T71)-MIN($Q71:$T71),SUM($P71:$T71)-MIN($Q71:$T71)-SMALL($Q71:$T71,2))))*7/(SUM($P$14:$R$14)/10))</f>
        <v>43</v>
      </c>
      <c r="V71" s="327" t="n">
        <f aca="false">IF(ROUNDDOWN(SUM($O71,$U71,0.5),0)&gt;0,ROUNDDOWN(SUM($O71,$U71,0.5),0),"")</f>
        <v>64</v>
      </c>
      <c r="W71" s="327"/>
      <c r="X71" s="327"/>
      <c r="Y71" s="328" t="str">
        <f aca="false">IF(AND(N71&lt;$N$14/2,COUNTIF($P71:$T71,"&gt;0")&gt;0),"FAIL LABS",IF(OR($U71=0,$U71=""),"",IF($V71&gt;=70,"A",IF($V71&gt;=60,"B",IF($V71&gt;=50,"C",IF($V71&gt;=40,"D","E"))))))</f>
        <v>B</v>
      </c>
    </row>
    <row r="72" customFormat="false" ht="26.25" hidden="false" customHeight="false" outlineLevel="0" collapsed="false">
      <c r="A72" s="509" t="n">
        <v>58</v>
      </c>
      <c r="B72" s="511" t="s">
        <v>160</v>
      </c>
      <c r="C72" s="511" t="s">
        <v>161</v>
      </c>
      <c r="D72" s="323" t="n">
        <v>25</v>
      </c>
      <c r="E72" s="323" t="n">
        <v>3</v>
      </c>
      <c r="F72" s="323"/>
      <c r="G72" s="324" t="n">
        <f aca="false">IF(COUNTA($D72:$F72)&gt;0,SUM($D72/$D$14,$E72/$E$14,$F72/$F$14)*$G$14/COUNTA($D72:$F72),0)</f>
        <v>4.66666666666667</v>
      </c>
      <c r="H72" s="323" t="n">
        <v>4</v>
      </c>
      <c r="I72" s="323" t="n">
        <v>3</v>
      </c>
      <c r="J72" s="324" t="n">
        <f aca="false">IF(COUNTA($H72:$I72)&gt;0,SUM($H72/$H$14,$I72/$I$14)*$J$14/COUNTA($H72:$I72),0)</f>
        <v>3.5</v>
      </c>
      <c r="K72" s="323" t="n">
        <v>12</v>
      </c>
      <c r="L72" s="323" t="n">
        <v>11</v>
      </c>
      <c r="M72" s="323"/>
      <c r="N72" s="324" t="n">
        <f aca="false">IF(COUNTA($K72:$M72)&gt;0,SUM($K72/$K$14,$L72/$L$14,$M72/$M$14)*$N$14/COUNTA($K72:$M72),0)</f>
        <v>11.5</v>
      </c>
      <c r="O72" s="325" t="n">
        <f aca="false">IF(ROUNDDOWN(SUM($G72,$J72,$N72,0.05),1)&gt;0,ROUNDDOWN(SUM($G72,$J72,$N72,0.05),1),"")</f>
        <v>19.7</v>
      </c>
      <c r="P72" s="323" t="n">
        <v>17</v>
      </c>
      <c r="Q72" s="323" t="n">
        <v>6</v>
      </c>
      <c r="R72" s="323"/>
      <c r="S72" s="323"/>
      <c r="T72" s="323" t="n">
        <v>11</v>
      </c>
      <c r="U72" s="326" t="n">
        <f aca="false">IF(OR(COUNTIF($P72:$T72,"&gt;0")=0,COUNTA($P$14)=0),"",(IF(COUNTA($Q72:$T72)&lt;=2,SUM($P72:$T72),IF(COUNTA($Q72:$T72)=3,SUM($P72:$T72)-MIN($Q72:$T72),SUM($P72:$T72)-MIN($Q72:$T72)-SMALL($Q72:$T72,2))))*7/(SUM($P$14:$R$14)/10))</f>
        <v>34</v>
      </c>
      <c r="V72" s="327" t="n">
        <f aca="false">IF(ROUNDDOWN(SUM($O72,$U72,0.5),0)&gt;0,ROUNDDOWN(SUM($O72,$U72,0.5),0),"")</f>
        <v>54</v>
      </c>
      <c r="W72" s="327"/>
      <c r="X72" s="327"/>
      <c r="Y72" s="328" t="str">
        <f aca="false">IF(AND(N72&lt;$N$14/2,COUNTIF($P72:$T72,"&gt;0")&gt;0),"FAIL LABS",IF(OR($U72=0,$U72=""),"",IF($V72&gt;=70,"A",IF($V72&gt;=60,"B",IF($V72&gt;=50,"C",IF($V72&gt;=40,"D","E"))))))</f>
        <v>C</v>
      </c>
    </row>
    <row r="73" customFormat="false" ht="26.25" hidden="false" customHeight="false" outlineLevel="0" collapsed="false">
      <c r="A73" s="509" t="n">
        <v>59</v>
      </c>
      <c r="B73" s="511" t="s">
        <v>182</v>
      </c>
      <c r="C73" s="511" t="s">
        <v>183</v>
      </c>
      <c r="D73" s="323" t="n">
        <v>22</v>
      </c>
      <c r="E73" s="323" t="n">
        <v>26</v>
      </c>
      <c r="F73" s="323"/>
      <c r="G73" s="324" t="n">
        <f aca="false">IF(COUNTA($D73:$F73)&gt;0,SUM($D73/$D$14,$E73/$E$14,$F73/$F$14)*$G$14/COUNTA($D73:$F73),0)</f>
        <v>8</v>
      </c>
      <c r="H73" s="323" t="n">
        <v>3.5</v>
      </c>
      <c r="I73" s="323" t="n">
        <v>4</v>
      </c>
      <c r="J73" s="324" t="n">
        <f aca="false">IF(COUNTA($H73:$I73)&gt;0,SUM($H73/$H$14,$I73/$I$14)*$J$14/COUNTA($H73:$I73),0)</f>
        <v>3.75</v>
      </c>
      <c r="K73" s="323" t="n">
        <v>11</v>
      </c>
      <c r="L73" s="323" t="n">
        <v>12</v>
      </c>
      <c r="M73" s="323"/>
      <c r="N73" s="324" t="n">
        <f aca="false">IF(COUNTA($K73:$M73)&gt;0,SUM($K73/$K$14,$L73/$L$14,$M73/$M$14)*$N$14/COUNTA($K73:$M73),0)</f>
        <v>11.5</v>
      </c>
      <c r="O73" s="325" t="n">
        <f aca="false">IF(ROUNDDOWN(SUM($G73,$J73,$N73,0.05),1)&gt;0,ROUNDDOWN(SUM($G73,$J73,$N73,0.05),1),"")</f>
        <v>23.3</v>
      </c>
      <c r="P73" s="323"/>
      <c r="Q73" s="323"/>
      <c r="R73" s="323"/>
      <c r="S73" s="323"/>
      <c r="T73" s="323"/>
      <c r="U73" s="326" t="str">
        <f aca="false">IF(OR(COUNTIF($P73:$T73,"&gt;0")=0,COUNTA($P$14)=0),"",(IF(COUNTA($Q73:$T73)&lt;=2,SUM($P73:$T73),IF(COUNTA($Q73:$T73)=3,SUM($P73:$T73)-MIN($Q73:$T73),SUM($P73:$T73)-MIN($Q73:$T73)-SMALL($Q73:$T73,2))))*7/(SUM($P$14:$R$14)/10))</f>
        <v/>
      </c>
      <c r="V73" s="327" t="n">
        <f aca="false">IF(ROUNDDOWN(SUM($O73,$U73,0.5),0)&gt;0,ROUNDDOWN(SUM($O73,$U73,0.5),0),"")</f>
        <v>23</v>
      </c>
      <c r="W73" s="327"/>
      <c r="X73" s="327"/>
      <c r="Y73" s="328" t="str">
        <f aca="false">IF(AND(N73&lt;$N$14/2,COUNTIF($P73:$T73,"&gt;0")&gt;0),"FAIL LABS",IF(OR($U73=0,$U73=""),"",IF($V73&gt;=70,"A",IF($V73&gt;=60,"B",IF($V73&gt;=50,"C",IF($V73&gt;=40,"D","E"))))))</f>
        <v/>
      </c>
    </row>
    <row r="74" customFormat="false" ht="26.25" hidden="false" customHeight="false" outlineLevel="0" collapsed="false">
      <c r="A74" s="509" t="n">
        <v>60</v>
      </c>
      <c r="B74" s="511" t="s">
        <v>180</v>
      </c>
      <c r="C74" s="511" t="s">
        <v>181</v>
      </c>
      <c r="D74" s="323" t="n">
        <v>23</v>
      </c>
      <c r="E74" s="323" t="n">
        <v>14</v>
      </c>
      <c r="F74" s="323"/>
      <c r="G74" s="324" t="n">
        <f aca="false">IF(COUNTA($D74:$F74)&gt;0,SUM($D74/$D$14,$E74/$E$14,$F74/$F$14)*$G$14/COUNTA($D74:$F74),0)</f>
        <v>6.16666666666667</v>
      </c>
      <c r="H74" s="323" t="n">
        <v>4</v>
      </c>
      <c r="I74" s="323" t="n">
        <v>3</v>
      </c>
      <c r="J74" s="324" t="n">
        <f aca="false">IF(COUNTA($H74:$I74)&gt;0,SUM($H74/$H$14,$I74/$I$14)*$J$14/COUNTA($H74:$I74),0)</f>
        <v>3.5</v>
      </c>
      <c r="K74" s="323" t="n">
        <v>10</v>
      </c>
      <c r="L74" s="323" t="n">
        <v>12</v>
      </c>
      <c r="M74" s="323"/>
      <c r="N74" s="324" t="n">
        <f aca="false">IF(COUNTA($K74:$M74)&gt;0,SUM($K74/$K$14,$L74/$L$14,$M74/$M$14)*$N$14/COUNTA($K74:$M74),0)</f>
        <v>11</v>
      </c>
      <c r="O74" s="325" t="n">
        <f aca="false">IF(ROUNDDOWN(SUM($G74,$J74,$N74,0.05),1)&gt;0,ROUNDDOWN(SUM($G74,$J74,$N74,0.05),1),"")</f>
        <v>20.7</v>
      </c>
      <c r="P74" s="323" t="n">
        <v>26</v>
      </c>
      <c r="Q74" s="323"/>
      <c r="R74" s="323" t="n">
        <v>3</v>
      </c>
      <c r="S74" s="323" t="n">
        <v>16</v>
      </c>
      <c r="T74" s="323"/>
      <c r="U74" s="326" t="n">
        <f aca="false">IF(OR(COUNTIF($P74:$T74,"&gt;0")=0,COUNTA($P$14)=0),"",(IF(COUNTA($Q74:$T74)&lt;=2,SUM($P74:$T74),IF(COUNTA($Q74:$T74)=3,SUM($P74:$T74)-MIN($Q74:$T74),SUM($P74:$T74)-MIN($Q74:$T74)-SMALL($Q74:$T74,2))))*7/(SUM($P$14:$R$14)/10))</f>
        <v>45</v>
      </c>
      <c r="V74" s="327" t="n">
        <f aca="false">IF(ROUNDDOWN(SUM($O74,$U74,0.5),0)&gt;0,ROUNDDOWN(SUM($O74,$U74,0.5),0),"")</f>
        <v>66</v>
      </c>
      <c r="W74" s="327"/>
      <c r="X74" s="327"/>
      <c r="Y74" s="328" t="str">
        <f aca="false">IF(AND(N74&lt;$N$14/2,COUNTIF($P74:$T74,"&gt;0")&gt;0),"FAIL LABS",IF(OR($U74=0,$U74=""),"",IF($V74&gt;=70,"A",IF($V74&gt;=60,"B",IF($V74&gt;=50,"C",IF($V74&gt;=40,"D","E"))))))</f>
        <v>B</v>
      </c>
    </row>
    <row r="75" customFormat="false" ht="26.25" hidden="false" customHeight="false" outlineLevel="0" collapsed="false">
      <c r="A75" s="509" t="n">
        <v>61</v>
      </c>
      <c r="B75" s="511" t="s">
        <v>194</v>
      </c>
      <c r="C75" s="511" t="s">
        <v>195</v>
      </c>
      <c r="D75" s="323" t="n">
        <v>24</v>
      </c>
      <c r="E75" s="323" t="n">
        <v>8</v>
      </c>
      <c r="F75" s="323"/>
      <c r="G75" s="324" t="n">
        <f aca="false">IF(COUNTA($D75:$F75)&gt;0,SUM($D75/$D$14,$E75/$E$14,$F75/$F$14)*$G$14/COUNTA($D75:$F75),0)</f>
        <v>5.33333333333333</v>
      </c>
      <c r="H75" s="323" t="n">
        <v>4</v>
      </c>
      <c r="I75" s="323" t="n">
        <v>3.5</v>
      </c>
      <c r="J75" s="324" t="n">
        <f aca="false">IF(COUNTA($H75:$I75)&gt;0,SUM($H75/$H$14,$I75/$I$14)*$J$14/COUNTA($H75:$I75),0)</f>
        <v>3.75</v>
      </c>
      <c r="K75" s="323" t="n">
        <v>11</v>
      </c>
      <c r="L75" s="323" t="n">
        <v>12</v>
      </c>
      <c r="M75" s="323"/>
      <c r="N75" s="324" t="n">
        <f aca="false">IF(COUNTA($K75:$M75)&gt;0,SUM($K75/$K$14,$L75/$L$14,$M75/$M$14)*$N$14/COUNTA($K75:$M75),0)</f>
        <v>11.5</v>
      </c>
      <c r="O75" s="325" t="n">
        <f aca="false">IF(ROUNDDOWN(SUM($G75,$J75,$N75,0.05),1)&gt;0,ROUNDDOWN(SUM($G75,$J75,$N75,0.05),1),"")</f>
        <v>20.6</v>
      </c>
      <c r="P75" s="323" t="n">
        <v>11</v>
      </c>
      <c r="Q75" s="323"/>
      <c r="R75" s="323" t="n">
        <v>10</v>
      </c>
      <c r="S75" s="323"/>
      <c r="T75" s="323" t="n">
        <v>14</v>
      </c>
      <c r="U75" s="326" t="n">
        <f aca="false">IF(OR(COUNTIF($P75:$T75,"&gt;0")=0,COUNTA($P$14)=0),"",(IF(COUNTA($Q75:$T75)&lt;=2,SUM($P75:$T75),IF(COUNTA($Q75:$T75)=3,SUM($P75:$T75)-MIN($Q75:$T75),SUM($P75:$T75)-MIN($Q75:$T75)-SMALL($Q75:$T75,2))))*7/(SUM($P$14:$R$14)/10))</f>
        <v>35</v>
      </c>
      <c r="V75" s="327" t="n">
        <f aca="false">IF(ROUNDDOWN(SUM($O75,$U75,0.5),0)&gt;0,ROUNDDOWN(SUM($O75,$U75,0.5),0),"")</f>
        <v>56</v>
      </c>
      <c r="W75" s="327"/>
      <c r="X75" s="327"/>
      <c r="Y75" s="328" t="str">
        <f aca="false">IF(AND(N75&lt;$N$14/2,COUNTIF($P75:$T75,"&gt;0")&gt;0),"FAIL LABS",IF(OR($U75=0,$U75=""),"",IF($V75&gt;=70,"A",IF($V75&gt;=60,"B",IF($V75&gt;=50,"C",IF($V75&gt;=40,"D","E"))))))</f>
        <v>C</v>
      </c>
    </row>
    <row r="76" customFormat="false" ht="26.25" hidden="false" customHeight="false" outlineLevel="0" collapsed="false">
      <c r="A76" s="509" t="n">
        <v>62</v>
      </c>
      <c r="B76" s="511" t="s">
        <v>162</v>
      </c>
      <c r="C76" s="511" t="s">
        <v>163</v>
      </c>
      <c r="D76" s="323" t="n">
        <v>24</v>
      </c>
      <c r="E76" s="323" t="n">
        <v>10</v>
      </c>
      <c r="F76" s="323"/>
      <c r="G76" s="324" t="n">
        <f aca="false">IF(COUNTA($D76:$F76)&gt;0,SUM($D76/$D$14,$E76/$E$14,$F76/$F$14)*$G$14/COUNTA($D76:$F76),0)</f>
        <v>5.66666666666667</v>
      </c>
      <c r="H76" s="323" t="n">
        <v>4.5</v>
      </c>
      <c r="I76" s="323" t="n">
        <v>3</v>
      </c>
      <c r="J76" s="324" t="n">
        <f aca="false">IF(COUNTA($H76:$I76)&gt;0,SUM($H76/$H$14,$I76/$I$14)*$J$14/COUNTA($H76:$I76),0)</f>
        <v>3.75</v>
      </c>
      <c r="K76" s="323" t="n">
        <v>11</v>
      </c>
      <c r="L76" s="323" t="n">
        <v>12</v>
      </c>
      <c r="M76" s="323"/>
      <c r="N76" s="324" t="n">
        <f aca="false">IF(COUNTA($K76:$M76)&gt;0,SUM($K76/$K$14,$L76/$L$14,$M76/$M$14)*$N$14/COUNTA($K76:$M76),0)</f>
        <v>11.5</v>
      </c>
      <c r="O76" s="325" t="n">
        <f aca="false">IF(ROUNDDOWN(SUM($G76,$J76,$N76,0.05),1)&gt;0,ROUNDDOWN(SUM($G76,$J76,$N76,0.05),1),"")</f>
        <v>20.9</v>
      </c>
      <c r="P76" s="323" t="n">
        <v>17</v>
      </c>
      <c r="Q76" s="323"/>
      <c r="R76" s="323" t="n">
        <v>2</v>
      </c>
      <c r="S76" s="323" t="n">
        <v>8</v>
      </c>
      <c r="T76" s="323"/>
      <c r="U76" s="326" t="n">
        <f aca="false">IF(OR(COUNTIF($P76:$T76,"&gt;0")=0,COUNTA($P$14)=0),"",(IF(COUNTA($Q76:$T76)&lt;=2,SUM($P76:$T76),IF(COUNTA($Q76:$T76)=3,SUM($P76:$T76)-MIN($Q76:$T76),SUM($P76:$T76)-MIN($Q76:$T76)-SMALL($Q76:$T76,2))))*7/(SUM($P$14:$R$14)/10))</f>
        <v>27</v>
      </c>
      <c r="V76" s="327" t="n">
        <f aca="false">IF(ROUNDDOWN(SUM($O76,$U76,0.5),0)&gt;0,ROUNDDOWN(SUM($O76,$U76,0.5),0),"")</f>
        <v>48</v>
      </c>
      <c r="W76" s="327"/>
      <c r="X76" s="327"/>
      <c r="Y76" s="328" t="str">
        <f aca="false">IF(AND(N76&lt;$N$14/2,COUNTIF($P76:$T76,"&gt;0")&gt;0),"FAIL LABS",IF(OR($U76=0,$U76=""),"",IF($V76&gt;=70,"A",IF($V76&gt;=60,"B",IF($V76&gt;=50,"C",IF($V76&gt;=40,"D","E"))))))</f>
        <v>D</v>
      </c>
    </row>
    <row r="77" customFormat="false" ht="26.25" hidden="false" customHeight="false" outlineLevel="0" collapsed="false">
      <c r="A77" s="509" t="n">
        <v>63</v>
      </c>
      <c r="B77" s="511" t="s">
        <v>164</v>
      </c>
      <c r="C77" s="511" t="s">
        <v>165</v>
      </c>
      <c r="D77" s="323" t="n">
        <v>24</v>
      </c>
      <c r="E77" s="323" t="n">
        <v>13</v>
      </c>
      <c r="F77" s="323"/>
      <c r="G77" s="324" t="n">
        <f aca="false">IF(COUNTA($D77:$F77)&gt;0,SUM($D77/$D$14,$E77/$E$14,$F77/$F$14)*$G$14/COUNTA($D77:$F77),0)</f>
        <v>6.16666666666667</v>
      </c>
      <c r="H77" s="323" t="n">
        <v>4</v>
      </c>
      <c r="I77" s="323" t="n">
        <v>4</v>
      </c>
      <c r="J77" s="324" t="n">
        <f aca="false">IF(COUNTA($H77:$I77)&gt;0,SUM($H77/$H$14,$I77/$I$14)*$J$14/COUNTA($H77:$I77),0)</f>
        <v>4</v>
      </c>
      <c r="K77" s="323" t="n">
        <v>11</v>
      </c>
      <c r="L77" s="323" t="n">
        <v>12</v>
      </c>
      <c r="M77" s="323"/>
      <c r="N77" s="324" t="n">
        <f aca="false">IF(COUNTA($K77:$M77)&gt;0,SUM($K77/$K$14,$L77/$L$14,$M77/$M$14)*$N$14/COUNTA($K77:$M77),0)</f>
        <v>11.5</v>
      </c>
      <c r="O77" s="325" t="n">
        <f aca="false">IF(ROUNDDOWN(SUM($G77,$J77,$N77,0.05),1)&gt;0,ROUNDDOWN(SUM($G77,$J77,$N77,0.05),1),"")</f>
        <v>21.7</v>
      </c>
      <c r="P77" s="323" t="n">
        <v>20</v>
      </c>
      <c r="Q77" s="323"/>
      <c r="R77" s="323" t="n">
        <v>10</v>
      </c>
      <c r="S77" s="323" t="n">
        <v>17</v>
      </c>
      <c r="T77" s="323"/>
      <c r="U77" s="326" t="n">
        <f aca="false">IF(OR(COUNTIF($P77:$T77,"&gt;0")=0,COUNTA($P$14)=0),"",(IF(COUNTA($Q77:$T77)&lt;=2,SUM($P77:$T77),IF(COUNTA($Q77:$T77)=3,SUM($P77:$T77)-MIN($Q77:$T77),SUM($P77:$T77)-MIN($Q77:$T77)-SMALL($Q77:$T77,2))))*7/(SUM($P$14:$R$14)/10))</f>
        <v>47</v>
      </c>
      <c r="V77" s="327" t="n">
        <f aca="false">IF(ROUNDDOWN(SUM($O77,$U77,0.5),0)&gt;0,ROUNDDOWN(SUM($O77,$U77,0.5),0),"")</f>
        <v>69</v>
      </c>
      <c r="W77" s="327"/>
      <c r="X77" s="327"/>
      <c r="Y77" s="328" t="str">
        <f aca="false">IF(AND(N77&lt;$N$14/2,COUNTIF($P77:$T77,"&gt;0")&gt;0),"FAIL LABS",IF(OR($U77=0,$U77=""),"",IF($V77&gt;=70,"A",IF($V77&gt;=60,"B",IF($V77&gt;=50,"C",IF($V77&gt;=40,"D","E"))))))</f>
        <v>B</v>
      </c>
    </row>
    <row r="78" customFormat="false" ht="26.25" hidden="false" customHeight="false" outlineLevel="0" collapsed="false">
      <c r="A78" s="509" t="n">
        <v>64</v>
      </c>
      <c r="B78" s="511" t="s">
        <v>203</v>
      </c>
      <c r="C78" s="511" t="s">
        <v>250</v>
      </c>
      <c r="D78" s="323"/>
      <c r="E78" s="323"/>
      <c r="F78" s="323"/>
      <c r="G78" s="324" t="n">
        <f aca="false">IF(COUNTA($D78:$F78)&gt;0,SUM($D78/$D$14,$E78/$E$14,$F78/$F$14)*$G$14/COUNTA($D78:$F78),0)</f>
        <v>0</v>
      </c>
      <c r="H78" s="323" t="n">
        <v>3</v>
      </c>
      <c r="I78" s="323" t="n">
        <v>4</v>
      </c>
      <c r="J78" s="324" t="n">
        <f aca="false">IF(COUNTA($H78:$I78)&gt;0,SUM($H78/$H$14,$I78/$I$14)*$J$14/COUNTA($H78:$I78),0)</f>
        <v>3.5</v>
      </c>
      <c r="K78" s="323" t="n">
        <v>11</v>
      </c>
      <c r="L78" s="323" t="n">
        <v>11</v>
      </c>
      <c r="M78" s="323"/>
      <c r="N78" s="324" t="n">
        <f aca="false">IF(COUNTA($K78:$M78)&gt;0,SUM($K78/$K$14,$L78/$L$14,$M78/$M$14)*$N$14/COUNTA($K78:$M78),0)</f>
        <v>11</v>
      </c>
      <c r="O78" s="325" t="n">
        <f aca="false">IF(ROUNDDOWN(SUM($G78,$J78,$N78,0.05),1)&gt;0,ROUNDDOWN(SUM($G78,$J78,$N78,0.05),1),"")</f>
        <v>14.5</v>
      </c>
      <c r="P78" s="323"/>
      <c r="Q78" s="323"/>
      <c r="R78" s="323"/>
      <c r="S78" s="323"/>
      <c r="T78" s="323"/>
      <c r="U78" s="326" t="str">
        <f aca="false">IF(OR(COUNTIF($P78:$T78,"&gt;0")=0,COUNTA($P$14)=0),"",(IF(COUNTA($Q78:$T78)&lt;=2,SUM($P78:$T78),IF(COUNTA($Q78:$T78)=3,SUM($P78:$T78)-MIN($Q78:$T78),SUM($P78:$T78)-MIN($Q78:$T78)-SMALL($Q78:$T78,2))))*7/(SUM($P$14:$R$14)/10))</f>
        <v/>
      </c>
      <c r="V78" s="327" t="n">
        <f aca="false">IF(ROUNDDOWN(SUM($O78,$U78,0.5),0)&gt;0,ROUNDDOWN(SUM($O78,$U78,0.5),0),"")</f>
        <v>15</v>
      </c>
      <c r="W78" s="327"/>
      <c r="X78" s="327"/>
      <c r="Y78" s="328" t="str">
        <f aca="false">IF(AND(N78&lt;$N$14/2,COUNTIF($P78:$T78,"&gt;0")&gt;0),"FAIL LABS",IF(OR($U78=0,$U78=""),"",IF($V78&gt;=70,"A",IF($V78&gt;=60,"B",IF($V78&gt;=50,"C",IF($V78&gt;=40,"D","E"))))))</f>
        <v/>
      </c>
    </row>
    <row r="79" customFormat="false" ht="26.25" hidden="false" customHeight="false" outlineLevel="0" collapsed="false">
      <c r="A79" s="509" t="n">
        <v>65</v>
      </c>
      <c r="B79" s="511" t="s">
        <v>197</v>
      </c>
      <c r="C79" s="511" t="s">
        <v>198</v>
      </c>
      <c r="D79" s="323" t="n">
        <v>22</v>
      </c>
      <c r="E79" s="323" t="n">
        <v>19</v>
      </c>
      <c r="F79" s="323"/>
      <c r="G79" s="324" t="n">
        <f aca="false">IF(COUNTA($D79:$F79)&gt;0,SUM($D79/$D$14,$E79/$E$14,$F79/$F$14)*$G$14/COUNTA($D79:$F79),0)</f>
        <v>6.83333333333333</v>
      </c>
      <c r="H79" s="323" t="n">
        <v>4</v>
      </c>
      <c r="I79" s="323" t="n">
        <v>3.5</v>
      </c>
      <c r="J79" s="324" t="n">
        <f aca="false">IF(COUNTA($H79:$I79)&gt;0,SUM($H79/$H$14,$I79/$I$14)*$J$14/COUNTA($H79:$I79),0)</f>
        <v>3.75</v>
      </c>
      <c r="K79" s="323" t="n">
        <v>10</v>
      </c>
      <c r="L79" s="323" t="n">
        <v>12</v>
      </c>
      <c r="M79" s="323"/>
      <c r="N79" s="324" t="n">
        <f aca="false">IF(COUNTA($K79:$M79)&gt;0,SUM($K79/$K$14,$L79/$L$14,$M79/$M$14)*$N$14/COUNTA($K79:$M79),0)</f>
        <v>11</v>
      </c>
      <c r="O79" s="325" t="n">
        <f aca="false">IF(ROUNDDOWN(SUM($G79,$J79,$N79,0.05),1)&gt;0,ROUNDDOWN(SUM($G79,$J79,$N79,0.05),1),"")</f>
        <v>21.6</v>
      </c>
      <c r="P79" s="323" t="n">
        <v>17</v>
      </c>
      <c r="Q79" s="323"/>
      <c r="R79" s="323" t="n">
        <v>8</v>
      </c>
      <c r="S79" s="323" t="n">
        <v>11</v>
      </c>
      <c r="T79" s="323"/>
      <c r="U79" s="326" t="n">
        <f aca="false">IF(OR(COUNTIF($P79:$T79,"&gt;0")=0,COUNTA($P$14)=0),"",(IF(COUNTA($Q79:$T79)&lt;=2,SUM($P79:$T79),IF(COUNTA($Q79:$T79)=3,SUM($P79:$T79)-MIN($Q79:$T79),SUM($P79:$T79)-MIN($Q79:$T79)-SMALL($Q79:$T79,2))))*7/(SUM($P$14:$R$14)/10))</f>
        <v>36</v>
      </c>
      <c r="V79" s="327" t="n">
        <f aca="false">IF(ROUNDDOWN(SUM($O79,$U79,0.5),0)&gt;0,ROUNDDOWN(SUM($O79,$U79,0.5),0),"")</f>
        <v>58</v>
      </c>
      <c r="W79" s="327"/>
      <c r="X79" s="327"/>
      <c r="Y79" s="328" t="str">
        <f aca="false">IF(AND(N79&lt;$N$14/2,COUNTIF($P79:$T79,"&gt;0")&gt;0),"FAIL LABS",IF(OR($U79=0,$U79=""),"",IF($V79&gt;=70,"A",IF($V79&gt;=60,"B",IF($V79&gt;=50,"C",IF($V79&gt;=40,"D","E"))))))</f>
        <v>C</v>
      </c>
    </row>
    <row r="80" customFormat="false" ht="26.25" hidden="false" customHeight="false" outlineLevel="0" collapsed="false">
      <c r="A80" s="509" t="n">
        <v>66</v>
      </c>
      <c r="B80" s="511" t="s">
        <v>214</v>
      </c>
      <c r="C80" s="511" t="s">
        <v>255</v>
      </c>
      <c r="D80" s="323"/>
      <c r="E80" s="323"/>
      <c r="F80" s="323"/>
      <c r="G80" s="324" t="n">
        <f aca="false">IF(COUNTA($D80:$F80)&gt;0,SUM($D80/$D$14,$E80/$E$14,$F80/$F$14)*$G$14/COUNTA($D80:$F80),0)</f>
        <v>0</v>
      </c>
      <c r="H80" s="323"/>
      <c r="I80" s="323"/>
      <c r="J80" s="324" t="n">
        <f aca="false">IF(COUNTA($H80:$I80)&gt;0,SUM($H80/$H$14,$I80/$I$14)*$J$14/COUNTA($H80:$I80),0)</f>
        <v>0</v>
      </c>
      <c r="K80" s="323"/>
      <c r="L80" s="323"/>
      <c r="M80" s="323"/>
      <c r="N80" s="324" t="n">
        <f aca="false">IF(COUNTA($K80:$M80)&gt;0,SUM($K80/$K$14,$L80/$L$14,$M80/$M$14)*$N$14/COUNTA($K80:$M80),0)</f>
        <v>0</v>
      </c>
      <c r="O80" s="325" t="str">
        <f aca="false">IF(ROUNDDOWN(SUM($G80,$J80,$N80,0.05),1)&gt;0,ROUNDDOWN(SUM($G80,$J80,$N80,0.05),1),"")</f>
        <v/>
      </c>
      <c r="P80" s="323"/>
      <c r="Q80" s="323"/>
      <c r="R80" s="323"/>
      <c r="S80" s="323"/>
      <c r="T80" s="323"/>
      <c r="U80" s="326" t="str">
        <f aca="false">IF(OR(COUNTIF($P80:$T80,"&gt;0")=0,COUNTA($P$14)=0),"",(IF(COUNTA($Q80:$T80)&lt;=2,SUM($P80:$T80),IF(COUNTA($Q80:$T80)=3,SUM($P80:$T80)-MIN($Q80:$T80),SUM($P80:$T80)-MIN($Q80:$T80)-SMALL($Q80:$T80,2))))*7/(SUM($P$14:$R$14)/10))</f>
        <v/>
      </c>
      <c r="V80" s="327" t="str">
        <f aca="false">IF(ROUNDDOWN(SUM($O80,$U80,0.5),0)&gt;0,ROUNDDOWN(SUM($O80,$U80,0.5),0),"")</f>
        <v/>
      </c>
      <c r="W80" s="327"/>
      <c r="X80" s="327"/>
      <c r="Y80" s="328" t="str">
        <f aca="false">IF(AND(N80&lt;$N$14/2,COUNTIF($P80:$T80,"&gt;0")&gt;0),"FAIL LABS",IF(OR($U80=0,$U80=""),"",IF($V80&gt;=70,"A",IF($V80&gt;=60,"B",IF($V80&gt;=50,"C",IF($V80&gt;=40,"D","E"))))))</f>
        <v/>
      </c>
    </row>
    <row r="81" s="337" customFormat="true" ht="26.25" hidden="false" customHeight="false" outlineLevel="0" collapsed="false">
      <c r="A81" s="512" t="n">
        <v>67</v>
      </c>
      <c r="B81" s="513" t="s">
        <v>166</v>
      </c>
      <c r="C81" s="513" t="s">
        <v>167</v>
      </c>
      <c r="D81" s="331" t="n">
        <v>22</v>
      </c>
      <c r="E81" s="331" t="n">
        <v>19</v>
      </c>
      <c r="F81" s="331"/>
      <c r="G81" s="332" t="n">
        <f aca="false">IF(COUNTA($D81:$F81)&gt;0,SUM($D81/$D$14,$E81/$E$14,$F81/$F$14)*$G$14/COUNTA($D81:$F81),0)</f>
        <v>6.83333333333333</v>
      </c>
      <c r="H81" s="331" t="n">
        <v>3</v>
      </c>
      <c r="I81" s="331" t="n">
        <v>4</v>
      </c>
      <c r="J81" s="332" t="n">
        <f aca="false">IF(COUNTA($H81:$I81)&gt;0,SUM($H81/$H$14,$I81/$I$14)*$J$14/COUNTA($H81:$I81),0)</f>
        <v>3.5</v>
      </c>
      <c r="K81" s="331" t="n">
        <v>12</v>
      </c>
      <c r="L81" s="331" t="n">
        <v>13</v>
      </c>
      <c r="M81" s="331"/>
      <c r="N81" s="332" t="n">
        <f aca="false">IF(COUNTA($K81:$M81)&gt;0,SUM($K81/$K$14,$L81/$L$14,$M81/$M$14)*$N$14/COUNTA($K81:$M81),0)</f>
        <v>12.5</v>
      </c>
      <c r="O81" s="333" t="n">
        <f aca="false">IF(ROUNDDOWN(SUM($G81,$J81,$N81,0.05),1)&gt;0,ROUNDDOWN(SUM($G81,$J81,$N81,0.05),1),"")</f>
        <v>22.8</v>
      </c>
      <c r="P81" s="331" t="n">
        <v>21</v>
      </c>
      <c r="Q81" s="331"/>
      <c r="R81" s="331" t="n">
        <v>8</v>
      </c>
      <c r="S81" s="331" t="n">
        <v>6</v>
      </c>
      <c r="T81" s="331"/>
      <c r="U81" s="334" t="n">
        <f aca="false">IF(OR(COUNTIF($P81:$T81,"&gt;0")=0,COUNTA($P$14)=0),"",(IF(COUNTA($Q81:$T81)&lt;=2,SUM($P81:$T81),IF(COUNTA($Q81:$T81)=3,SUM($P81:$T81)-MIN($Q81:$T81),SUM($P81:$T81)-MIN($Q81:$T81)-SMALL($Q81:$T81,2))))*7/(SUM($P$14:$R$14)/10))</f>
        <v>35</v>
      </c>
      <c r="V81" s="335" t="n">
        <f aca="false">IF(ROUNDDOWN(SUM($O81,$U81,0.5),0)&gt;0,ROUNDDOWN(SUM($O81,$U81,0.5),0),"")</f>
        <v>58</v>
      </c>
      <c r="W81" s="335"/>
      <c r="X81" s="335"/>
      <c r="Y81" s="336" t="str">
        <f aca="false">IF(AND(N81&lt;$N$14/2,COUNTIF($P81:$T81,"&gt;0")&gt;0),"FAIL LABS",IF(OR($U81=0,$U81=""),"",IF($V81&gt;=70,"A",IF($V81&gt;=60,"B",IF($V81&gt;=50,"C",IF($V81&gt;=40,"D","E"))))))</f>
        <v>C</v>
      </c>
    </row>
    <row r="82" customFormat="false" ht="26.25" hidden="false" customHeight="false" outlineLevel="0" collapsed="false">
      <c r="A82" s="509" t="n">
        <v>68</v>
      </c>
      <c r="B82" s="511" t="s">
        <v>224</v>
      </c>
      <c r="C82" s="511" t="s">
        <v>261</v>
      </c>
      <c r="D82" s="323" t="n">
        <v>24</v>
      </c>
      <c r="E82" s="323" t="n">
        <v>5</v>
      </c>
      <c r="F82" s="323"/>
      <c r="G82" s="324" t="n">
        <f aca="false">IF(COUNTA($D82:$F82)&gt;0,SUM($D82/$D$14,$E82/$E$14,$F82/$F$14)*$G$14/COUNTA($D82:$F82),0)</f>
        <v>4.83333333333333</v>
      </c>
      <c r="H82" s="323" t="n">
        <v>3.5</v>
      </c>
      <c r="I82" s="323" t="n">
        <v>4</v>
      </c>
      <c r="J82" s="324" t="n">
        <f aca="false">IF(COUNTA($H82:$I82)&gt;0,SUM($H82/$H$14,$I82/$I$14)*$J$14/COUNTA($H82:$I82),0)</f>
        <v>3.75</v>
      </c>
      <c r="K82" s="323" t="n">
        <v>11</v>
      </c>
      <c r="L82" s="323" t="n">
        <v>12</v>
      </c>
      <c r="M82" s="323"/>
      <c r="N82" s="324" t="n">
        <f aca="false">IF(COUNTA($K82:$M82)&gt;0,SUM($K82/$K$14,$L82/$L$14,$M82/$M$14)*$N$14/COUNTA($K82:$M82),0)</f>
        <v>11.5</v>
      </c>
      <c r="O82" s="325" t="n">
        <f aca="false">IF(ROUNDDOWN(SUM($G82,$J82,$N82,0.05),1)&gt;0,ROUNDDOWN(SUM($G82,$J82,$N82,0.05),1),"")</f>
        <v>20.1</v>
      </c>
      <c r="P82" s="323" t="n">
        <v>11</v>
      </c>
      <c r="Q82" s="323"/>
      <c r="R82" s="323" t="n">
        <v>6</v>
      </c>
      <c r="S82" s="323"/>
      <c r="T82" s="323" t="n">
        <v>7</v>
      </c>
      <c r="U82" s="326" t="n">
        <f aca="false">IF(OR(COUNTIF($P82:$T82,"&gt;0")=0,COUNTA($P$14)=0),"",(IF(COUNTA($Q82:$T82)&lt;=2,SUM($P82:$T82),IF(COUNTA($Q82:$T82)=3,SUM($P82:$T82)-MIN($Q82:$T82),SUM($P82:$T82)-MIN($Q82:$T82)-SMALL($Q82:$T82,2))))*7/(SUM($P$14:$R$14)/10))</f>
        <v>24</v>
      </c>
      <c r="V82" s="327" t="n">
        <f aca="false">IF(ROUNDDOWN(SUM($O82,$U82,0.5),0)&gt;0,ROUNDDOWN(SUM($O82,$U82,0.5),0),"")</f>
        <v>44</v>
      </c>
      <c r="W82" s="327"/>
      <c r="X82" s="327"/>
      <c r="Y82" s="328" t="str">
        <f aca="false">IF(AND(N82&lt;$N$14/2,COUNTIF($P82:$T82,"&gt;0")&gt;0),"FAIL LABS",IF(OR($U82=0,$U82=""),"",IF($V82&gt;=70,"A",IF($V82&gt;=60,"B",IF($V82&gt;=50,"C",IF($V82&gt;=40,"D","E"))))))</f>
        <v>D</v>
      </c>
    </row>
    <row r="83" customFormat="false" ht="26.25" hidden="false" customHeight="false" outlineLevel="0" collapsed="false">
      <c r="A83" s="509" t="n">
        <v>69</v>
      </c>
      <c r="B83" s="511" t="s">
        <v>170</v>
      </c>
      <c r="C83" s="511" t="s">
        <v>171</v>
      </c>
      <c r="D83" s="323" t="n">
        <v>24</v>
      </c>
      <c r="E83" s="323" t="n">
        <v>13</v>
      </c>
      <c r="F83" s="323"/>
      <c r="G83" s="324" t="n">
        <f aca="false">IF(COUNTA($D83:$F83)&gt;0,SUM($D83/$D$14,$E83/$E$14,$F83/$F$14)*$G$14/COUNTA($D83:$F83),0)</f>
        <v>6.16666666666667</v>
      </c>
      <c r="H83" s="323" t="n">
        <v>4</v>
      </c>
      <c r="I83" s="323" t="n">
        <v>3</v>
      </c>
      <c r="J83" s="324" t="n">
        <f aca="false">IF(COUNTA($H83:$I83)&gt;0,SUM($H83/$H$14,$I83/$I$14)*$J$14/COUNTA($H83:$I83),0)</f>
        <v>3.5</v>
      </c>
      <c r="K83" s="323" t="n">
        <v>11</v>
      </c>
      <c r="L83" s="323" t="n">
        <v>12</v>
      </c>
      <c r="M83" s="323"/>
      <c r="N83" s="324" t="n">
        <f aca="false">IF(COUNTA($K83:$M83)&gt;0,SUM($K83/$K$14,$L83/$L$14,$M83/$M$14)*$N$14/COUNTA($K83:$M83),0)</f>
        <v>11.5</v>
      </c>
      <c r="O83" s="325" t="n">
        <f aca="false">IF(ROUNDDOWN(SUM($G83,$J83,$N83,0.05),1)&gt;0,ROUNDDOWN(SUM($G83,$J83,$N83,0.05),1),"")</f>
        <v>21.2</v>
      </c>
      <c r="P83" s="323" t="n">
        <v>24</v>
      </c>
      <c r="Q83" s="323"/>
      <c r="R83" s="323" t="n">
        <v>9</v>
      </c>
      <c r="S83" s="323"/>
      <c r="T83" s="323" t="n">
        <v>16</v>
      </c>
      <c r="U83" s="326" t="n">
        <f aca="false">IF(OR(COUNTIF($P83:$T83,"&gt;0")=0,COUNTA($P$14)=0),"",(IF(COUNTA($Q83:$T83)&lt;=2,SUM($P83:$T83),IF(COUNTA($Q83:$T83)=3,SUM($P83:$T83)-MIN($Q83:$T83),SUM($P83:$T83)-MIN($Q83:$T83)-SMALL($Q83:$T83,2))))*7/(SUM($P$14:$R$14)/10))</f>
        <v>49</v>
      </c>
      <c r="V83" s="327" t="n">
        <f aca="false">IF(ROUNDDOWN(SUM($O83,$U83,0.5),0)&gt;0,ROUNDDOWN(SUM($O83,$U83,0.5),0),"")</f>
        <v>70</v>
      </c>
      <c r="W83" s="327"/>
      <c r="X83" s="327"/>
      <c r="Y83" s="328" t="str">
        <f aca="false">IF(AND(N83&lt;$N$14/2,COUNTIF($P83:$T83,"&gt;0")&gt;0),"FAIL LABS",IF(OR($U83=0,$U83=""),"",IF($V83&gt;=70,"A",IF($V83&gt;=60,"B",IF($V83&gt;=50,"C",IF($V83&gt;=40,"D","E"))))))</f>
        <v>A</v>
      </c>
    </row>
    <row r="84" customFormat="false" ht="26.25" hidden="false" customHeight="false" outlineLevel="0" collapsed="false">
      <c r="A84" s="509" t="n">
        <v>71</v>
      </c>
      <c r="B84" s="511" t="s">
        <v>232</v>
      </c>
      <c r="C84" s="514" t="s">
        <v>424</v>
      </c>
      <c r="D84" s="323" t="n">
        <v>22</v>
      </c>
      <c r="E84" s="323" t="n">
        <v>3</v>
      </c>
      <c r="F84" s="323"/>
      <c r="G84" s="324" t="n">
        <f aca="false">IF(COUNTA($D84:$F84)&gt;0,SUM($D84/$D$14,$E84/$E$14,$F84/$F$14)*$G$14/COUNTA($D84:$F84),0)</f>
        <v>4.16666666666667</v>
      </c>
      <c r="H84" s="323" t="n">
        <v>4</v>
      </c>
      <c r="I84" s="323" t="n">
        <v>3</v>
      </c>
      <c r="J84" s="324" t="n">
        <f aca="false">IF(COUNTA($H84:$I84)&gt;0,SUM($H84/$H$14,$I84/$I$14)*$J$14/COUNTA($H84:$I84),0)</f>
        <v>3.5</v>
      </c>
      <c r="K84" s="323" t="n">
        <v>11</v>
      </c>
      <c r="L84" s="323" t="n">
        <v>12</v>
      </c>
      <c r="M84" s="323"/>
      <c r="N84" s="324" t="n">
        <f aca="false">IF(COUNTA($K84:$M84)&gt;0,SUM($K84/$K$14,$L84/$L$14,$M84/$M$14)*$N$14/COUNTA($K84:$M84),0)</f>
        <v>11.5</v>
      </c>
      <c r="O84" s="325" t="n">
        <f aca="false">IF(ROUNDDOWN(SUM($G84,$J84,$N84,0.05),1)&gt;0,ROUNDDOWN(SUM($G84,$J84,$N84,0.05),1),"")</f>
        <v>19.2</v>
      </c>
      <c r="P84" s="323" t="n">
        <v>16</v>
      </c>
      <c r="Q84" s="323" t="n">
        <v>4</v>
      </c>
      <c r="R84" s="323"/>
      <c r="S84" s="323"/>
      <c r="T84" s="323" t="n">
        <v>12</v>
      </c>
      <c r="U84" s="326" t="n">
        <f aca="false">IF(OR(COUNTIF($P84:$T84,"&gt;0")=0,COUNTA($P$14)=0),"",(IF(COUNTA($Q84:$T84)&lt;=2,SUM($P84:$T84),IF(COUNTA($Q84:$T84)=3,SUM($P84:$T84)-MIN($Q84:$T84),SUM($P84:$T84)-MIN($Q84:$T84)-SMALL($Q84:$T84,2))))*7/(SUM($P$14:$R$14)/10))</f>
        <v>32</v>
      </c>
      <c r="V84" s="327" t="n">
        <f aca="false">IF(ROUNDDOWN(SUM($O84,$U84,0.5),0)&gt;0,ROUNDDOWN(SUM($O84,$U84,0.5),0),"")</f>
        <v>51</v>
      </c>
      <c r="W84" s="327"/>
      <c r="X84" s="327"/>
      <c r="Y84" s="328" t="str">
        <f aca="false">IF(AND(N84&lt;$N$14/2,COUNTIF($P84:$T84,"&gt;0")&gt;0),"FAIL LABS",IF(OR($U84=0,$U84=""),"",IF($V84&gt;=70,"A",IF($V84&gt;=60,"B",IF($V84&gt;=50,"C",IF($V84&gt;=40,"D","E"))))))</f>
        <v>C</v>
      </c>
    </row>
    <row r="85" customFormat="false" ht="28.5" hidden="false" customHeight="false" outlineLevel="0" collapsed="false">
      <c r="A85" s="347"/>
      <c r="B85" s="348"/>
      <c r="C85" s="348"/>
      <c r="D85" s="347"/>
      <c r="E85" s="349" t="s">
        <v>379</v>
      </c>
      <c r="F85" s="349"/>
      <c r="G85" s="349"/>
      <c r="H85" s="349"/>
      <c r="I85" s="349"/>
      <c r="J85" s="349"/>
      <c r="K85" s="349"/>
      <c r="L85" s="349"/>
      <c r="M85" s="349"/>
      <c r="N85" s="349"/>
      <c r="O85" s="349"/>
      <c r="P85" s="349"/>
      <c r="Q85" s="349"/>
      <c r="R85" s="349"/>
      <c r="S85" s="349"/>
      <c r="T85" s="349"/>
      <c r="U85" s="347"/>
      <c r="V85" s="350"/>
      <c r="W85" s="347"/>
      <c r="X85" s="347"/>
      <c r="Y85" s="347"/>
    </row>
    <row r="86" customFormat="false" ht="15.75" hidden="false" customHeight="false" outlineLevel="0" collapsed="false">
      <c r="A86" s="347"/>
      <c r="B86" s="351"/>
      <c r="C86" s="352"/>
      <c r="D86" s="353" t="s">
        <v>360</v>
      </c>
      <c r="E86" s="353"/>
      <c r="F86" s="354" t="s">
        <v>380</v>
      </c>
      <c r="G86" s="355" t="s">
        <v>381</v>
      </c>
      <c r="H86" s="356" t="s">
        <v>382</v>
      </c>
      <c r="I86" s="357" t="s">
        <v>383</v>
      </c>
      <c r="J86" s="357" t="s">
        <v>384</v>
      </c>
      <c r="K86" s="358"/>
      <c r="L86" s="359"/>
      <c r="M86" s="359"/>
      <c r="N86" s="359"/>
      <c r="O86" s="360" t="s">
        <v>385</v>
      </c>
      <c r="P86" s="360"/>
      <c r="Q86" s="361" t="s">
        <v>386</v>
      </c>
      <c r="R86" s="361"/>
      <c r="S86" s="354" t="s">
        <v>387</v>
      </c>
      <c r="T86" s="354"/>
      <c r="U86" s="347"/>
      <c r="V86" s="350"/>
      <c r="W86" s="347"/>
      <c r="X86" s="347"/>
      <c r="Y86" s="347"/>
    </row>
    <row r="87" customFormat="false" ht="31.5" hidden="false" customHeight="true" outlineLevel="0" collapsed="false">
      <c r="A87" s="347"/>
      <c r="B87" s="362"/>
      <c r="C87" s="347"/>
      <c r="D87" s="363" t="s">
        <v>388</v>
      </c>
      <c r="E87" s="363"/>
      <c r="F87" s="364" t="n">
        <f aca="false">COUNTIF($Y$15:$Y84,F$86)</f>
        <v>23</v>
      </c>
      <c r="G87" s="364" t="n">
        <f aca="false">COUNTIF($Y$15:$Y84,G$86)</f>
        <v>24</v>
      </c>
      <c r="H87" s="365" t="n">
        <f aca="false">COUNTIF($Y$15:$Y84,H$86)</f>
        <v>18</v>
      </c>
      <c r="I87" s="366" t="n">
        <f aca="false">COUNTIF($Y$15:$Y84,I$86)</f>
        <v>2</v>
      </c>
      <c r="J87" s="366" t="n">
        <f aca="false">COUNTIF($Y$15:$Y84,J$86)</f>
        <v>0</v>
      </c>
      <c r="K87" s="358"/>
      <c r="L87" s="359"/>
      <c r="M87" s="359"/>
      <c r="N87" s="359"/>
      <c r="O87" s="367" t="s">
        <v>389</v>
      </c>
      <c r="P87" s="355" t="s">
        <v>390</v>
      </c>
      <c r="Q87" s="368" t="s">
        <v>391</v>
      </c>
      <c r="R87" s="369" t="s">
        <v>392</v>
      </c>
      <c r="S87" s="370" t="s">
        <v>393</v>
      </c>
      <c r="T87" s="370"/>
      <c r="U87" s="347"/>
      <c r="V87" s="350"/>
      <c r="W87" s="347"/>
      <c r="X87" s="347"/>
      <c r="Y87" s="347"/>
    </row>
    <row r="88" customFormat="false" ht="26.25" hidden="false" customHeight="true" outlineLevel="0" collapsed="false">
      <c r="A88" s="347"/>
      <c r="B88" s="362"/>
      <c r="C88" s="347"/>
      <c r="D88" s="363" t="s">
        <v>394</v>
      </c>
      <c r="E88" s="363"/>
      <c r="F88" s="364"/>
      <c r="G88" s="364"/>
      <c r="H88" s="365"/>
      <c r="I88" s="366"/>
      <c r="J88" s="366"/>
      <c r="K88" s="358"/>
      <c r="L88" s="355" t="s">
        <v>395</v>
      </c>
      <c r="M88" s="355"/>
      <c r="N88" s="371" t="s">
        <v>388</v>
      </c>
      <c r="O88" s="372" t="n">
        <f aca="false">IF(SUM($O$15:$O84)&gt;0,AVERAGE($O$15:$O84),0)</f>
        <v>20.8666666666667</v>
      </c>
      <c r="P88" s="372" t="n">
        <f aca="false">$O88/30*100</f>
        <v>69.5555555555555</v>
      </c>
      <c r="Q88" s="372" t="n">
        <f aca="false">IF(SUM($U$15:$U84)&gt;0,AVERAGE($U$15:$U84),0)</f>
        <v>44.8656716417911</v>
      </c>
      <c r="R88" s="373" t="n">
        <f aca="false">$Q88/70*100</f>
        <v>64.0938166311301</v>
      </c>
      <c r="S88" s="374" t="n">
        <f aca="false">IF(SUM($V$15:$V84)&gt;0,AVERAGE($V$15:$V84),0)</f>
        <v>64.4492753623188</v>
      </c>
      <c r="T88" s="374"/>
      <c r="U88" s="347"/>
      <c r="V88" s="350"/>
      <c r="W88" s="347"/>
      <c r="X88" s="347"/>
      <c r="Y88" s="347"/>
    </row>
    <row r="89" customFormat="false" ht="21" hidden="false" customHeight="false" outlineLevel="0" collapsed="false">
      <c r="A89" s="347"/>
      <c r="B89" s="362"/>
      <c r="C89" s="362"/>
      <c r="D89" s="375"/>
      <c r="E89" s="376"/>
      <c r="F89" s="376"/>
      <c r="G89" s="376"/>
      <c r="H89" s="359"/>
      <c r="I89" s="359"/>
      <c r="J89" s="359"/>
      <c r="K89" s="358"/>
      <c r="L89" s="355"/>
      <c r="M89" s="355"/>
      <c r="N89" s="371" t="s">
        <v>396</v>
      </c>
      <c r="O89" s="372"/>
      <c r="P89" s="372"/>
      <c r="Q89" s="377"/>
      <c r="R89" s="373"/>
      <c r="S89" s="374"/>
      <c r="T89" s="374"/>
      <c r="U89" s="347"/>
      <c r="V89" s="350"/>
      <c r="W89" s="347"/>
      <c r="X89" s="347"/>
      <c r="Y89" s="347"/>
    </row>
    <row r="90" customFormat="false" ht="21" hidden="false" customHeight="false" outlineLevel="0" collapsed="false">
      <c r="A90" s="347"/>
      <c r="B90" s="362"/>
      <c r="C90" s="347"/>
      <c r="D90" s="378"/>
      <c r="E90" s="379"/>
      <c r="F90" s="380" t="s">
        <v>397</v>
      </c>
      <c r="G90" s="380" t="s">
        <v>398</v>
      </c>
      <c r="H90" s="376"/>
      <c r="I90" s="376"/>
      <c r="J90" s="359"/>
      <c r="K90" s="358"/>
      <c r="L90" s="355" t="s">
        <v>399</v>
      </c>
      <c r="M90" s="355"/>
      <c r="N90" s="371" t="s">
        <v>388</v>
      </c>
      <c r="O90" s="381" t="n">
        <f aca="false">MIN($O$15:$O84)</f>
        <v>14.5</v>
      </c>
      <c r="P90" s="372" t="n">
        <f aca="false">$O90/30*100</f>
        <v>48.3333333333333</v>
      </c>
      <c r="Q90" s="382" t="n">
        <f aca="false">MIN($U$15:$U84)</f>
        <v>24</v>
      </c>
      <c r="R90" s="373" t="n">
        <f aca="false">$Q90/70*100</f>
        <v>34.2857142857143</v>
      </c>
      <c r="S90" s="374" t="n">
        <f aca="false">MIN($V$15:$V84)</f>
        <v>15</v>
      </c>
      <c r="T90" s="374"/>
      <c r="U90" s="347"/>
      <c r="V90" s="350"/>
      <c r="W90" s="347"/>
      <c r="X90" s="347"/>
      <c r="Y90" s="347"/>
    </row>
    <row r="91" customFormat="false" ht="26.25" hidden="false" customHeight="false" outlineLevel="0" collapsed="false">
      <c r="A91" s="347"/>
      <c r="B91" s="362"/>
      <c r="C91" s="347"/>
      <c r="D91" s="353" t="s">
        <v>1</v>
      </c>
      <c r="E91" s="353"/>
      <c r="F91" s="383" t="n">
        <f aca="false">COUNTIF($V$15:$V$84,"&gt;=40")</f>
        <v>67</v>
      </c>
      <c r="G91" s="383"/>
      <c r="H91" s="376"/>
      <c r="I91" s="376"/>
      <c r="J91" s="359"/>
      <c r="K91" s="358"/>
      <c r="L91" s="355"/>
      <c r="M91" s="355"/>
      <c r="N91" s="371" t="s">
        <v>396</v>
      </c>
      <c r="O91" s="372"/>
      <c r="P91" s="372"/>
      <c r="Q91" s="384"/>
      <c r="R91" s="384"/>
      <c r="S91" s="385"/>
      <c r="T91" s="385"/>
      <c r="U91" s="347"/>
      <c r="V91" s="350"/>
      <c r="W91" s="347"/>
      <c r="X91" s="347"/>
      <c r="Y91" s="347"/>
    </row>
    <row r="92" customFormat="false" ht="26.25" hidden="false" customHeight="false" outlineLevel="0" collapsed="false">
      <c r="A92" s="347"/>
      <c r="B92" s="362"/>
      <c r="C92" s="347"/>
      <c r="D92" s="353" t="s">
        <v>400</v>
      </c>
      <c r="E92" s="353"/>
      <c r="F92" s="383" t="n">
        <f aca="false">COUNTIF($Y$15:$Y84,"E")</f>
        <v>0</v>
      </c>
      <c r="G92" s="383"/>
      <c r="H92" s="376"/>
      <c r="I92" s="376"/>
      <c r="J92" s="359"/>
      <c r="K92" s="386"/>
      <c r="L92" s="355" t="s">
        <v>401</v>
      </c>
      <c r="M92" s="355"/>
      <c r="N92" s="371" t="s">
        <v>388</v>
      </c>
      <c r="O92" s="372" t="n">
        <f aca="false">MAX($O$15:$O84)</f>
        <v>23.4</v>
      </c>
      <c r="P92" s="372" t="n">
        <f aca="false">$O92/30*100</f>
        <v>78</v>
      </c>
      <c r="Q92" s="372" t="n">
        <f aca="false">MAX($U$15:$U84)</f>
        <v>61</v>
      </c>
      <c r="R92" s="373" t="n">
        <f aca="false">$Q92/70*100</f>
        <v>87.1428571428571</v>
      </c>
      <c r="S92" s="374" t="n">
        <f aca="false">MAX($V$15:$V84)</f>
        <v>83</v>
      </c>
      <c r="T92" s="374"/>
      <c r="U92" s="347"/>
      <c r="V92" s="350"/>
      <c r="W92" s="347"/>
      <c r="X92" s="347"/>
      <c r="Y92" s="347"/>
    </row>
    <row r="93" customFormat="false" ht="26.25" hidden="false" customHeight="true" outlineLevel="0" collapsed="false">
      <c r="A93" s="347"/>
      <c r="B93" s="347"/>
      <c r="C93" s="387"/>
      <c r="D93" s="363" t="s">
        <v>402</v>
      </c>
      <c r="E93" s="363"/>
      <c r="F93" s="383" t="n">
        <f aca="false">COUNTA($B$15:$B84)-SUM(F87:J87)</f>
        <v>3</v>
      </c>
      <c r="G93" s="383"/>
      <c r="H93" s="376"/>
      <c r="I93" s="376"/>
      <c r="J93" s="376"/>
      <c r="K93" s="376"/>
      <c r="L93" s="355"/>
      <c r="M93" s="355"/>
      <c r="N93" s="371" t="s">
        <v>396</v>
      </c>
      <c r="O93" s="372"/>
      <c r="P93" s="372"/>
      <c r="Q93" s="377"/>
      <c r="R93" s="373"/>
      <c r="S93" s="374"/>
      <c r="T93" s="374"/>
      <c r="U93" s="347"/>
      <c r="V93" s="350"/>
      <c r="W93" s="347"/>
      <c r="X93" s="347"/>
      <c r="Y93" s="347"/>
    </row>
    <row r="94" customFormat="false" ht="26.25" hidden="false" customHeight="false" outlineLevel="0" collapsed="false">
      <c r="A94" s="347"/>
      <c r="B94" s="347"/>
      <c r="C94" s="387"/>
      <c r="D94" s="355" t="s">
        <v>22</v>
      </c>
      <c r="E94" s="355"/>
      <c r="F94" s="383" t="n">
        <f aca="false">SUM($F91:$F93)</f>
        <v>70</v>
      </c>
      <c r="G94" s="383"/>
      <c r="H94" s="376"/>
      <c r="I94" s="376"/>
      <c r="J94" s="376"/>
      <c r="K94" s="376"/>
      <c r="L94" s="355" t="s">
        <v>403</v>
      </c>
      <c r="M94" s="355"/>
      <c r="N94" s="371" t="s">
        <v>388</v>
      </c>
      <c r="O94" s="381" t="n">
        <f aca="false">IF(SUM($O$15:$O84)&gt;0,STDEV($O$15:$O84),0)</f>
        <v>1.26440716946563</v>
      </c>
      <c r="P94" s="372" t="n">
        <f aca="false">$O94/30*100</f>
        <v>4.21469056488542</v>
      </c>
      <c r="Q94" s="382" t="n">
        <f aca="false">IF(SUM($U$15:$U84),STDEV($U$15:$U84),0)</f>
        <v>8.68278603938269</v>
      </c>
      <c r="R94" s="373" t="n">
        <f aca="false">$Q94/70*100</f>
        <v>12.403980056261</v>
      </c>
      <c r="S94" s="374" t="n">
        <f aca="false">IF(SUM($V$15:$V84)&gt;0,STDEV($V$15:$V84),0)</f>
        <v>11.8725291322696</v>
      </c>
      <c r="T94" s="374"/>
      <c r="U94" s="347"/>
      <c r="V94" s="350"/>
      <c r="W94" s="347"/>
      <c r="X94" s="347"/>
      <c r="Y94" s="347"/>
    </row>
    <row r="95" customFormat="false" ht="21" hidden="false" customHeight="false" outlineLevel="0" collapsed="false">
      <c r="A95" s="347"/>
      <c r="B95" s="347"/>
      <c r="C95" s="387"/>
      <c r="D95" s="376"/>
      <c r="E95" s="376"/>
      <c r="F95" s="376"/>
      <c r="G95" s="388"/>
      <c r="H95" s="376"/>
      <c r="I95" s="376"/>
      <c r="J95" s="376"/>
      <c r="K95" s="376"/>
      <c r="L95" s="355"/>
      <c r="M95" s="355"/>
      <c r="N95" s="371" t="s">
        <v>396</v>
      </c>
      <c r="O95" s="372"/>
      <c r="P95" s="372"/>
      <c r="Q95" s="384"/>
      <c r="R95" s="384"/>
      <c r="S95" s="385"/>
      <c r="T95" s="385"/>
      <c r="U95" s="347"/>
      <c r="V95" s="350"/>
      <c r="W95" s="347"/>
      <c r="X95" s="347"/>
      <c r="Y95" s="347"/>
    </row>
    <row r="96" customFormat="false" ht="12.75" hidden="false" customHeight="false" outlineLevel="0" collapsed="false"/>
  </sheetData>
  <mergeCells count="44">
    <mergeCell ref="A6:Y6"/>
    <mergeCell ref="A7:Y7"/>
    <mergeCell ref="A8:Y8"/>
    <mergeCell ref="A9:Y9"/>
    <mergeCell ref="E10:F10"/>
    <mergeCell ref="G10:H10"/>
    <mergeCell ref="N10:O10"/>
    <mergeCell ref="P10:S10"/>
    <mergeCell ref="A12:A14"/>
    <mergeCell ref="B12:B14"/>
    <mergeCell ref="C12:C14"/>
    <mergeCell ref="D12:G12"/>
    <mergeCell ref="H12:J12"/>
    <mergeCell ref="K12:N12"/>
    <mergeCell ref="O12:O14"/>
    <mergeCell ref="P12:U12"/>
    <mergeCell ref="V12:V14"/>
    <mergeCell ref="W12:W14"/>
    <mergeCell ref="X12:X14"/>
    <mergeCell ref="Y12:Y14"/>
    <mergeCell ref="E85:T85"/>
    <mergeCell ref="D86:E86"/>
    <mergeCell ref="O86:P86"/>
    <mergeCell ref="Q86:R86"/>
    <mergeCell ref="S86:T86"/>
    <mergeCell ref="D87:E87"/>
    <mergeCell ref="S87:T87"/>
    <mergeCell ref="D88:E88"/>
    <mergeCell ref="L88:M89"/>
    <mergeCell ref="S88:T88"/>
    <mergeCell ref="S89:T89"/>
    <mergeCell ref="L90:M91"/>
    <mergeCell ref="S90:T90"/>
    <mergeCell ref="D91:E91"/>
    <mergeCell ref="S91:T91"/>
    <mergeCell ref="D92:E92"/>
    <mergeCell ref="L92:M93"/>
    <mergeCell ref="S92:T92"/>
    <mergeCell ref="D93:E93"/>
    <mergeCell ref="S93:T93"/>
    <mergeCell ref="D94:E94"/>
    <mergeCell ref="L94:M95"/>
    <mergeCell ref="S94:T94"/>
    <mergeCell ref="S95:T95"/>
  </mergeCells>
  <conditionalFormatting sqref="D15:N84">
    <cfRule type="cellIs" priority="2" operator="equal" aboveAverage="0" equalAverage="0" bottom="0" percent="0" rank="0" text="" dxfId="32">
      <formula>0</formula>
    </cfRule>
  </conditionalFormatting>
  <conditionalFormatting sqref="A15 C15 V15:Y84 A16:C84">
    <cfRule type="expression" priority="3" aboveAverage="0" equalAverage="0" bottom="0" percent="0" rank="0" text="" dxfId="33">
      <formula>"$V17&lt;40"</formula>
    </cfRule>
  </conditionalFormatting>
  <conditionalFormatting sqref="P15:T84">
    <cfRule type="expression" priority="4" aboveAverage="0" equalAverage="0" bottom="0" percent="0" rank="0" text="" dxfId="34">
      <formula>($U15="")</formula>
    </cfRule>
  </conditionalFormatting>
  <conditionalFormatting sqref="B15">
    <cfRule type="expression" priority="5" aboveAverage="0" equalAverage="0" bottom="0" percent="0" rank="0" text="" dxfId="35">
      <formula>"$V17&lt;40"</formula>
    </cfRule>
  </conditionalFormatting>
  <dataValidations count="4">
    <dataValidation allowBlank="true" operator="between" showDropDown="false" showErrorMessage="true" showInputMessage="true" sqref="D15:U84" type="decimal">
      <formula1>0</formula1>
      <formula2>D$14</formula2>
    </dataValidation>
    <dataValidation allowBlank="true" error="THE INPUT TO THIS CELL SHOULD BE A NON-NEGATIVE LESS THAN OR EQUAL TO 100. PLEASE CHECK YOUR DATA AND FORMULAS AFFECTING THIS CELL. " errorTitle="INVALID DATA" operator="between" showDropDown="false" showErrorMessage="true" showInputMessage="false" sqref="V15:V84" type="decimal">
      <formula1>0</formula1>
      <formula2>100</formula2>
    </dataValidation>
    <dataValidation allowBlank="true" error="THE VALUE IN THIS CELL SHOULD BE NON-NEGATIVE LESS THAN 100&#10;" errorTitle="INVALID DATA" operator="between" showDropDown="false" showErrorMessage="true" showInputMessage="false" sqref="R88:T95" type="decimal">
      <formula1>0</formula1>
      <formula2>100</formula2>
    </dataValidation>
    <dataValidation allowBlank="true" error="THE VALUE IN THIS CELL SHOULD BE NON-NEGATIVE LESS THAN 100" errorTitle="INVALID DATA" operator="between" showDropDown="false" showErrorMessage="true" showInputMessage="false" sqref="P88:P95" type="decimal">
      <formula1>0</formula1>
      <formula2>100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6"/>
  <sheetViews>
    <sheetView showFormulas="false" showGridLines="true" showRowColHeaders="true" showZeros="true" rightToLeft="false" tabSelected="false" showOutlineSymbols="true" defaultGridColor="true" view="pageBreakPreview" topLeftCell="A76" colorId="64" zoomScale="100" zoomScaleNormal="70" zoomScalePageLayoutView="100" workbookViewId="0">
      <selection pane="topLeft" activeCell="C65" activeCellId="0" sqref="C65"/>
    </sheetView>
  </sheetViews>
  <sheetFormatPr defaultColWidth="9.14453125" defaultRowHeight="12.75" zeroHeight="true" outlineLevelRow="0" outlineLevelCol="0"/>
  <cols>
    <col collapsed="false" customWidth="true" hidden="false" outlineLevel="0" max="2" min="2" style="0" width="29.57"/>
    <col collapsed="false" customWidth="true" hidden="false" outlineLevel="0" max="3" min="3" style="0" width="52.14"/>
    <col collapsed="false" customWidth="true" hidden="false" outlineLevel="0" max="14" min="14" style="0" width="10.57"/>
    <col collapsed="false" customWidth="false" hidden="true" outlineLevel="0" max="1024" min="27" style="0" width="9.14"/>
  </cols>
  <sheetData>
    <row r="1" customFormat="false" ht="12.75" hidden="false" customHeight="false" outlineLevel="0" collapsed="false">
      <c r="A1" s="294"/>
      <c r="B1" s="294"/>
      <c r="C1" s="294"/>
      <c r="D1" s="294"/>
      <c r="E1" s="294"/>
      <c r="F1" s="294"/>
      <c r="G1" s="295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6"/>
      <c r="W1" s="294"/>
      <c r="X1" s="294"/>
      <c r="Y1" s="294"/>
    </row>
    <row r="2" customFormat="false" ht="12.75" hidden="false" customHeight="false" outlineLevel="0" collapsed="false">
      <c r="A2" s="294"/>
      <c r="B2" s="294"/>
      <c r="C2" s="294"/>
      <c r="D2" s="294"/>
      <c r="E2" s="294"/>
      <c r="F2" s="294"/>
      <c r="G2" s="295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4"/>
      <c r="U2" s="294"/>
      <c r="V2" s="296"/>
      <c r="W2" s="294"/>
      <c r="X2" s="294"/>
      <c r="Y2" s="294"/>
    </row>
    <row r="3" customFormat="false" ht="12.75" hidden="false" customHeight="false" outlineLevel="0" collapsed="false">
      <c r="A3" s="294"/>
      <c r="B3" s="294"/>
      <c r="C3" s="294"/>
      <c r="D3" s="294"/>
      <c r="E3" s="294"/>
      <c r="F3" s="294"/>
      <c r="G3" s="295"/>
      <c r="H3" s="294"/>
      <c r="I3" s="294"/>
      <c r="J3" s="294"/>
      <c r="K3" s="294"/>
      <c r="L3" s="294"/>
      <c r="M3" s="294"/>
      <c r="N3" s="294"/>
      <c r="O3" s="294"/>
      <c r="P3" s="294"/>
      <c r="Q3" s="294"/>
      <c r="R3" s="294"/>
      <c r="S3" s="294"/>
      <c r="T3" s="294"/>
      <c r="U3" s="294"/>
      <c r="V3" s="296"/>
      <c r="W3" s="294"/>
      <c r="X3" s="294"/>
      <c r="Y3" s="294"/>
    </row>
    <row r="4" customFormat="false" ht="12.75" hidden="false" customHeight="false" outlineLevel="0" collapsed="false">
      <c r="A4" s="294"/>
      <c r="B4" s="294"/>
      <c r="C4" s="294"/>
      <c r="D4" s="294"/>
      <c r="E4" s="294"/>
      <c r="F4" s="294"/>
      <c r="G4" s="295"/>
      <c r="H4" s="294"/>
      <c r="I4" s="294"/>
      <c r="J4" s="294"/>
      <c r="K4" s="294"/>
      <c r="L4" s="294"/>
      <c r="M4" s="294"/>
      <c r="N4" s="294"/>
      <c r="O4" s="294"/>
      <c r="P4" s="294"/>
      <c r="Q4" s="294"/>
      <c r="R4" s="294"/>
      <c r="S4" s="294"/>
      <c r="T4" s="294"/>
      <c r="U4" s="294"/>
      <c r="V4" s="296"/>
      <c r="W4" s="294"/>
      <c r="X4" s="294"/>
      <c r="Y4" s="294"/>
    </row>
    <row r="5" customFormat="false" ht="12.75" hidden="false" customHeight="false" outlineLevel="0" collapsed="false">
      <c r="A5" s="294"/>
      <c r="B5" s="294"/>
      <c r="C5" s="294"/>
      <c r="D5" s="294"/>
      <c r="E5" s="294"/>
      <c r="F5" s="294"/>
      <c r="G5" s="295"/>
      <c r="H5" s="294"/>
      <c r="I5" s="294"/>
      <c r="J5" s="294"/>
      <c r="K5" s="294"/>
      <c r="L5" s="294"/>
      <c r="M5" s="294"/>
      <c r="N5" s="294"/>
      <c r="O5" s="294"/>
      <c r="P5" s="294"/>
      <c r="Q5" s="294"/>
      <c r="R5" s="294"/>
      <c r="S5" s="294"/>
      <c r="T5" s="294"/>
      <c r="U5" s="294"/>
      <c r="V5" s="296"/>
      <c r="W5" s="294"/>
      <c r="X5" s="294"/>
      <c r="Y5" s="294"/>
    </row>
    <row r="6" customFormat="false" ht="30" hidden="false" customHeight="false" outlineLevel="0" collapsed="false">
      <c r="A6" s="297" t="s">
        <v>342</v>
      </c>
      <c r="B6" s="297"/>
      <c r="C6" s="297"/>
      <c r="D6" s="297"/>
      <c r="E6" s="297"/>
      <c r="F6" s="297"/>
      <c r="G6" s="297"/>
      <c r="H6" s="297"/>
      <c r="I6" s="297"/>
      <c r="J6" s="297"/>
      <c r="K6" s="297"/>
      <c r="L6" s="297"/>
      <c r="M6" s="297"/>
      <c r="N6" s="297"/>
      <c r="O6" s="297"/>
      <c r="P6" s="297"/>
      <c r="Q6" s="297"/>
      <c r="R6" s="297"/>
      <c r="S6" s="297"/>
      <c r="T6" s="297"/>
      <c r="U6" s="297"/>
      <c r="V6" s="297"/>
      <c r="W6" s="297"/>
      <c r="X6" s="297"/>
      <c r="Y6" s="297"/>
    </row>
    <row r="7" customFormat="false" ht="22.5" hidden="false" customHeight="false" outlineLevel="0" collapsed="false">
      <c r="A7" s="298" t="s">
        <v>343</v>
      </c>
      <c r="B7" s="298"/>
      <c r="C7" s="298"/>
      <c r="D7" s="298"/>
      <c r="E7" s="298"/>
      <c r="F7" s="298"/>
      <c r="G7" s="298"/>
      <c r="H7" s="298"/>
      <c r="I7" s="298"/>
      <c r="J7" s="298"/>
      <c r="K7" s="298"/>
      <c r="L7" s="298"/>
      <c r="M7" s="298"/>
      <c r="N7" s="298"/>
      <c r="O7" s="298"/>
      <c r="P7" s="298"/>
      <c r="Q7" s="298"/>
      <c r="R7" s="298"/>
      <c r="S7" s="298"/>
      <c r="T7" s="298"/>
      <c r="U7" s="298"/>
      <c r="V7" s="298"/>
      <c r="W7" s="298"/>
      <c r="X7" s="298"/>
      <c r="Y7" s="298"/>
    </row>
    <row r="8" customFormat="false" ht="22.5" hidden="false" customHeight="false" outlineLevel="0" collapsed="false">
      <c r="A8" s="298" t="s">
        <v>344</v>
      </c>
      <c r="B8" s="298"/>
      <c r="C8" s="298"/>
      <c r="D8" s="298"/>
      <c r="E8" s="298"/>
      <c r="F8" s="298"/>
      <c r="G8" s="298"/>
      <c r="H8" s="298"/>
      <c r="I8" s="298"/>
      <c r="J8" s="298"/>
      <c r="K8" s="298"/>
      <c r="L8" s="298"/>
      <c r="M8" s="298"/>
      <c r="N8" s="298"/>
      <c r="O8" s="298"/>
      <c r="P8" s="298"/>
      <c r="Q8" s="298"/>
      <c r="R8" s="298"/>
      <c r="S8" s="298"/>
      <c r="T8" s="298"/>
      <c r="U8" s="298"/>
      <c r="V8" s="298"/>
      <c r="W8" s="298"/>
      <c r="X8" s="298"/>
      <c r="Y8" s="298"/>
    </row>
    <row r="9" customFormat="false" ht="22.5" hidden="false" customHeight="false" outlineLevel="0" collapsed="false">
      <c r="A9" s="299" t="s">
        <v>345</v>
      </c>
      <c r="B9" s="299"/>
      <c r="C9" s="299"/>
      <c r="D9" s="299"/>
      <c r="E9" s="299"/>
      <c r="F9" s="299"/>
      <c r="G9" s="299"/>
      <c r="H9" s="299"/>
      <c r="I9" s="299"/>
      <c r="J9" s="299"/>
      <c r="K9" s="299"/>
      <c r="L9" s="299"/>
      <c r="M9" s="299"/>
      <c r="N9" s="299"/>
      <c r="O9" s="299"/>
      <c r="P9" s="299"/>
      <c r="Q9" s="299"/>
      <c r="R9" s="299"/>
      <c r="S9" s="299"/>
      <c r="T9" s="299"/>
      <c r="U9" s="299"/>
      <c r="V9" s="299"/>
      <c r="W9" s="299"/>
      <c r="X9" s="299"/>
      <c r="Y9" s="299"/>
    </row>
    <row r="10" customFormat="false" ht="22.5" hidden="false" customHeight="false" outlineLevel="0" collapsed="false">
      <c r="A10" s="300"/>
      <c r="B10" s="300"/>
      <c r="C10" s="300"/>
      <c r="D10" s="300"/>
      <c r="E10" s="301" t="s">
        <v>346</v>
      </c>
      <c r="F10" s="301"/>
      <c r="G10" s="302" t="s">
        <v>37</v>
      </c>
      <c r="H10" s="302"/>
      <c r="I10" s="303"/>
      <c r="J10" s="304"/>
      <c r="K10" s="304"/>
      <c r="L10" s="305"/>
      <c r="M10" s="305"/>
      <c r="N10" s="301" t="s">
        <v>347</v>
      </c>
      <c r="O10" s="301"/>
      <c r="P10" s="299" t="s">
        <v>425</v>
      </c>
      <c r="Q10" s="299"/>
      <c r="R10" s="299"/>
      <c r="S10" s="299"/>
      <c r="T10" s="304"/>
      <c r="U10" s="304"/>
      <c r="V10" s="304"/>
      <c r="W10" s="300"/>
      <c r="X10" s="300"/>
      <c r="Y10" s="300"/>
    </row>
    <row r="11" customFormat="false" ht="15.75" hidden="false" customHeight="false" outlineLevel="0" collapsed="false">
      <c r="A11" s="300"/>
      <c r="B11" s="300"/>
      <c r="C11" s="300"/>
      <c r="D11" s="300"/>
      <c r="E11" s="300"/>
      <c r="F11" s="300"/>
      <c r="G11" s="306"/>
      <c r="H11" s="300"/>
      <c r="I11" s="300"/>
      <c r="J11" s="300"/>
      <c r="K11" s="300"/>
      <c r="L11" s="300"/>
      <c r="M11" s="300"/>
      <c r="N11" s="300"/>
      <c r="O11" s="300"/>
      <c r="P11" s="300"/>
      <c r="Q11" s="300"/>
      <c r="R11" s="300"/>
      <c r="S11" s="300"/>
      <c r="T11" s="300"/>
      <c r="U11" s="300"/>
      <c r="V11" s="307"/>
      <c r="W11" s="300"/>
      <c r="X11" s="300"/>
      <c r="Y11" s="300"/>
    </row>
    <row r="12" customFormat="false" ht="18" hidden="false" customHeight="true" outlineLevel="0" collapsed="false">
      <c r="A12" s="508" t="s">
        <v>349</v>
      </c>
      <c r="B12" s="508" t="s">
        <v>350</v>
      </c>
      <c r="C12" s="508" t="s">
        <v>351</v>
      </c>
      <c r="D12" s="309" t="s">
        <v>352</v>
      </c>
      <c r="E12" s="309"/>
      <c r="F12" s="309"/>
      <c r="G12" s="309"/>
      <c r="H12" s="310" t="s">
        <v>353</v>
      </c>
      <c r="I12" s="310"/>
      <c r="J12" s="310"/>
      <c r="K12" s="310" t="s">
        <v>354</v>
      </c>
      <c r="L12" s="310"/>
      <c r="M12" s="310"/>
      <c r="N12" s="310"/>
      <c r="O12" s="311" t="s">
        <v>355</v>
      </c>
      <c r="P12" s="310" t="s">
        <v>356</v>
      </c>
      <c r="Q12" s="310"/>
      <c r="R12" s="310"/>
      <c r="S12" s="310"/>
      <c r="T12" s="310"/>
      <c r="U12" s="310"/>
      <c r="V12" s="312" t="s">
        <v>357</v>
      </c>
      <c r="W12" s="313" t="s">
        <v>358</v>
      </c>
      <c r="X12" s="313" t="s">
        <v>359</v>
      </c>
      <c r="Y12" s="313" t="s">
        <v>360</v>
      </c>
    </row>
    <row r="13" customFormat="false" ht="105" hidden="false" customHeight="false" outlineLevel="0" collapsed="false">
      <c r="A13" s="508"/>
      <c r="B13" s="508"/>
      <c r="C13" s="508"/>
      <c r="D13" s="314" t="s">
        <v>361</v>
      </c>
      <c r="E13" s="314" t="s">
        <v>362</v>
      </c>
      <c r="F13" s="314" t="s">
        <v>363</v>
      </c>
      <c r="G13" s="309" t="s">
        <v>22</v>
      </c>
      <c r="H13" s="315" t="s">
        <v>364</v>
      </c>
      <c r="I13" s="315" t="s">
        <v>365</v>
      </c>
      <c r="J13" s="310" t="s">
        <v>22</v>
      </c>
      <c r="K13" s="315" t="s">
        <v>366</v>
      </c>
      <c r="L13" s="315" t="s">
        <v>367</v>
      </c>
      <c r="M13" s="315" t="s">
        <v>368</v>
      </c>
      <c r="N13" s="315" t="s">
        <v>369</v>
      </c>
      <c r="O13" s="311"/>
      <c r="P13" s="315" t="s">
        <v>370</v>
      </c>
      <c r="Q13" s="315" t="s">
        <v>371</v>
      </c>
      <c r="R13" s="315" t="s">
        <v>372</v>
      </c>
      <c r="S13" s="315" t="s">
        <v>373</v>
      </c>
      <c r="T13" s="315" t="s">
        <v>374</v>
      </c>
      <c r="U13" s="315" t="s">
        <v>375</v>
      </c>
      <c r="V13" s="312"/>
      <c r="W13" s="313"/>
      <c r="X13" s="313"/>
      <c r="Y13" s="313"/>
    </row>
    <row r="14" customFormat="false" ht="20.25" hidden="false" customHeight="false" outlineLevel="0" collapsed="false">
      <c r="A14" s="508"/>
      <c r="B14" s="508"/>
      <c r="C14" s="508"/>
      <c r="D14" s="316" t="n">
        <v>10</v>
      </c>
      <c r="E14" s="316" t="n">
        <v>10</v>
      </c>
      <c r="F14" s="316" t="n">
        <v>10</v>
      </c>
      <c r="G14" s="317" t="n">
        <v>10</v>
      </c>
      <c r="H14" s="316" t="n">
        <v>5</v>
      </c>
      <c r="I14" s="316" t="n">
        <v>5</v>
      </c>
      <c r="J14" s="318" t="n">
        <v>5</v>
      </c>
      <c r="K14" s="316" t="n">
        <v>15</v>
      </c>
      <c r="L14" s="316" t="n">
        <v>15</v>
      </c>
      <c r="M14" s="316" t="n">
        <v>15</v>
      </c>
      <c r="N14" s="318" t="n">
        <v>15</v>
      </c>
      <c r="O14" s="311"/>
      <c r="P14" s="308" t="n">
        <v>30</v>
      </c>
      <c r="Q14" s="308" t="n">
        <v>20</v>
      </c>
      <c r="R14" s="308" t="n">
        <v>20</v>
      </c>
      <c r="S14" s="308" t="n">
        <v>20</v>
      </c>
      <c r="T14" s="308" t="n">
        <v>20</v>
      </c>
      <c r="U14" s="319" t="n">
        <v>70</v>
      </c>
      <c r="V14" s="312"/>
      <c r="W14" s="313"/>
      <c r="X14" s="313"/>
      <c r="Y14" s="313"/>
    </row>
    <row r="15" customFormat="false" ht="26.25" hidden="false" customHeight="false" outlineLevel="0" collapsed="false">
      <c r="A15" s="509" t="n">
        <v>1</v>
      </c>
      <c r="B15" s="510" t="s">
        <v>8</v>
      </c>
      <c r="C15" s="511" t="s">
        <v>9</v>
      </c>
      <c r="D15" s="323" t="n">
        <v>6.5</v>
      </c>
      <c r="E15" s="323" t="n">
        <v>5.5</v>
      </c>
      <c r="F15" s="323"/>
      <c r="G15" s="324" t="n">
        <f aca="false">IF(COUNTA($D15:$F15)&gt;0,SUM($D15/$D$14,$E15/$E$14,$F15/$F$14)*$G$14/COUNTA($D15:$F15),0)</f>
        <v>6</v>
      </c>
      <c r="H15" s="323" t="n">
        <v>3</v>
      </c>
      <c r="I15" s="323" t="n">
        <v>2.5</v>
      </c>
      <c r="J15" s="324" t="n">
        <f aca="false">IF(COUNTA($H15:$I15)&gt;0,SUM($H15/$H$14,$I15/$I$14)*$J$14/COUNTA($H15:$I15),0)</f>
        <v>2.75</v>
      </c>
      <c r="K15" s="323" t="n">
        <v>12</v>
      </c>
      <c r="L15" s="323" t="n">
        <v>10</v>
      </c>
      <c r="M15" s="323"/>
      <c r="N15" s="324" t="n">
        <f aca="false">IF(COUNTA($K15:$M15)&gt;0,SUM($K15/$K$14,$L15/$L$14,$M15/$M$14)*$N$14/COUNTA($K15:$M15),0)</f>
        <v>11</v>
      </c>
      <c r="O15" s="325" t="n">
        <f aca="false">IF(ROUNDDOWN(SUM($G15,$J15,$N15,0.05),1)&gt;0,ROUNDDOWN(SUM($G15,$J15,$N15,0.05),1),"")</f>
        <v>19.8</v>
      </c>
      <c r="P15" s="323" t="n">
        <v>24</v>
      </c>
      <c r="Q15" s="323" t="n">
        <v>11</v>
      </c>
      <c r="R15" s="323"/>
      <c r="S15" s="323" t="n">
        <v>10</v>
      </c>
      <c r="T15" s="323"/>
      <c r="U15" s="326" t="n">
        <f aca="false">IF(OR(COUNTIF($P15:$T15,"&gt;0")=0,COUNTA($P$14)=0),"",(IF(COUNTA($Q15:$T15)&lt;=2,SUM($P15:$T15),IF(COUNTA($Q15:$T15)=3,SUM($P15:$T15)-MIN($Q15:$T15),SUM($P15:$T15)-MIN($Q15:$T15)-SMALL($Q15:$T15,2))))*7/(SUM($P$14:$R$14)/10))</f>
        <v>45</v>
      </c>
      <c r="V15" s="327" t="n">
        <f aca="false">IF(ROUNDDOWN(SUM($O15,$U15,0.5),0)&gt;0,ROUNDDOWN(SUM($O15,$U15,0.5),0),"")</f>
        <v>65</v>
      </c>
      <c r="W15" s="327"/>
      <c r="X15" s="327"/>
      <c r="Y15" s="328" t="str">
        <f aca="false">IF(AND(N15&lt;$N$14/2,COUNTIF($P15:$T15,"&gt;0")&gt;0),"FAIL LABS",IF(OR($U15=0,$U15=""),"",IF($V15&gt;=70,"A",IF($V15&gt;=60,"B",IF($V15&gt;=50,"C",IF($V15&gt;=40,"D","E"))))))</f>
        <v>B</v>
      </c>
    </row>
    <row r="16" customFormat="false" ht="26.25" hidden="false" customHeight="false" outlineLevel="0" collapsed="false">
      <c r="A16" s="509" t="n">
        <v>2</v>
      </c>
      <c r="B16" s="511" t="s">
        <v>11</v>
      </c>
      <c r="C16" s="511" t="s">
        <v>12</v>
      </c>
      <c r="D16" s="323" t="n">
        <v>5.5</v>
      </c>
      <c r="E16" s="323" t="n">
        <v>6</v>
      </c>
      <c r="F16" s="323"/>
      <c r="G16" s="324" t="n">
        <f aca="false">IF(COUNTA($D16:$F16)&gt;0,SUM($D16/$D$14,$E16/$E$14,$F16/$F$14)*$G$14/COUNTA($D16:$F16),0)</f>
        <v>5.75</v>
      </c>
      <c r="H16" s="323" t="n">
        <v>2.5</v>
      </c>
      <c r="I16" s="323" t="n">
        <v>2.5</v>
      </c>
      <c r="J16" s="324" t="n">
        <f aca="false">IF(COUNTA($H16:$I16)&gt;0,SUM($H16/$H$14,$I16/$I$14)*$J$14/COUNTA($H16:$I16),0)</f>
        <v>2.5</v>
      </c>
      <c r="K16" s="323" t="n">
        <v>10.5</v>
      </c>
      <c r="L16" s="323" t="n">
        <v>11</v>
      </c>
      <c r="M16" s="323"/>
      <c r="N16" s="324" t="n">
        <f aca="false">IF(COUNTA($K16:$M16)&gt;0,SUM($K16/$K$14,$L16/$L$14,$M16/$M$14)*$N$14/COUNTA($K16:$M16),0)</f>
        <v>10.75</v>
      </c>
      <c r="O16" s="325" t="n">
        <f aca="false">IF(ROUNDDOWN(SUM($G16,$J16,$N16,0.05),1)&gt;0,ROUNDDOWN(SUM($G16,$J16,$N16,0.05),1),"")</f>
        <v>19</v>
      </c>
      <c r="P16" s="323" t="n">
        <v>26</v>
      </c>
      <c r="Q16" s="323" t="n">
        <v>11</v>
      </c>
      <c r="R16" s="323"/>
      <c r="S16" s="323"/>
      <c r="T16" s="323" t="n">
        <v>10</v>
      </c>
      <c r="U16" s="326" t="n">
        <f aca="false">IF(OR(COUNTIF($P16:$T16,"&gt;0")=0,COUNTA($P$14)=0),"",(IF(COUNTA($Q16:$T16)&lt;=2,SUM($P16:$T16),IF(COUNTA($Q16:$T16)=3,SUM($P16:$T16)-MIN($Q16:$T16),SUM($P16:$T16)-MIN($Q16:$T16)-SMALL($Q16:$T16,2))))*7/(SUM($P$14:$R$14)/10))</f>
        <v>47</v>
      </c>
      <c r="V16" s="327" t="n">
        <f aca="false">IF(ROUNDDOWN(SUM($O16,$U16,0.5),0)&gt;0,ROUNDDOWN(SUM($O16,$U16,0.5),0),"")</f>
        <v>66</v>
      </c>
      <c r="W16" s="327"/>
      <c r="X16" s="327"/>
      <c r="Y16" s="328" t="str">
        <f aca="false">IF(AND(N16&lt;$N$14/2,COUNTIF($P16:$T16,"&gt;0")&gt;0),"FAIL LABS",IF(OR($U16=0,$U16=""),"",IF($V16&gt;=70,"A",IF($V16&gt;=60,"B",IF($V16&gt;=50,"C",IF($V16&gt;=40,"D","E"))))))</f>
        <v>B</v>
      </c>
    </row>
    <row r="17" customFormat="false" ht="26.25" hidden="false" customHeight="false" outlineLevel="0" collapsed="false">
      <c r="A17" s="509" t="n">
        <v>3</v>
      </c>
      <c r="B17" s="511" t="s">
        <v>14</v>
      </c>
      <c r="C17" s="511" t="s">
        <v>15</v>
      </c>
      <c r="D17" s="323" t="n">
        <v>7</v>
      </c>
      <c r="E17" s="323" t="n">
        <v>6</v>
      </c>
      <c r="F17" s="323"/>
      <c r="G17" s="324" t="n">
        <f aca="false">IF(COUNTA($D17:$F17)&gt;0,SUM($D17/$D$14,$E17/$E$14,$F17/$F$14)*$G$14/COUNTA($D17:$F17),0)</f>
        <v>6.5</v>
      </c>
      <c r="H17" s="323" t="n">
        <v>4</v>
      </c>
      <c r="I17" s="323" t="n">
        <v>2.5</v>
      </c>
      <c r="J17" s="324" t="n">
        <f aca="false">IF(COUNTA($H17:$I17)&gt;0,SUM($H17/$H$14,$I17/$I$14)*$J$14/COUNTA($H17:$I17),0)</f>
        <v>3.25</v>
      </c>
      <c r="K17" s="323" t="n">
        <v>10.5</v>
      </c>
      <c r="L17" s="323" t="n">
        <v>11</v>
      </c>
      <c r="M17" s="323"/>
      <c r="N17" s="324" t="n">
        <f aca="false">IF(COUNTA($K17:$M17)&gt;0,SUM($K17/$K$14,$L17/$L$14,$M17/$M$14)*$N$14/COUNTA($K17:$M17),0)</f>
        <v>10.75</v>
      </c>
      <c r="O17" s="325" t="n">
        <f aca="false">IF(ROUNDDOWN(SUM($G17,$J17,$N17,0.05),1)&gt;0,ROUNDDOWN(SUM($G17,$J17,$N17,0.05),1),"")</f>
        <v>20.5</v>
      </c>
      <c r="P17" s="323" t="n">
        <v>25</v>
      </c>
      <c r="Q17" s="323" t="n">
        <v>12</v>
      </c>
      <c r="R17" s="323"/>
      <c r="S17" s="323"/>
      <c r="T17" s="323" t="n">
        <v>7</v>
      </c>
      <c r="U17" s="326" t="n">
        <f aca="false">IF(OR(COUNTIF($P17:$T17,"&gt;0")=0,COUNTA($P$14)=0),"",(IF(COUNTA($Q17:$T17)&lt;=2,SUM($P17:$T17),IF(COUNTA($Q17:$T17)=3,SUM($P17:$T17)-MIN($Q17:$T17),SUM($P17:$T17)-MIN($Q17:$T17)-SMALL($Q17:$T17,2))))*7/(SUM($P$14:$R$14)/10))</f>
        <v>44</v>
      </c>
      <c r="V17" s="327" t="n">
        <f aca="false">IF(ROUNDDOWN(SUM($O17,$U17,0.5),0)&gt;0,ROUNDDOWN(SUM($O17,$U17,0.5),0),"")</f>
        <v>65</v>
      </c>
      <c r="W17" s="327"/>
      <c r="X17" s="327"/>
      <c r="Y17" s="328" t="str">
        <f aca="false">IF(AND(N17&lt;$N$14/2,COUNTIF($P17:$T17,"&gt;0")&gt;0),"FAIL LABS",IF(OR($U17=0,$U17=""),"",IF($V17&gt;=70,"A",IF($V17&gt;=60,"B",IF($V17&gt;=50,"C",IF($V17&gt;=40,"D","E"))))))</f>
        <v>B</v>
      </c>
    </row>
    <row r="18" customFormat="false" ht="26.25" hidden="false" customHeight="false" outlineLevel="0" collapsed="false">
      <c r="A18" s="509" t="n">
        <v>4</v>
      </c>
      <c r="B18" s="511" t="s">
        <v>49</v>
      </c>
      <c r="C18" s="511" t="s">
        <v>173</v>
      </c>
      <c r="D18" s="323" t="n">
        <v>4</v>
      </c>
      <c r="E18" s="323" t="n">
        <v>5</v>
      </c>
      <c r="F18" s="323"/>
      <c r="G18" s="324" t="n">
        <f aca="false">IF(COUNTA($D18:$F18)&gt;0,SUM($D18/$D$14,$E18/$E$14,$F18/$F$14)*$G$14/COUNTA($D18:$F18),0)</f>
        <v>4.5</v>
      </c>
      <c r="H18" s="323" t="n">
        <v>3</v>
      </c>
      <c r="I18" s="323" t="n">
        <v>3</v>
      </c>
      <c r="J18" s="324" t="n">
        <f aca="false">IF(COUNTA($H18:$I18)&gt;0,SUM($H18/$H$14,$I18/$I$14)*$J$14/COUNTA($H18:$I18),0)</f>
        <v>3</v>
      </c>
      <c r="K18" s="323" t="n">
        <v>8</v>
      </c>
      <c r="L18" s="323" t="n">
        <v>10</v>
      </c>
      <c r="M18" s="323"/>
      <c r="N18" s="324" t="n">
        <f aca="false">IF(COUNTA($K18:$M18)&gt;0,SUM($K18/$K$14,$L18/$L$14,$M18/$M$14)*$N$14/COUNTA($K18:$M18),0)</f>
        <v>9</v>
      </c>
      <c r="O18" s="325" t="n">
        <f aca="false">IF(ROUNDDOWN(SUM($G18,$J18,$N18,0.05),1)&gt;0,ROUNDDOWN(SUM($G18,$J18,$N18,0.05),1),"")</f>
        <v>16.5</v>
      </c>
      <c r="P18" s="323" t="n">
        <v>23</v>
      </c>
      <c r="Q18" s="323" t="n">
        <v>11.5</v>
      </c>
      <c r="R18" s="323"/>
      <c r="S18" s="323"/>
      <c r="T18" s="323" t="n">
        <v>3</v>
      </c>
      <c r="U18" s="326" t="n">
        <f aca="false">IF(OR(COUNTIF($P18:$T18,"&gt;0")=0,COUNTA($P$14)=0),"",(IF(COUNTA($Q18:$T18)&lt;=2,SUM($P18:$T18),IF(COUNTA($Q18:$T18)=3,SUM($P18:$T18)-MIN($Q18:$T18),SUM($P18:$T18)-MIN($Q18:$T18)-SMALL($Q18:$T18,2))))*7/(SUM($P$14:$R$14)/10))</f>
        <v>37.5</v>
      </c>
      <c r="V18" s="327" t="n">
        <f aca="false">IF(ROUNDDOWN(SUM($O18,$U18,0.5),0)&gt;0,ROUNDDOWN(SUM($O18,$U18,0.5),0),"")</f>
        <v>54</v>
      </c>
      <c r="W18" s="327"/>
      <c r="X18" s="327"/>
      <c r="Y18" s="328" t="str">
        <f aca="false">IF(AND(N18&lt;$N$14/2,COUNTIF($P18:$T18,"&gt;0")&gt;0),"FAIL LABS",IF(OR($U18=0,$U18=""),"",IF($V18&gt;=70,"A",IF($V18&gt;=60,"B",IF($V18&gt;=50,"C",IF($V18&gt;=40,"D","E"))))))</f>
        <v>C</v>
      </c>
    </row>
    <row r="19" customFormat="false" ht="26.25" hidden="false" customHeight="false" outlineLevel="0" collapsed="false">
      <c r="A19" s="509" t="n">
        <v>5</v>
      </c>
      <c r="B19" s="511" t="s">
        <v>18</v>
      </c>
      <c r="C19" s="511" t="s">
        <v>19</v>
      </c>
      <c r="D19" s="323" t="n">
        <v>4.5</v>
      </c>
      <c r="E19" s="323" t="n">
        <v>6</v>
      </c>
      <c r="F19" s="323"/>
      <c r="G19" s="324" t="n">
        <f aca="false">IF(COUNTA($D19:$F19)&gt;0,SUM($D19/$D$14,$E19/$E$14,$F19/$F$14)*$G$14/COUNTA($D19:$F19),0)</f>
        <v>5.25</v>
      </c>
      <c r="H19" s="323" t="n">
        <v>3</v>
      </c>
      <c r="I19" s="323" t="n">
        <v>2.5</v>
      </c>
      <c r="J19" s="324" t="n">
        <f aca="false">IF(COUNTA($H19:$I19)&gt;0,SUM($H19/$H$14,$I19/$I$14)*$J$14/COUNTA($H19:$I19),0)</f>
        <v>2.75</v>
      </c>
      <c r="K19" s="323" t="n">
        <v>9.5</v>
      </c>
      <c r="L19" s="323" t="n">
        <v>10</v>
      </c>
      <c r="M19" s="323"/>
      <c r="N19" s="324" t="n">
        <f aca="false">IF(COUNTA($K19:$M19)&gt;0,SUM($K19/$K$14,$L19/$L$14,$M19/$M$14)*$N$14/COUNTA($K19:$M19),0)</f>
        <v>9.75</v>
      </c>
      <c r="O19" s="325" t="n">
        <f aca="false">IF(ROUNDDOWN(SUM($G19,$J19,$N19,0.05),1)&gt;0,ROUNDDOWN(SUM($G19,$J19,$N19,0.05),1),"")</f>
        <v>17.8</v>
      </c>
      <c r="P19" s="323" t="n">
        <v>25</v>
      </c>
      <c r="Q19" s="323" t="n">
        <v>12</v>
      </c>
      <c r="R19" s="323"/>
      <c r="S19" s="323"/>
      <c r="T19" s="323" t="n">
        <v>6</v>
      </c>
      <c r="U19" s="326" t="n">
        <f aca="false">IF(OR(COUNTIF($P19:$T19,"&gt;0")=0,COUNTA($P$14)=0),"",(IF(COUNTA($Q19:$T19)&lt;=2,SUM($P19:$T19),IF(COUNTA($Q19:$T19)=3,SUM($P19:$T19)-MIN($Q19:$T19),SUM($P19:$T19)-MIN($Q19:$T19)-SMALL($Q19:$T19,2))))*7/(SUM($P$14:$R$14)/10))</f>
        <v>43</v>
      </c>
      <c r="V19" s="327" t="n">
        <f aca="false">IF(ROUNDDOWN(SUM($O19,$U19,0.5),0)&gt;0,ROUNDDOWN(SUM($O19,$U19,0.5),0),"")</f>
        <v>61</v>
      </c>
      <c r="W19" s="327"/>
      <c r="X19" s="327"/>
      <c r="Y19" s="328" t="str">
        <f aca="false">IF(AND(N19&lt;$N$14/2,COUNTIF($P19:$T19,"&gt;0")&gt;0),"FAIL LABS",IF(OR($U19=0,$U19=""),"",IF($V19&gt;=70,"A",IF($V19&gt;=60,"B",IF($V19&gt;=50,"C",IF($V19&gt;=40,"D","E"))))))</f>
        <v>B</v>
      </c>
    </row>
    <row r="20" customFormat="false" ht="26.25" hidden="false" customHeight="false" outlineLevel="0" collapsed="false">
      <c r="A20" s="509" t="n">
        <v>6</v>
      </c>
      <c r="B20" s="511" t="s">
        <v>25</v>
      </c>
      <c r="C20" s="511" t="s">
        <v>26</v>
      </c>
      <c r="D20" s="323" t="n">
        <v>4</v>
      </c>
      <c r="E20" s="323" t="n">
        <v>5</v>
      </c>
      <c r="F20" s="323"/>
      <c r="G20" s="324" t="n">
        <f aca="false">IF(COUNTA($D20:$F20)&gt;0,SUM($D20/$D$14,$E20/$E$14,$F20/$F$14)*$G$14/COUNTA($D20:$F20),0)</f>
        <v>4.5</v>
      </c>
      <c r="H20" s="323" t="n">
        <v>3</v>
      </c>
      <c r="I20" s="323" t="n">
        <v>3</v>
      </c>
      <c r="J20" s="324" t="n">
        <f aca="false">IF(COUNTA($H20:$I20)&gt;0,SUM($H20/$H$14,$I20/$I$14)*$J$14/COUNTA($H20:$I20),0)</f>
        <v>3</v>
      </c>
      <c r="K20" s="323" t="n">
        <v>7</v>
      </c>
      <c r="L20" s="323" t="n">
        <v>12</v>
      </c>
      <c r="M20" s="323"/>
      <c r="N20" s="324" t="n">
        <f aca="false">IF(COUNTA($K20:$M20)&gt;0,SUM($K20/$K$14,$L20/$L$14,$M20/$M$14)*$N$14/COUNTA($K20:$M20),0)</f>
        <v>9.5</v>
      </c>
      <c r="O20" s="325" t="n">
        <f aca="false">IF(ROUNDDOWN(SUM($G20,$J20,$N20,0.05),1)&gt;0,ROUNDDOWN(SUM($G20,$J20,$N20,0.05),1),"")</f>
        <v>17</v>
      </c>
      <c r="P20" s="323" t="n">
        <v>25</v>
      </c>
      <c r="Q20" s="323"/>
      <c r="R20" s="323" t="n">
        <v>18</v>
      </c>
      <c r="S20" s="323" t="n">
        <v>10</v>
      </c>
      <c r="T20" s="323"/>
      <c r="U20" s="326" t="n">
        <f aca="false">IF(OR(COUNTIF($P20:$T20,"&gt;0")=0,COUNTA($P$14)=0),"",(IF(COUNTA($Q20:$T20)&lt;=2,SUM($P20:$T20),IF(COUNTA($Q20:$T20)=3,SUM($P20:$T20)-MIN($Q20:$T20),SUM($P20:$T20)-MIN($Q20:$T20)-SMALL($Q20:$T20,2))))*7/(SUM($P$14:$R$14)/10))</f>
        <v>53</v>
      </c>
      <c r="V20" s="327" t="n">
        <f aca="false">IF(ROUNDDOWN(SUM($O20,$U20,0.5),0)&gt;0,ROUNDDOWN(SUM($O20,$U20,0.5),0),"")</f>
        <v>70</v>
      </c>
      <c r="W20" s="327"/>
      <c r="X20" s="327"/>
      <c r="Y20" s="328" t="str">
        <f aca="false">IF(AND(N20&lt;$N$14/2,COUNTIF($P20:$T20,"&gt;0")&gt;0),"FAIL LABS",IF(OR($U20=0,$U20=""),"",IF($V20&gt;=70,"A",IF($V20&gt;=60,"B",IF($V20&gt;=50,"C",IF($V20&gt;=40,"D","E"))))))</f>
        <v>A</v>
      </c>
    </row>
    <row r="21" customFormat="false" ht="26.25" hidden="false" customHeight="false" outlineLevel="0" collapsed="false">
      <c r="A21" s="509" t="n">
        <v>7</v>
      </c>
      <c r="B21" s="511" t="s">
        <v>41</v>
      </c>
      <c r="C21" s="511" t="s">
        <v>42</v>
      </c>
      <c r="D21" s="323" t="n">
        <v>0.1</v>
      </c>
      <c r="E21" s="323" t="n">
        <v>6</v>
      </c>
      <c r="F21" s="323"/>
      <c r="G21" s="324" t="n">
        <f aca="false">IF(COUNTA($D21:$F21)&gt;0,SUM($D21/$D$14,$E21/$E$14,$F21/$F$14)*$G$14/COUNTA($D21:$F21),0)</f>
        <v>3.05</v>
      </c>
      <c r="H21" s="323" t="n">
        <v>3</v>
      </c>
      <c r="I21" s="323" t="n">
        <v>2.5</v>
      </c>
      <c r="J21" s="324" t="n">
        <f aca="false">IF(COUNTA($H21:$I21)&gt;0,SUM($H21/$H$14,$I21/$I$14)*$J$14/COUNTA($H21:$I21),0)</f>
        <v>2.75</v>
      </c>
      <c r="K21" s="323" t="n">
        <v>10</v>
      </c>
      <c r="L21" s="323" t="n">
        <v>7</v>
      </c>
      <c r="M21" s="323"/>
      <c r="N21" s="324" t="n">
        <f aca="false">IF(COUNTA($K21:$M21)&gt;0,SUM($K21/$K$14,$L21/$L$14,$M21/$M$14)*$N$14/COUNTA($K21:$M21),0)</f>
        <v>8.5</v>
      </c>
      <c r="O21" s="325" t="n">
        <f aca="false">IF(ROUNDDOWN(SUM($G21,$J21,$N21,0.05),1)&gt;0,ROUNDDOWN(SUM($G21,$J21,$N21,0.05),1),"")</f>
        <v>14.3</v>
      </c>
      <c r="P21" s="323" t="n">
        <v>21</v>
      </c>
      <c r="Q21" s="323"/>
      <c r="R21" s="323" t="n">
        <v>17</v>
      </c>
      <c r="S21" s="323"/>
      <c r="T21" s="323" t="n">
        <v>3</v>
      </c>
      <c r="U21" s="326" t="n">
        <f aca="false">IF(OR(COUNTIF($P21:$T21,"&gt;0")=0,COUNTA($P$14)=0),"",(IF(COUNTA($Q21:$T21)&lt;=2,SUM($P21:$T21),IF(COUNTA($Q21:$T21)=3,SUM($P21:$T21)-MIN($Q21:$T21),SUM($P21:$T21)-MIN($Q21:$T21)-SMALL($Q21:$T21,2))))*7/(SUM($P$14:$R$14)/10))</f>
        <v>41</v>
      </c>
      <c r="V21" s="327" t="n">
        <f aca="false">IF(ROUNDDOWN(SUM($O21,$U21,0.5),0)&gt;0,ROUNDDOWN(SUM($O21,$U21,0.5),0),"")</f>
        <v>55</v>
      </c>
      <c r="W21" s="327"/>
      <c r="X21" s="327"/>
      <c r="Y21" s="328" t="str">
        <f aca="false">IF(AND(N21&lt;$N$14/2,COUNTIF($P21:$T21,"&gt;0")&gt;0),"FAIL LABS",IF(OR($U21=0,$U21=""),"",IF($V21&gt;=70,"A",IF($V21&gt;=60,"B",IF($V21&gt;=50,"C",IF($V21&gt;=40,"D","E"))))))</f>
        <v>C</v>
      </c>
    </row>
    <row r="22" customFormat="false" ht="26.25" hidden="false" customHeight="false" outlineLevel="0" collapsed="false">
      <c r="A22" s="509" t="n">
        <v>8</v>
      </c>
      <c r="B22" s="511" t="s">
        <v>43</v>
      </c>
      <c r="C22" s="511" t="s">
        <v>44</v>
      </c>
      <c r="D22" s="323" t="n">
        <v>5</v>
      </c>
      <c r="E22" s="323" t="n">
        <v>6</v>
      </c>
      <c r="F22" s="323"/>
      <c r="G22" s="324" t="n">
        <f aca="false">IF(COUNTA($D22:$F22)&gt;0,SUM($D22/$D$14,$E22/$E$14,$F22/$F$14)*$G$14/COUNTA($D22:$F22),0)</f>
        <v>5.5</v>
      </c>
      <c r="H22" s="323" t="n">
        <v>3</v>
      </c>
      <c r="I22" s="323" t="n">
        <v>3</v>
      </c>
      <c r="J22" s="324" t="n">
        <f aca="false">IF(COUNTA($H22:$I22)&gt;0,SUM($H22/$H$14,$I22/$I$14)*$J$14/COUNTA($H22:$I22),0)</f>
        <v>3</v>
      </c>
      <c r="K22" s="323" t="n">
        <v>10</v>
      </c>
      <c r="L22" s="323" t="n">
        <v>11</v>
      </c>
      <c r="M22" s="323"/>
      <c r="N22" s="324" t="n">
        <f aca="false">IF(COUNTA($K22:$M22)&gt;0,SUM($K22/$K$14,$L22/$L$14,$M22/$M$14)*$N$14/COUNTA($K22:$M22),0)</f>
        <v>10.5</v>
      </c>
      <c r="O22" s="325" t="n">
        <f aca="false">IF(ROUNDDOWN(SUM($G22,$J22,$N22,0.05),1)&gt;0,ROUNDDOWN(SUM($G22,$J22,$N22,0.05),1),"")</f>
        <v>19</v>
      </c>
      <c r="P22" s="323" t="n">
        <v>20</v>
      </c>
      <c r="Q22" s="323" t="n">
        <v>12.5</v>
      </c>
      <c r="R22" s="323"/>
      <c r="S22" s="323" t="n">
        <v>8</v>
      </c>
      <c r="T22" s="323"/>
      <c r="U22" s="326" t="n">
        <f aca="false">IF(OR(COUNTIF($P22:$T22,"&gt;0")=0,COUNTA($P$14)=0),"",(IF(COUNTA($Q22:$T22)&lt;=2,SUM($P22:$T22),IF(COUNTA($Q22:$T22)=3,SUM($P22:$T22)-MIN($Q22:$T22),SUM($P22:$T22)-MIN($Q22:$T22)-SMALL($Q22:$T22,2))))*7/(SUM($P$14:$R$14)/10))</f>
        <v>40.5</v>
      </c>
      <c r="V22" s="327" t="n">
        <f aca="false">IF(ROUNDDOWN(SUM($O22,$U22,0.5),0)&gt;0,ROUNDDOWN(SUM($O22,$U22,0.5),0),"")</f>
        <v>60</v>
      </c>
      <c r="W22" s="327"/>
      <c r="X22" s="327"/>
      <c r="Y22" s="328" t="str">
        <f aca="false">IF(AND(N22&lt;$N$14/2,COUNTIF($P22:$T22,"&gt;0")&gt;0),"FAIL LABS",IF(OR($U22=0,$U22=""),"",IF($V22&gt;=70,"A",IF($V22&gt;=60,"B",IF($V22&gt;=50,"C",IF($V22&gt;=40,"D","E"))))))</f>
        <v>B</v>
      </c>
    </row>
    <row r="23" customFormat="false" ht="26.25" hidden="false" customHeight="false" outlineLevel="0" collapsed="false">
      <c r="A23" s="509" t="n">
        <v>9</v>
      </c>
      <c r="B23" s="511" t="s">
        <v>45</v>
      </c>
      <c r="C23" s="511" t="s">
        <v>46</v>
      </c>
      <c r="D23" s="323" t="n">
        <v>5</v>
      </c>
      <c r="E23" s="323" t="n">
        <v>5</v>
      </c>
      <c r="F23" s="323"/>
      <c r="G23" s="324" t="n">
        <f aca="false">IF(COUNTA($D23:$F23)&gt;0,SUM($D23/$D$14,$E23/$E$14,$F23/$F$14)*$G$14/COUNTA($D23:$F23),0)</f>
        <v>5</v>
      </c>
      <c r="H23" s="323" t="n">
        <v>3</v>
      </c>
      <c r="I23" s="323" t="n">
        <v>2.5</v>
      </c>
      <c r="J23" s="324" t="n">
        <f aca="false">IF(COUNTA($H23:$I23)&gt;0,SUM($H23/$H$14,$I23/$I$14)*$J$14/COUNTA($H23:$I23),0)</f>
        <v>2.75</v>
      </c>
      <c r="K23" s="323" t="n">
        <v>10</v>
      </c>
      <c r="L23" s="323" t="n">
        <v>10</v>
      </c>
      <c r="M23" s="323"/>
      <c r="N23" s="324" t="n">
        <f aca="false">IF(COUNTA($K23:$M23)&gt;0,SUM($K23/$K$14,$L23/$L$14,$M23/$M$14)*$N$14/COUNTA($K23:$M23),0)</f>
        <v>10</v>
      </c>
      <c r="O23" s="325" t="n">
        <f aca="false">IF(ROUNDDOWN(SUM($G23,$J23,$N23,0.05),1)&gt;0,ROUNDDOWN(SUM($G23,$J23,$N23,0.05),1),"")</f>
        <v>17.8</v>
      </c>
      <c r="P23" s="323" t="n">
        <v>21</v>
      </c>
      <c r="Q23" s="323"/>
      <c r="R23" s="323" t="n">
        <v>17</v>
      </c>
      <c r="S23" s="323"/>
      <c r="T23" s="323" t="n">
        <v>8</v>
      </c>
      <c r="U23" s="326" t="n">
        <f aca="false">IF(OR(COUNTIF($P23:$T23,"&gt;0")=0,COUNTA($P$14)=0),"",(IF(COUNTA($Q23:$T23)&lt;=2,SUM($P23:$T23),IF(COUNTA($Q23:$T23)=3,SUM($P23:$T23)-MIN($Q23:$T23),SUM($P23:$T23)-MIN($Q23:$T23)-SMALL($Q23:$T23,2))))*7/(SUM($P$14:$R$14)/10))</f>
        <v>46</v>
      </c>
      <c r="V23" s="327" t="n">
        <f aca="false">IF(ROUNDDOWN(SUM($O23,$U23,0.5),0)&gt;0,ROUNDDOWN(SUM($O23,$U23,0.5),0),"")</f>
        <v>64</v>
      </c>
      <c r="W23" s="327"/>
      <c r="X23" s="327"/>
      <c r="Y23" s="328" t="str">
        <f aca="false">IF(AND(N23&lt;$N$14/2,COUNTIF($P23:$T23,"&gt;0")&gt;0),"FAIL LABS",IF(OR($U23=0,$U23=""),"",IF($V23&gt;=70,"A",IF($V23&gt;=60,"B",IF($V23&gt;=50,"C",IF($V23&gt;=40,"D","E"))))))</f>
        <v>B</v>
      </c>
    </row>
    <row r="24" customFormat="false" ht="26.25" hidden="false" customHeight="false" outlineLevel="0" collapsed="false">
      <c r="A24" s="509" t="n">
        <v>10</v>
      </c>
      <c r="B24" s="511" t="s">
        <v>47</v>
      </c>
      <c r="C24" s="511" t="s">
        <v>48</v>
      </c>
      <c r="D24" s="323" t="n">
        <v>5</v>
      </c>
      <c r="E24" s="323" t="n">
        <v>5.5</v>
      </c>
      <c r="F24" s="323"/>
      <c r="G24" s="324" t="n">
        <f aca="false">IF(COUNTA($D24:$F24)&gt;0,SUM($D24/$D$14,$E24/$E$14,$F24/$F$14)*$G$14/COUNTA($D24:$F24),0)</f>
        <v>5.25</v>
      </c>
      <c r="H24" s="323" t="n">
        <v>2.5</v>
      </c>
      <c r="I24" s="323" t="n">
        <v>2.5</v>
      </c>
      <c r="J24" s="324" t="n">
        <f aca="false">IF(COUNTA($H24:$I24)&gt;0,SUM($H24/$H$14,$I24/$I$14)*$J$14/COUNTA($H24:$I24),0)</f>
        <v>2.5</v>
      </c>
      <c r="K24" s="323" t="n">
        <v>7</v>
      </c>
      <c r="L24" s="323" t="n">
        <v>12</v>
      </c>
      <c r="M24" s="323"/>
      <c r="N24" s="324" t="n">
        <f aca="false">IF(COUNTA($K24:$M24)&gt;0,SUM($K24/$K$14,$L24/$L$14,$M24/$M$14)*$N$14/COUNTA($K24:$M24),0)</f>
        <v>9.5</v>
      </c>
      <c r="O24" s="325" t="n">
        <f aca="false">IF(ROUNDDOWN(SUM($G24,$J24,$N24,0.05),1)&gt;0,ROUNDDOWN(SUM($G24,$J24,$N24,0.05),1),"")</f>
        <v>17.3</v>
      </c>
      <c r="P24" s="323" t="n">
        <v>22</v>
      </c>
      <c r="Q24" s="323"/>
      <c r="R24" s="323" t="n">
        <v>14</v>
      </c>
      <c r="S24" s="323"/>
      <c r="T24" s="323" t="n">
        <v>7</v>
      </c>
      <c r="U24" s="326" t="n">
        <f aca="false">IF(OR(COUNTIF($P24:$T24,"&gt;0")=0,COUNTA($P$14)=0),"",(IF(COUNTA($Q24:$T24)&lt;=2,SUM($P24:$T24),IF(COUNTA($Q24:$T24)=3,SUM($P24:$T24)-MIN($Q24:$T24),SUM($P24:$T24)-MIN($Q24:$T24)-SMALL($Q24:$T24,2))))*7/(SUM($P$14:$R$14)/10))</f>
        <v>43</v>
      </c>
      <c r="V24" s="327" t="n">
        <f aca="false">IF(ROUNDDOWN(SUM($O24,$U24,0.5),0)&gt;0,ROUNDDOWN(SUM($O24,$U24,0.5),0),"")</f>
        <v>60</v>
      </c>
      <c r="W24" s="327"/>
      <c r="X24" s="327"/>
      <c r="Y24" s="328" t="str">
        <f aca="false">IF(AND(N24&lt;$N$14/2,COUNTIF($P24:$T24,"&gt;0")&gt;0),"FAIL LABS",IF(OR($U24=0,$U24=""),"",IF($V24&gt;=70,"A",IF($V24&gt;=60,"B",IF($V24&gt;=50,"C",IF($V24&gt;=40,"D","E"))))))</f>
        <v>B</v>
      </c>
    </row>
    <row r="25" customFormat="false" ht="26.25" hidden="false" customHeight="false" outlineLevel="0" collapsed="false">
      <c r="A25" s="509" t="n">
        <v>11</v>
      </c>
      <c r="B25" s="511" t="s">
        <v>51</v>
      </c>
      <c r="C25" s="511" t="s">
        <v>52</v>
      </c>
      <c r="D25" s="323" t="n">
        <v>6</v>
      </c>
      <c r="E25" s="323" t="n">
        <v>6</v>
      </c>
      <c r="F25" s="323"/>
      <c r="G25" s="324" t="n">
        <f aca="false">IF(COUNTA($D25:$F25)&gt;0,SUM($D25/$D$14,$E25/$E$14,$F25/$F$14)*$G$14/COUNTA($D25:$F25),0)</f>
        <v>6</v>
      </c>
      <c r="H25" s="323" t="n">
        <v>3</v>
      </c>
      <c r="I25" s="323" t="n">
        <v>3</v>
      </c>
      <c r="J25" s="324" t="n">
        <f aca="false">IF(COUNTA($H25:$I25)&gt;0,SUM($H25/$H$14,$I25/$I$14)*$J$14/COUNTA($H25:$I25),0)</f>
        <v>3</v>
      </c>
      <c r="K25" s="323" t="n">
        <v>7</v>
      </c>
      <c r="L25" s="323" t="n">
        <v>12</v>
      </c>
      <c r="M25" s="323"/>
      <c r="N25" s="324" t="n">
        <f aca="false">IF(COUNTA($K25:$M25)&gt;0,SUM($K25/$K$14,$L25/$L$14,$M25/$M$14)*$N$14/COUNTA($K25:$M25),0)</f>
        <v>9.5</v>
      </c>
      <c r="O25" s="325" t="n">
        <f aca="false">IF(ROUNDDOWN(SUM($G25,$J25,$N25,0.05),1)&gt;0,ROUNDDOWN(SUM($G25,$J25,$N25,0.05),1),"")</f>
        <v>18.5</v>
      </c>
      <c r="P25" s="323" t="n">
        <v>24</v>
      </c>
      <c r="Q25" s="323" t="n">
        <v>12.5</v>
      </c>
      <c r="R25" s="323"/>
      <c r="S25" s="323"/>
      <c r="T25" s="323" t="n">
        <v>5</v>
      </c>
      <c r="U25" s="326" t="n">
        <f aca="false">IF(OR(COUNTIF($P25:$T25,"&gt;0")=0,COUNTA($P$14)=0),"",(IF(COUNTA($Q25:$T25)&lt;=2,SUM($P25:$T25),IF(COUNTA($Q25:$T25)=3,SUM($P25:$T25)-MIN($Q25:$T25),SUM($P25:$T25)-MIN($Q25:$T25)-SMALL($Q25:$T25,2))))*7/(SUM($P$14:$R$14)/10))</f>
        <v>41.5</v>
      </c>
      <c r="V25" s="327" t="n">
        <f aca="false">IF(ROUNDDOWN(SUM($O25,$U25,0.5),0)&gt;0,ROUNDDOWN(SUM($O25,$U25,0.5),0),"")</f>
        <v>60</v>
      </c>
      <c r="W25" s="327"/>
      <c r="X25" s="327"/>
      <c r="Y25" s="328" t="str">
        <f aca="false">IF(AND(N25&lt;$N$14/2,COUNTIF($P25:$T25,"&gt;0")&gt;0),"FAIL LABS",IF(OR($U25=0,$U25=""),"",IF($V25&gt;=70,"A",IF($V25&gt;=60,"B",IF($V25&gt;=50,"C",IF($V25&gt;=40,"D","E"))))))</f>
        <v>B</v>
      </c>
    </row>
    <row r="26" customFormat="false" ht="26.25" hidden="false" customHeight="false" outlineLevel="0" collapsed="false">
      <c r="A26" s="509" t="n">
        <v>12</v>
      </c>
      <c r="B26" s="511" t="s">
        <v>53</v>
      </c>
      <c r="C26" s="511" t="s">
        <v>54</v>
      </c>
      <c r="D26" s="323" t="n">
        <v>4.5</v>
      </c>
      <c r="E26" s="323" t="n">
        <v>0.1</v>
      </c>
      <c r="F26" s="323"/>
      <c r="G26" s="324" t="n">
        <f aca="false">IF(COUNTA($D26:$F26)&gt;0,SUM($D26/$D$14,$E26/$E$14,$F26/$F$14)*$G$14/COUNTA($D26:$F26),0)</f>
        <v>2.3</v>
      </c>
      <c r="H26" s="323" t="n">
        <v>2</v>
      </c>
      <c r="I26" s="323" t="n">
        <v>2.5</v>
      </c>
      <c r="J26" s="324" t="n">
        <f aca="false">IF(COUNTA($H26:$I26)&gt;0,SUM($H26/$H$14,$I26/$I$14)*$J$14/COUNTA($H26:$I26),0)</f>
        <v>2.25</v>
      </c>
      <c r="K26" s="323" t="n">
        <v>9</v>
      </c>
      <c r="L26" s="323" t="n">
        <v>9</v>
      </c>
      <c r="M26" s="323"/>
      <c r="N26" s="324" t="n">
        <f aca="false">IF(COUNTA($K26:$M26)&gt;0,SUM($K26/$K$14,$L26/$L$14,$M26/$M$14)*$N$14/COUNTA($K26:$M26),0)</f>
        <v>9</v>
      </c>
      <c r="O26" s="325" t="n">
        <f aca="false">IF(ROUNDDOWN(SUM($G26,$J26,$N26,0.05),1)&gt;0,ROUNDDOWN(SUM($G26,$J26,$N26,0.05),1),"")</f>
        <v>13.6</v>
      </c>
      <c r="P26" s="323" t="n">
        <v>14</v>
      </c>
      <c r="Q26" s="323"/>
      <c r="R26" s="323" t="n">
        <v>16</v>
      </c>
      <c r="S26" s="323"/>
      <c r="T26" s="323" t="n">
        <v>5</v>
      </c>
      <c r="U26" s="326" t="n">
        <f aca="false">IF(OR(COUNTIF($P26:$T26,"&gt;0")=0,COUNTA($P$14)=0),"",(IF(COUNTA($Q26:$T26)&lt;=2,SUM($P26:$T26),IF(COUNTA($Q26:$T26)=3,SUM($P26:$T26)-MIN($Q26:$T26),SUM($P26:$T26)-MIN($Q26:$T26)-SMALL($Q26:$T26,2))))*7/(SUM($P$14:$R$14)/10))</f>
        <v>35</v>
      </c>
      <c r="V26" s="327" t="n">
        <f aca="false">IF(ROUNDDOWN(SUM($O26,$U26,0.5),0)&gt;0,ROUNDDOWN(SUM($O26,$U26,0.5),0),"")</f>
        <v>49</v>
      </c>
      <c r="W26" s="327"/>
      <c r="X26" s="327"/>
      <c r="Y26" s="328" t="str">
        <f aca="false">IF(AND(N26&lt;$N$14/2,COUNTIF($P26:$T26,"&gt;0")&gt;0),"FAIL LABS",IF(OR($U26=0,$U26=""),"",IF($V26&gt;=70,"A",IF($V26&gt;=60,"B",IF($V26&gt;=50,"C",IF($V26&gt;=40,"D","E"))))))</f>
        <v>D</v>
      </c>
    </row>
    <row r="27" customFormat="false" ht="26.25" hidden="false" customHeight="false" outlineLevel="0" collapsed="false">
      <c r="A27" s="509" t="n">
        <v>13</v>
      </c>
      <c r="B27" s="511" t="s">
        <v>55</v>
      </c>
      <c r="C27" s="511" t="s">
        <v>56</v>
      </c>
      <c r="D27" s="323" t="n">
        <v>7</v>
      </c>
      <c r="E27" s="323" t="n">
        <v>6</v>
      </c>
      <c r="F27" s="323"/>
      <c r="G27" s="324" t="n">
        <f aca="false">IF(COUNTA($D27:$F27)&gt;0,SUM($D27/$D$14,$E27/$E$14,$F27/$F$14)*$G$14/COUNTA($D27:$F27),0)</f>
        <v>6.5</v>
      </c>
      <c r="H27" s="323" t="n">
        <v>3</v>
      </c>
      <c r="I27" s="323" t="n">
        <v>2.5</v>
      </c>
      <c r="J27" s="324" t="n">
        <f aca="false">IF(COUNTA($H27:$I27)&gt;0,SUM($H27/$H$14,$I27/$I$14)*$J$14/COUNTA($H27:$I27),0)</f>
        <v>2.75</v>
      </c>
      <c r="K27" s="323" t="n">
        <v>9.5</v>
      </c>
      <c r="L27" s="323" t="n">
        <v>10</v>
      </c>
      <c r="M27" s="323"/>
      <c r="N27" s="324" t="n">
        <f aca="false">IF(COUNTA($K27:$M27)&gt;0,SUM($K27/$K$14,$L27/$L$14,$M27/$M$14)*$N$14/COUNTA($K27:$M27),0)</f>
        <v>9.75</v>
      </c>
      <c r="O27" s="325" t="n">
        <f aca="false">IF(ROUNDDOWN(SUM($G27,$J27,$N27,0.05),1)&gt;0,ROUNDDOWN(SUM($G27,$J27,$N27,0.05),1),"")</f>
        <v>19</v>
      </c>
      <c r="P27" s="323" t="n">
        <v>27</v>
      </c>
      <c r="Q27" s="323" t="n">
        <v>14</v>
      </c>
      <c r="R27" s="323"/>
      <c r="S27" s="323"/>
      <c r="T27" s="323" t="n">
        <v>5</v>
      </c>
      <c r="U27" s="326" t="n">
        <f aca="false">IF(OR(COUNTIF($P27:$T27,"&gt;0")=0,COUNTA($P$14)=0),"",(IF(COUNTA($Q27:$T27)&lt;=2,SUM($P27:$T27),IF(COUNTA($Q27:$T27)=3,SUM($P27:$T27)-MIN($Q27:$T27),SUM($P27:$T27)-MIN($Q27:$T27)-SMALL($Q27:$T27,2))))*7/(SUM($P$14:$R$14)/10))</f>
        <v>46</v>
      </c>
      <c r="V27" s="327" t="n">
        <f aca="false">IF(ROUNDDOWN(SUM($O27,$U27,0.5),0)&gt;0,ROUNDDOWN(SUM($O27,$U27,0.5),0),"")</f>
        <v>65</v>
      </c>
      <c r="W27" s="327"/>
      <c r="X27" s="327"/>
      <c r="Y27" s="328" t="str">
        <f aca="false">IF(AND(N27&lt;$N$14/2,COUNTIF($P27:$T27,"&gt;0")&gt;0),"FAIL LABS",IF(OR($U27=0,$U27=""),"",IF($V27&gt;=70,"A",IF($V27&gt;=60,"B",IF($V27&gt;=50,"C",IF($V27&gt;=40,"D","E"))))))</f>
        <v>B</v>
      </c>
    </row>
    <row r="28" customFormat="false" ht="26.25" hidden="false" customHeight="false" outlineLevel="0" collapsed="false">
      <c r="A28" s="509" t="n">
        <v>14</v>
      </c>
      <c r="B28" s="511" t="s">
        <v>57</v>
      </c>
      <c r="C28" s="511" t="s">
        <v>58</v>
      </c>
      <c r="D28" s="323" t="n">
        <v>6.5</v>
      </c>
      <c r="E28" s="323" t="n">
        <v>6</v>
      </c>
      <c r="F28" s="323"/>
      <c r="G28" s="324" t="n">
        <f aca="false">IF(COUNTA($D28:$F28)&gt;0,SUM($D28/$D$14,$E28/$E$14,$F28/$F$14)*$G$14/COUNTA($D28:$F28),0)</f>
        <v>6.25</v>
      </c>
      <c r="H28" s="323" t="n">
        <v>3</v>
      </c>
      <c r="I28" s="323" t="n">
        <v>3</v>
      </c>
      <c r="J28" s="324" t="n">
        <f aca="false">IF(COUNTA($H28:$I28)&gt;0,SUM($H28/$H$14,$I28/$I$14)*$J$14/COUNTA($H28:$I28),0)</f>
        <v>3</v>
      </c>
      <c r="K28" s="323" t="n">
        <v>12</v>
      </c>
      <c r="L28" s="323" t="n">
        <v>10.5</v>
      </c>
      <c r="M28" s="323"/>
      <c r="N28" s="324" t="n">
        <f aca="false">IF(COUNTA($K28:$M28)&gt;0,SUM($K28/$K$14,$L28/$L$14,$M28/$M$14)*$N$14/COUNTA($K28:$M28),0)</f>
        <v>11.25</v>
      </c>
      <c r="O28" s="325" t="n">
        <f aca="false">IF(ROUNDDOWN(SUM($G28,$J28,$N28,0.05),1)&gt;0,ROUNDDOWN(SUM($G28,$J28,$N28,0.05),1),"")</f>
        <v>20.5</v>
      </c>
      <c r="P28" s="323" t="n">
        <v>27</v>
      </c>
      <c r="Q28" s="323" t="n">
        <v>15</v>
      </c>
      <c r="R28" s="323"/>
      <c r="S28" s="323"/>
      <c r="T28" s="323" t="n">
        <v>4</v>
      </c>
      <c r="U28" s="326" t="n">
        <f aca="false">IF(OR(COUNTIF($P28:$T28,"&gt;0")=0,COUNTA($P$14)=0),"",(IF(COUNTA($Q28:$T28)&lt;=2,SUM($P28:$T28),IF(COUNTA($Q28:$T28)=3,SUM($P28:$T28)-MIN($Q28:$T28),SUM($P28:$T28)-MIN($Q28:$T28)-SMALL($Q28:$T28,2))))*7/(SUM($P$14:$R$14)/10))</f>
        <v>46</v>
      </c>
      <c r="V28" s="327" t="n">
        <f aca="false">IF(ROUNDDOWN(SUM($O28,$U28,0.5),0)&gt;0,ROUNDDOWN(SUM($O28,$U28,0.5),0),"")</f>
        <v>67</v>
      </c>
      <c r="W28" s="327"/>
      <c r="X28" s="327"/>
      <c r="Y28" s="328" t="str">
        <f aca="false">IF(AND(N28&lt;$N$14/2,COUNTIF($P28:$T28,"&gt;0")&gt;0),"FAIL LABS",IF(OR($U28=0,$U28=""),"",IF($V28&gt;=70,"A",IF($V28&gt;=60,"B",IF($V28&gt;=50,"C",IF($V28&gt;=40,"D","E"))))))</f>
        <v>B</v>
      </c>
    </row>
    <row r="29" customFormat="false" ht="26.25" hidden="false" customHeight="false" outlineLevel="0" collapsed="false">
      <c r="A29" s="509" t="n">
        <v>15</v>
      </c>
      <c r="B29" s="511" t="s">
        <v>59</v>
      </c>
      <c r="C29" s="511" t="s">
        <v>60</v>
      </c>
      <c r="D29" s="323" t="n">
        <v>5</v>
      </c>
      <c r="E29" s="323" t="n">
        <v>5</v>
      </c>
      <c r="F29" s="323"/>
      <c r="G29" s="324" t="n">
        <f aca="false">IF(COUNTA($D29:$F29)&gt;0,SUM($D29/$D$14,$E29/$E$14,$F29/$F$14)*$G$14/COUNTA($D29:$F29),0)</f>
        <v>5</v>
      </c>
      <c r="H29" s="323" t="n">
        <v>3</v>
      </c>
      <c r="I29" s="323" t="n">
        <v>2.5</v>
      </c>
      <c r="J29" s="324" t="n">
        <f aca="false">IF(COUNTA($H29:$I29)&gt;0,SUM($H29/$H$14,$I29/$I$14)*$J$14/COUNTA($H29:$I29),0)</f>
        <v>2.75</v>
      </c>
      <c r="K29" s="323" t="n">
        <v>8</v>
      </c>
      <c r="L29" s="323" t="n">
        <v>10</v>
      </c>
      <c r="M29" s="323"/>
      <c r="N29" s="324" t="n">
        <f aca="false">IF(COUNTA($K29:$M29)&gt;0,SUM($K29/$K$14,$L29/$L$14,$M29/$M$14)*$N$14/COUNTA($K29:$M29),0)</f>
        <v>9</v>
      </c>
      <c r="O29" s="325" t="n">
        <f aca="false">IF(ROUNDDOWN(SUM($G29,$J29,$N29,0.05),1)&gt;0,ROUNDDOWN(SUM($G29,$J29,$N29,0.05),1),"")</f>
        <v>16.8</v>
      </c>
      <c r="P29" s="323" t="n">
        <v>23</v>
      </c>
      <c r="Q29" s="323" t="n">
        <v>13</v>
      </c>
      <c r="R29" s="323"/>
      <c r="S29" s="323" t="n">
        <v>10</v>
      </c>
      <c r="T29" s="323"/>
      <c r="U29" s="326" t="n">
        <f aca="false">IF(OR(COUNTIF($P29:$T29,"&gt;0")=0,COUNTA($P$14)=0),"",(IF(COUNTA($Q29:$T29)&lt;=2,SUM($P29:$T29),IF(COUNTA($Q29:$T29)=3,SUM($P29:$T29)-MIN($Q29:$T29),SUM($P29:$T29)-MIN($Q29:$T29)-SMALL($Q29:$T29,2))))*7/(SUM($P$14:$R$14)/10))</f>
        <v>46</v>
      </c>
      <c r="V29" s="327" t="n">
        <f aca="false">IF(ROUNDDOWN(SUM($O29,$U29,0.5),0)&gt;0,ROUNDDOWN(SUM($O29,$U29,0.5),0),"")</f>
        <v>63</v>
      </c>
      <c r="W29" s="327"/>
      <c r="X29" s="327"/>
      <c r="Y29" s="328" t="str">
        <f aca="false">IF(AND(N29&lt;$N$14/2,COUNTIF($P29:$T29,"&gt;0")&gt;0),"FAIL LABS",IF(OR($U29=0,$U29=""),"",IF($V29&gt;=70,"A",IF($V29&gt;=60,"B",IF($V29&gt;=50,"C",IF($V29&gt;=40,"D","E"))))))</f>
        <v>B</v>
      </c>
    </row>
    <row r="30" customFormat="false" ht="26.25" hidden="false" customHeight="false" outlineLevel="0" collapsed="false">
      <c r="A30" s="509" t="n">
        <v>16</v>
      </c>
      <c r="B30" s="511" t="s">
        <v>61</v>
      </c>
      <c r="C30" s="511" t="s">
        <v>62</v>
      </c>
      <c r="D30" s="323" t="n">
        <v>5</v>
      </c>
      <c r="E30" s="323" t="n">
        <v>4.5</v>
      </c>
      <c r="F30" s="323"/>
      <c r="G30" s="324" t="n">
        <f aca="false">IF(COUNTA($D30:$F30)&gt;0,SUM($D30/$D$14,$E30/$E$14,$F30/$F$14)*$G$14/COUNTA($D30:$F30),0)</f>
        <v>4.75</v>
      </c>
      <c r="H30" s="323" t="n">
        <v>3</v>
      </c>
      <c r="I30" s="323" t="n">
        <v>2.5</v>
      </c>
      <c r="J30" s="324" t="n">
        <f aca="false">IF(COUNTA($H30:$I30)&gt;0,SUM($H30/$H$14,$I30/$I$14)*$J$14/COUNTA($H30:$I30),0)</f>
        <v>2.75</v>
      </c>
      <c r="K30" s="323" t="n">
        <v>10</v>
      </c>
      <c r="L30" s="323" t="n">
        <v>9</v>
      </c>
      <c r="M30" s="323"/>
      <c r="N30" s="324" t="n">
        <f aca="false">IF(COUNTA($K30:$M30)&gt;0,SUM($K30/$K$14,$L30/$L$14,$M30/$M$14)*$N$14/COUNTA($K30:$M30),0)</f>
        <v>9.5</v>
      </c>
      <c r="O30" s="325" t="n">
        <f aca="false">IF(ROUNDDOWN(SUM($G30,$J30,$N30,0.05),1)&gt;0,ROUNDDOWN(SUM($G30,$J30,$N30,0.05),1),"")</f>
        <v>17</v>
      </c>
      <c r="P30" s="323" t="n">
        <v>24</v>
      </c>
      <c r="Q30" s="323" t="n">
        <v>13</v>
      </c>
      <c r="R30" s="323"/>
      <c r="S30" s="323"/>
      <c r="T30" s="323" t="n">
        <v>11</v>
      </c>
      <c r="U30" s="326" t="n">
        <f aca="false">IF(OR(COUNTIF($P30:$T30,"&gt;0")=0,COUNTA($P$14)=0),"",(IF(COUNTA($Q30:$T30)&lt;=2,SUM($P30:$T30),IF(COUNTA($Q30:$T30)=3,SUM($P30:$T30)-MIN($Q30:$T30),SUM($P30:$T30)-MIN($Q30:$T30)-SMALL($Q30:$T30,2))))*7/(SUM($P$14:$R$14)/10))</f>
        <v>48</v>
      </c>
      <c r="V30" s="327" t="n">
        <f aca="false">IF(ROUNDDOWN(SUM($O30,$U30,0.5),0)&gt;0,ROUNDDOWN(SUM($O30,$U30,0.5),0),"")</f>
        <v>65</v>
      </c>
      <c r="W30" s="327"/>
      <c r="X30" s="327"/>
      <c r="Y30" s="328" t="str">
        <f aca="false">IF(AND(N30&lt;$N$14/2,COUNTIF($P30:$T30,"&gt;0")&gt;0),"FAIL LABS",IF(OR($U30=0,$U30=""),"",IF($V30&gt;=70,"A",IF($V30&gt;=60,"B",IF($V30&gt;=50,"C",IF($V30&gt;=40,"D","E"))))))</f>
        <v>B</v>
      </c>
    </row>
    <row r="31" customFormat="false" ht="26.25" hidden="false" customHeight="false" outlineLevel="0" collapsed="false">
      <c r="A31" s="509" t="n">
        <v>17</v>
      </c>
      <c r="B31" s="511" t="s">
        <v>77</v>
      </c>
      <c r="C31" s="511" t="s">
        <v>78</v>
      </c>
      <c r="D31" s="323" t="n">
        <v>0.1</v>
      </c>
      <c r="E31" s="323" t="n">
        <v>6</v>
      </c>
      <c r="F31" s="323"/>
      <c r="G31" s="324" t="n">
        <f aca="false">IF(COUNTA($D31:$F31)&gt;0,SUM($D31/$D$14,$E31/$E$14,$F31/$F$14)*$G$14/COUNTA($D31:$F31),0)</f>
        <v>3.05</v>
      </c>
      <c r="H31" s="323" t="n">
        <v>3</v>
      </c>
      <c r="I31" s="323" t="n">
        <v>2.5</v>
      </c>
      <c r="J31" s="324" t="n">
        <f aca="false">IF(COUNTA($H31:$I31)&gt;0,SUM($H31/$H$14,$I31/$I$14)*$J$14/COUNTA($H31:$I31),0)</f>
        <v>2.75</v>
      </c>
      <c r="K31" s="323" t="n">
        <v>12</v>
      </c>
      <c r="L31" s="323" t="n">
        <v>10</v>
      </c>
      <c r="M31" s="323"/>
      <c r="N31" s="324" t="n">
        <f aca="false">IF(COUNTA($K31:$M31)&gt;0,SUM($K31/$K$14,$L31/$L$14,$M31/$M$14)*$N$14/COUNTA($K31:$M31),0)</f>
        <v>11</v>
      </c>
      <c r="O31" s="325" t="n">
        <f aca="false">IF(ROUNDDOWN(SUM($G31,$J31,$N31,0.05),1)&gt;0,ROUNDDOWN(SUM($G31,$J31,$N31,0.05),1),"")</f>
        <v>16.8</v>
      </c>
      <c r="P31" s="323" t="n">
        <v>16</v>
      </c>
      <c r="Q31" s="323"/>
      <c r="R31" s="323" t="n">
        <v>11</v>
      </c>
      <c r="S31" s="323" t="n">
        <v>5</v>
      </c>
      <c r="T31" s="323"/>
      <c r="U31" s="326" t="n">
        <f aca="false">IF(OR(COUNTIF($P31:$T31,"&gt;0")=0,COUNTA($P$14)=0),"",(IF(COUNTA($Q31:$T31)&lt;=2,SUM($P31:$T31),IF(COUNTA($Q31:$T31)=3,SUM($P31:$T31)-MIN($Q31:$T31),SUM($P31:$T31)-MIN($Q31:$T31)-SMALL($Q31:$T31,2))))*7/(SUM($P$14:$R$14)/10))</f>
        <v>32</v>
      </c>
      <c r="V31" s="327" t="n">
        <f aca="false">IF(ROUNDDOWN(SUM($O31,$U31,0.5),0)&gt;0,ROUNDDOWN(SUM($O31,$U31,0.5),0),"")</f>
        <v>49</v>
      </c>
      <c r="W31" s="327"/>
      <c r="X31" s="327"/>
      <c r="Y31" s="328" t="str">
        <f aca="false">IF(AND(N31&lt;$N$14/2,COUNTIF($P31:$T31,"&gt;0")&gt;0),"FAIL LABS",IF(OR($U31=0,$U31=""),"",IF($V31&gt;=70,"A",IF($V31&gt;=60,"B",IF($V31&gt;=50,"C",IF($V31&gt;=40,"D","E"))))))</f>
        <v>D</v>
      </c>
    </row>
    <row r="32" customFormat="false" ht="26.25" hidden="false" customHeight="false" outlineLevel="0" collapsed="false">
      <c r="A32" s="509" t="n">
        <v>18</v>
      </c>
      <c r="B32" s="511" t="s">
        <v>63</v>
      </c>
      <c r="C32" s="511" t="s">
        <v>64</v>
      </c>
      <c r="D32" s="323" t="n">
        <v>4.5</v>
      </c>
      <c r="E32" s="323" t="n">
        <v>5.5</v>
      </c>
      <c r="F32" s="323"/>
      <c r="G32" s="324" t="n">
        <f aca="false">IF(COUNTA($D32:$F32)&gt;0,SUM($D32/$D$14,$E32/$E$14,$F32/$F$14)*$G$14/COUNTA($D32:$F32),0)</f>
        <v>5</v>
      </c>
      <c r="H32" s="323" t="n">
        <v>2.5</v>
      </c>
      <c r="I32" s="323" t="n">
        <v>2.5</v>
      </c>
      <c r="J32" s="324" t="n">
        <f aca="false">IF(COUNTA($H32:$I32)&gt;0,SUM($H32/$H$14,$I32/$I$14)*$J$14/COUNTA($H32:$I32),0)</f>
        <v>2.5</v>
      </c>
      <c r="K32" s="323" t="n">
        <v>10.5</v>
      </c>
      <c r="L32" s="323" t="n">
        <v>11</v>
      </c>
      <c r="M32" s="323"/>
      <c r="N32" s="324" t="n">
        <f aca="false">IF(COUNTA($K32:$M32)&gt;0,SUM($K32/$K$14,$L32/$L$14,$M32/$M$14)*$N$14/COUNTA($K32:$M32),0)</f>
        <v>10.75</v>
      </c>
      <c r="O32" s="325" t="n">
        <f aca="false">IF(ROUNDDOWN(SUM($G32,$J32,$N32,0.05),1)&gt;0,ROUNDDOWN(SUM($G32,$J32,$N32,0.05),1),"")</f>
        <v>18.3</v>
      </c>
      <c r="P32" s="323" t="n">
        <v>25</v>
      </c>
      <c r="Q32" s="323" t="n">
        <v>15</v>
      </c>
      <c r="R32" s="323"/>
      <c r="S32" s="323" t="n">
        <v>11</v>
      </c>
      <c r="T32" s="323"/>
      <c r="U32" s="326" t="n">
        <f aca="false">IF(OR(COUNTIF($P32:$T32,"&gt;0")=0,COUNTA($P$14)=0),"",(IF(COUNTA($Q32:$T32)&lt;=2,SUM($P32:$T32),IF(COUNTA($Q32:$T32)=3,SUM($P32:$T32)-MIN($Q32:$T32),SUM($P32:$T32)-MIN($Q32:$T32)-SMALL($Q32:$T32,2))))*7/(SUM($P$14:$R$14)/10))</f>
        <v>51</v>
      </c>
      <c r="V32" s="327" t="n">
        <f aca="false">IF(ROUNDDOWN(SUM($O32,$U32,0.5),0)&gt;0,ROUNDDOWN(SUM($O32,$U32,0.5),0),"")</f>
        <v>69</v>
      </c>
      <c r="W32" s="327"/>
      <c r="X32" s="327"/>
      <c r="Y32" s="328" t="str">
        <f aca="false">IF(AND(N32&lt;$N$14/2,COUNTIF($P32:$T32,"&gt;0")&gt;0),"FAIL LABS",IF(OR($U32=0,$U32=""),"",IF($V32&gt;=70,"A",IF($V32&gt;=60,"B",IF($V32&gt;=50,"C",IF($V32&gt;=40,"D","E"))))))</f>
        <v>B</v>
      </c>
    </row>
    <row r="33" customFormat="false" ht="26.25" hidden="false" customHeight="false" outlineLevel="0" collapsed="false">
      <c r="A33" s="509" t="n">
        <v>19</v>
      </c>
      <c r="B33" s="511" t="s">
        <v>65</v>
      </c>
      <c r="C33" s="511" t="s">
        <v>66</v>
      </c>
      <c r="D33" s="323" t="n">
        <v>4.5</v>
      </c>
      <c r="E33" s="323" t="n">
        <v>5</v>
      </c>
      <c r="F33" s="323"/>
      <c r="G33" s="324" t="n">
        <f aca="false">IF(COUNTA($D33:$F33)&gt;0,SUM($D33/$D$14,$E33/$E$14,$F33/$F$14)*$G$14/COUNTA($D33:$F33),0)</f>
        <v>4.75</v>
      </c>
      <c r="H33" s="323" t="n">
        <v>3</v>
      </c>
      <c r="I33" s="323" t="n">
        <v>2.5</v>
      </c>
      <c r="J33" s="324" t="n">
        <f aca="false">IF(COUNTA($H33:$I33)&gt;0,SUM($H33/$H$14,$I33/$I$14)*$J$14/COUNTA($H33:$I33),0)</f>
        <v>2.75</v>
      </c>
      <c r="K33" s="323" t="n">
        <v>8</v>
      </c>
      <c r="L33" s="323" t="n">
        <v>10</v>
      </c>
      <c r="M33" s="323"/>
      <c r="N33" s="324" t="n">
        <f aca="false">IF(COUNTA($K33:$M33)&gt;0,SUM($K33/$K$14,$L33/$L$14,$M33/$M$14)*$N$14/COUNTA($K33:$M33),0)</f>
        <v>9</v>
      </c>
      <c r="O33" s="325" t="n">
        <f aca="false">IF(ROUNDDOWN(SUM($G33,$J33,$N33,0.05),1)&gt;0,ROUNDDOWN(SUM($G33,$J33,$N33,0.05),1),"")</f>
        <v>16.5</v>
      </c>
      <c r="P33" s="323" t="n">
        <v>23</v>
      </c>
      <c r="Q33" s="323"/>
      <c r="R33" s="323" t="n">
        <v>17</v>
      </c>
      <c r="S33" s="323" t="n">
        <v>4</v>
      </c>
      <c r="T33" s="323"/>
      <c r="U33" s="326" t="n">
        <f aca="false">IF(OR(COUNTIF($P33:$T33,"&gt;0")=0,COUNTA($P$14)=0),"",(IF(COUNTA($Q33:$T33)&lt;=2,SUM($P33:$T33),IF(COUNTA($Q33:$T33)=3,SUM($P33:$T33)-MIN($Q33:$T33),SUM($P33:$T33)-MIN($Q33:$T33)-SMALL($Q33:$T33,2))))*7/(SUM($P$14:$R$14)/10))</f>
        <v>44</v>
      </c>
      <c r="V33" s="327" t="n">
        <f aca="false">IF(ROUNDDOWN(SUM($O33,$U33,0.5),0)&gt;0,ROUNDDOWN(SUM($O33,$U33,0.5),0),"")</f>
        <v>61</v>
      </c>
      <c r="W33" s="327"/>
      <c r="X33" s="327"/>
      <c r="Y33" s="328" t="str">
        <f aca="false">IF(AND(N33&lt;$N$14/2,COUNTIF($P33:$T33,"&gt;0")&gt;0),"FAIL LABS",IF(OR($U33=0,$U33=""),"",IF($V33&gt;=70,"A",IF($V33&gt;=60,"B",IF($V33&gt;=50,"C",IF($V33&gt;=40,"D","E"))))))</f>
        <v>B</v>
      </c>
    </row>
    <row r="34" customFormat="false" ht="26.25" hidden="false" customHeight="false" outlineLevel="0" collapsed="false">
      <c r="A34" s="509" t="n">
        <v>20</v>
      </c>
      <c r="B34" s="511" t="s">
        <v>67</v>
      </c>
      <c r="C34" s="511" t="s">
        <v>68</v>
      </c>
      <c r="D34" s="323" t="n">
        <v>5</v>
      </c>
      <c r="E34" s="323" t="n">
        <v>5</v>
      </c>
      <c r="F34" s="323"/>
      <c r="G34" s="324" t="n">
        <f aca="false">IF(COUNTA($D34:$F34)&gt;0,SUM($D34/$D$14,$E34/$E$14,$F34/$F$14)*$G$14/COUNTA($D34:$F34),0)</f>
        <v>5</v>
      </c>
      <c r="H34" s="323" t="n">
        <v>3</v>
      </c>
      <c r="I34" s="323" t="n">
        <v>4</v>
      </c>
      <c r="J34" s="324" t="n">
        <f aca="false">IF(COUNTA($H34:$I34)&gt;0,SUM($H34/$H$14,$I34/$I$14)*$J$14/COUNTA($H34:$I34),0)</f>
        <v>3.5</v>
      </c>
      <c r="K34" s="323" t="n">
        <v>9.5</v>
      </c>
      <c r="L34" s="323" t="n">
        <v>10</v>
      </c>
      <c r="M34" s="323"/>
      <c r="N34" s="324" t="n">
        <f aca="false">IF(COUNTA($K34:$M34)&gt;0,SUM($K34/$K$14,$L34/$L$14,$M34/$M$14)*$N$14/COUNTA($K34:$M34),0)</f>
        <v>9.75</v>
      </c>
      <c r="O34" s="325" t="n">
        <f aca="false">IF(ROUNDDOWN(SUM($G34,$J34,$N34,0.05),1)&gt;0,ROUNDDOWN(SUM($G34,$J34,$N34,0.05),1),"")</f>
        <v>18.3</v>
      </c>
      <c r="P34" s="323" t="n">
        <v>23</v>
      </c>
      <c r="Q34" s="323"/>
      <c r="R34" s="323" t="n">
        <v>16</v>
      </c>
      <c r="S34" s="323" t="n">
        <v>7</v>
      </c>
      <c r="T34" s="323"/>
      <c r="U34" s="326" t="n">
        <f aca="false">IF(OR(COUNTIF($P34:$T34,"&gt;0")=0,COUNTA($P$14)=0),"",(IF(COUNTA($Q34:$T34)&lt;=2,SUM($P34:$T34),IF(COUNTA($Q34:$T34)=3,SUM($P34:$T34)-MIN($Q34:$T34),SUM($P34:$T34)-MIN($Q34:$T34)-SMALL($Q34:$T34,2))))*7/(SUM($P$14:$R$14)/10))</f>
        <v>46</v>
      </c>
      <c r="V34" s="327" t="n">
        <f aca="false">IF(ROUNDDOWN(SUM($O34,$U34,0.5),0)&gt;0,ROUNDDOWN(SUM($O34,$U34,0.5),0),"")</f>
        <v>64</v>
      </c>
      <c r="W34" s="327"/>
      <c r="X34" s="327"/>
      <c r="Y34" s="328" t="str">
        <f aca="false">IF(AND(N34&lt;$N$14/2,COUNTIF($P34:$T34,"&gt;0")&gt;0),"FAIL LABS",IF(OR($U34=0,$U34=""),"",IF($V34&gt;=70,"A",IF($V34&gt;=60,"B",IF($V34&gt;=50,"C",IF($V34&gt;=40,"D","E"))))))</f>
        <v>B</v>
      </c>
    </row>
    <row r="35" customFormat="false" ht="26.25" hidden="false" customHeight="false" outlineLevel="0" collapsed="false">
      <c r="A35" s="509" t="n">
        <v>21</v>
      </c>
      <c r="B35" s="511" t="s">
        <v>87</v>
      </c>
      <c r="C35" s="511" t="s">
        <v>88</v>
      </c>
      <c r="D35" s="323" t="n">
        <v>6.5</v>
      </c>
      <c r="E35" s="323" t="n">
        <v>5</v>
      </c>
      <c r="F35" s="323"/>
      <c r="G35" s="324" t="n">
        <f aca="false">IF(COUNTA($D35:$F35)&gt;0,SUM($D35/$D$14,$E35/$E$14,$F35/$F$14)*$G$14/COUNTA($D35:$F35),0)</f>
        <v>5.75</v>
      </c>
      <c r="H35" s="323" t="n">
        <v>3</v>
      </c>
      <c r="I35" s="323" t="n">
        <v>4</v>
      </c>
      <c r="J35" s="324" t="n">
        <f aca="false">IF(COUNTA($H35:$I35)&gt;0,SUM($H35/$H$14,$I35/$I$14)*$J$14/COUNTA($H35:$I35),0)</f>
        <v>3.5</v>
      </c>
      <c r="K35" s="323" t="n">
        <v>12</v>
      </c>
      <c r="L35" s="323" t="n">
        <v>10</v>
      </c>
      <c r="M35" s="323"/>
      <c r="N35" s="324" t="n">
        <f aca="false">IF(COUNTA($K35:$M35)&gt;0,SUM($K35/$K$14,$L35/$L$14,$M35/$M$14)*$N$14/COUNTA($K35:$M35),0)</f>
        <v>11</v>
      </c>
      <c r="O35" s="325" t="n">
        <f aca="false">IF(ROUNDDOWN(SUM($G35,$J35,$N35,0.05),1)&gt;0,ROUNDDOWN(SUM($G35,$J35,$N35,0.05),1),"")</f>
        <v>20.3</v>
      </c>
      <c r="P35" s="323" t="n">
        <v>23</v>
      </c>
      <c r="Q35" s="323" t="n">
        <v>15</v>
      </c>
      <c r="R35" s="323"/>
      <c r="S35" s="323"/>
      <c r="T35" s="323" t="n">
        <v>13</v>
      </c>
      <c r="U35" s="326" t="n">
        <f aca="false">IF(OR(COUNTIF($P35:$T35,"&gt;0")=0,COUNTA($P$14)=0),"",(IF(COUNTA($Q35:$T35)&lt;=2,SUM($P35:$T35),IF(COUNTA($Q35:$T35)=3,SUM($P35:$T35)-MIN($Q35:$T35),SUM($P35:$T35)-MIN($Q35:$T35)-SMALL($Q35:$T35,2))))*7/(SUM($P$14:$R$14)/10))</f>
        <v>51</v>
      </c>
      <c r="V35" s="327" t="n">
        <f aca="false">IF(ROUNDDOWN(SUM($O35,$U35,0.5),0)&gt;0,ROUNDDOWN(SUM($O35,$U35,0.5),0),"")</f>
        <v>71</v>
      </c>
      <c r="W35" s="327"/>
      <c r="X35" s="327"/>
      <c r="Y35" s="328" t="str">
        <f aca="false">IF(AND(N35&lt;$N$14/2,COUNTIF($P35:$T35,"&gt;0")&gt;0),"FAIL LABS",IF(OR($U35=0,$U35=""),"",IF($V35&gt;=70,"A",IF($V35&gt;=60,"B",IF($V35&gt;=50,"C",IF($V35&gt;=40,"D","E"))))))</f>
        <v>A</v>
      </c>
    </row>
    <row r="36" customFormat="false" ht="26.25" hidden="false" customHeight="false" outlineLevel="0" collapsed="false">
      <c r="A36" s="509" t="n">
        <v>22</v>
      </c>
      <c r="B36" s="511" t="s">
        <v>96</v>
      </c>
      <c r="C36" s="511" t="s">
        <v>97</v>
      </c>
      <c r="D36" s="323" t="n">
        <v>5</v>
      </c>
      <c r="E36" s="323" t="n">
        <v>6</v>
      </c>
      <c r="F36" s="323"/>
      <c r="G36" s="324" t="n">
        <f aca="false">IF(COUNTA($D36:$F36)&gt;0,SUM($D36/$D$14,$E36/$E$14,$F36/$F$14)*$G$14/COUNTA($D36:$F36),0)</f>
        <v>5.5</v>
      </c>
      <c r="H36" s="323" t="n">
        <v>2.5</v>
      </c>
      <c r="I36" s="323" t="n">
        <v>2.5</v>
      </c>
      <c r="J36" s="324" t="n">
        <f aca="false">IF(COUNTA($H36:$I36)&gt;0,SUM($H36/$H$14,$I36/$I$14)*$J$14/COUNTA($H36:$I36),0)</f>
        <v>2.5</v>
      </c>
      <c r="K36" s="323" t="n">
        <v>10.5</v>
      </c>
      <c r="L36" s="323" t="n">
        <v>11</v>
      </c>
      <c r="M36" s="323"/>
      <c r="N36" s="324" t="n">
        <f aca="false">IF(COUNTA($K36:$M36)&gt;0,SUM($K36/$K$14,$L36/$L$14,$M36/$M$14)*$N$14/COUNTA($K36:$M36),0)</f>
        <v>10.75</v>
      </c>
      <c r="O36" s="325" t="n">
        <f aca="false">IF(ROUNDDOWN(SUM($G36,$J36,$N36,0.05),1)&gt;0,ROUNDDOWN(SUM($G36,$J36,$N36,0.05),1),"")</f>
        <v>18.8</v>
      </c>
      <c r="P36" s="323" t="n">
        <v>24</v>
      </c>
      <c r="Q36" s="323"/>
      <c r="R36" s="323" t="n">
        <v>10</v>
      </c>
      <c r="S36" s="323"/>
      <c r="T36" s="323" t="n">
        <v>3</v>
      </c>
      <c r="U36" s="326" t="n">
        <f aca="false">IF(OR(COUNTIF($P36:$T36,"&gt;0")=0,COUNTA($P$14)=0),"",(IF(COUNTA($Q36:$T36)&lt;=2,SUM($P36:$T36),IF(COUNTA($Q36:$T36)=3,SUM($P36:$T36)-MIN($Q36:$T36),SUM($P36:$T36)-MIN($Q36:$T36)-SMALL($Q36:$T36,2))))*7/(SUM($P$14:$R$14)/10))</f>
        <v>37</v>
      </c>
      <c r="V36" s="327" t="n">
        <f aca="false">IF(ROUNDDOWN(SUM($O36,$U36,0.5),0)&gt;0,ROUNDDOWN(SUM($O36,$U36,0.5),0),"")</f>
        <v>56</v>
      </c>
      <c r="W36" s="327"/>
      <c r="X36" s="327"/>
      <c r="Y36" s="328" t="str">
        <f aca="false">IF(AND(N36&lt;$N$14/2,COUNTIF($P36:$T36,"&gt;0")&gt;0),"FAIL LABS",IF(OR($U36=0,$U36=""),"",IF($V36&gt;=70,"A",IF($V36&gt;=60,"B",IF($V36&gt;=50,"C",IF($V36&gt;=40,"D","E"))))))</f>
        <v>C</v>
      </c>
    </row>
    <row r="37" customFormat="false" ht="26.25" hidden="false" customHeight="false" outlineLevel="0" collapsed="false">
      <c r="A37" s="509" t="n">
        <v>23</v>
      </c>
      <c r="B37" s="511" t="s">
        <v>69</v>
      </c>
      <c r="C37" s="511" t="s">
        <v>70</v>
      </c>
      <c r="D37" s="323" t="n">
        <v>5</v>
      </c>
      <c r="E37" s="323" t="n">
        <v>6</v>
      </c>
      <c r="F37" s="323"/>
      <c r="G37" s="324" t="n">
        <f aca="false">IF(COUNTA($D37:$F37)&gt;0,SUM($D37/$D$14,$E37/$E$14,$F37/$F$14)*$G$14/COUNTA($D37:$F37),0)</f>
        <v>5.5</v>
      </c>
      <c r="H37" s="323" t="n">
        <v>3</v>
      </c>
      <c r="I37" s="323" t="n">
        <v>3</v>
      </c>
      <c r="J37" s="324" t="n">
        <f aca="false">IF(COUNTA($H37:$I37)&gt;0,SUM($H37/$H$14,$I37/$I$14)*$J$14/COUNTA($H37:$I37),0)</f>
        <v>3</v>
      </c>
      <c r="K37" s="323" t="n">
        <v>7</v>
      </c>
      <c r="L37" s="323" t="n">
        <v>12</v>
      </c>
      <c r="M37" s="323"/>
      <c r="N37" s="324" t="n">
        <f aca="false">IF(COUNTA($K37:$M37)&gt;0,SUM($K37/$K$14,$L37/$L$14,$M37/$M$14)*$N$14/COUNTA($K37:$M37),0)</f>
        <v>9.5</v>
      </c>
      <c r="O37" s="325" t="n">
        <f aca="false">IF(ROUNDDOWN(SUM($G37,$J37,$N37,0.05),1)&gt;0,ROUNDDOWN(SUM($G37,$J37,$N37,0.05),1),"")</f>
        <v>18</v>
      </c>
      <c r="P37" s="323" t="n">
        <v>18</v>
      </c>
      <c r="Q37" s="323" t="n">
        <v>8</v>
      </c>
      <c r="R37" s="323"/>
      <c r="S37" s="323"/>
      <c r="T37" s="323" t="n">
        <v>7</v>
      </c>
      <c r="U37" s="326" t="n">
        <f aca="false">IF(OR(COUNTIF($P37:$T37,"&gt;0")=0,COUNTA($P$14)=0),"",(IF(COUNTA($Q37:$T37)&lt;=2,SUM($P37:$T37),IF(COUNTA($Q37:$T37)=3,SUM($P37:$T37)-MIN($Q37:$T37),SUM($P37:$T37)-MIN($Q37:$T37)-SMALL($Q37:$T37,2))))*7/(SUM($P$14:$R$14)/10))</f>
        <v>33</v>
      </c>
      <c r="V37" s="327" t="n">
        <f aca="false">IF(ROUNDDOWN(SUM($O37,$U37,0.5),0)&gt;0,ROUNDDOWN(SUM($O37,$U37,0.5),0),"")</f>
        <v>51</v>
      </c>
      <c r="W37" s="327"/>
      <c r="X37" s="327"/>
      <c r="Y37" s="328" t="str">
        <f aca="false">IF(AND(N37&lt;$N$14/2,COUNTIF($P37:$T37,"&gt;0")&gt;0),"FAIL LABS",IF(OR($U37=0,$U37=""),"",IF($V37&gt;=70,"A",IF($V37&gt;=60,"B",IF($V37&gt;=50,"C",IF($V37&gt;=40,"D","E"))))))</f>
        <v>C</v>
      </c>
    </row>
    <row r="38" customFormat="false" ht="26.25" hidden="false" customHeight="false" outlineLevel="0" collapsed="false">
      <c r="A38" s="509" t="n">
        <v>24</v>
      </c>
      <c r="B38" s="511" t="s">
        <v>71</v>
      </c>
      <c r="C38" s="511" t="s">
        <v>72</v>
      </c>
      <c r="D38" s="323" t="n">
        <v>4.5</v>
      </c>
      <c r="E38" s="323" t="n">
        <v>4.5</v>
      </c>
      <c r="F38" s="323"/>
      <c r="G38" s="324" t="n">
        <f aca="false">IF(COUNTA($D38:$F38)&gt;0,SUM($D38/$D$14,$E38/$E$14,$F38/$F$14)*$G$14/COUNTA($D38:$F38),0)</f>
        <v>4.5</v>
      </c>
      <c r="H38" s="323" t="n">
        <v>2.5</v>
      </c>
      <c r="I38" s="323" t="n">
        <v>3</v>
      </c>
      <c r="J38" s="324" t="n">
        <f aca="false">IF(COUNTA($H38:$I38)&gt;0,SUM($H38/$H$14,$I38/$I$14)*$J$14/COUNTA($H38:$I38),0)</f>
        <v>2.75</v>
      </c>
      <c r="K38" s="323" t="n">
        <v>8</v>
      </c>
      <c r="L38" s="323" t="n">
        <v>9</v>
      </c>
      <c r="M38" s="323"/>
      <c r="N38" s="324" t="n">
        <f aca="false">IF(COUNTA($K38:$M38)&gt;0,SUM($K38/$K$14,$L38/$L$14,$M38/$M$14)*$N$14/COUNTA($K38:$M38),0)</f>
        <v>8.5</v>
      </c>
      <c r="O38" s="325" t="n">
        <f aca="false">IF(ROUNDDOWN(SUM($G38,$J38,$N38,0.05),1)&gt;0,ROUNDDOWN(SUM($G38,$J38,$N38,0.05),1),"")</f>
        <v>15.8</v>
      </c>
      <c r="P38" s="323" t="n">
        <v>24</v>
      </c>
      <c r="Q38" s="323"/>
      <c r="R38" s="323" t="n">
        <v>15</v>
      </c>
      <c r="S38" s="323"/>
      <c r="T38" s="323" t="n">
        <v>3</v>
      </c>
      <c r="U38" s="326" t="n">
        <f aca="false">IF(OR(COUNTIF($P38:$T38,"&gt;0")=0,COUNTA($P$14)=0),"",(IF(COUNTA($Q38:$T38)&lt;=2,SUM($P38:$T38),IF(COUNTA($Q38:$T38)=3,SUM($P38:$T38)-MIN($Q38:$T38),SUM($P38:$T38)-MIN($Q38:$T38)-SMALL($Q38:$T38,2))))*7/(SUM($P$14:$R$14)/10))</f>
        <v>42</v>
      </c>
      <c r="V38" s="327" t="n">
        <f aca="false">IF(ROUNDDOWN(SUM($O38,$U38,0.5),0)&gt;0,ROUNDDOWN(SUM($O38,$U38,0.5),0),"")</f>
        <v>58</v>
      </c>
      <c r="W38" s="327"/>
      <c r="X38" s="327"/>
      <c r="Y38" s="328" t="str">
        <f aca="false">IF(AND(N38&lt;$N$14/2,COUNTIF($P38:$T38,"&gt;0")&gt;0),"FAIL LABS",IF(OR($U38=0,$U38=""),"",IF($V38&gt;=70,"A",IF($V38&gt;=60,"B",IF($V38&gt;=50,"C",IF($V38&gt;=40,"D","E"))))))</f>
        <v>C</v>
      </c>
    </row>
    <row r="39" customFormat="false" ht="26.25" hidden="false" customHeight="false" outlineLevel="0" collapsed="false">
      <c r="A39" s="509" t="n">
        <v>25</v>
      </c>
      <c r="B39" s="511" t="s">
        <v>73</v>
      </c>
      <c r="C39" s="511" t="s">
        <v>74</v>
      </c>
      <c r="D39" s="323" t="n">
        <v>4</v>
      </c>
      <c r="E39" s="323" t="n">
        <v>4</v>
      </c>
      <c r="F39" s="323"/>
      <c r="G39" s="324" t="n">
        <f aca="false">IF(COUNTA($D39:$F39)&gt;0,SUM($D39/$D$14,$E39/$E$14,$F39/$F$14)*$G$14/COUNTA($D39:$F39),0)</f>
        <v>4</v>
      </c>
      <c r="H39" s="323" t="n">
        <v>3</v>
      </c>
      <c r="I39" s="323" t="n">
        <v>2.5</v>
      </c>
      <c r="J39" s="324" t="n">
        <f aca="false">IF(COUNTA($H39:$I39)&gt;0,SUM($H39/$H$14,$I39/$I$14)*$J$14/COUNTA($H39:$I39),0)</f>
        <v>2.75</v>
      </c>
      <c r="K39" s="323" t="n">
        <v>10</v>
      </c>
      <c r="L39" s="323" t="n">
        <v>9</v>
      </c>
      <c r="M39" s="323"/>
      <c r="N39" s="324" t="n">
        <f aca="false">IF(COUNTA($K39:$M39)&gt;0,SUM($K39/$K$14,$L39/$L$14,$M39/$M$14)*$N$14/COUNTA($K39:$M39),0)</f>
        <v>9.5</v>
      </c>
      <c r="O39" s="325" t="n">
        <f aca="false">IF(ROUNDDOWN(SUM($G39,$J39,$N39,0.05),1)&gt;0,ROUNDDOWN(SUM($G39,$J39,$N39,0.05),1),"")</f>
        <v>16.3</v>
      </c>
      <c r="P39" s="323" t="n">
        <v>22</v>
      </c>
      <c r="Q39" s="323" t="n">
        <v>10.5</v>
      </c>
      <c r="R39" s="323"/>
      <c r="S39" s="323"/>
      <c r="T39" s="323" t="n">
        <v>9</v>
      </c>
      <c r="U39" s="326" t="n">
        <f aca="false">IF(OR(COUNTIF($P39:$T39,"&gt;0")=0,COUNTA($P$14)=0),"",(IF(COUNTA($Q39:$T39)&lt;=2,SUM($P39:$T39),IF(COUNTA($Q39:$T39)=3,SUM($P39:$T39)-MIN($Q39:$T39),SUM($P39:$T39)-MIN($Q39:$T39)-SMALL($Q39:$T39,2))))*7/(SUM($P$14:$R$14)/10))</f>
        <v>41.5</v>
      </c>
      <c r="V39" s="327" t="n">
        <f aca="false">IF(ROUNDDOWN(SUM($O39,$U39,0.5),0)&gt;0,ROUNDDOWN(SUM($O39,$U39,0.5),0),"")</f>
        <v>58</v>
      </c>
      <c r="W39" s="327"/>
      <c r="X39" s="327"/>
      <c r="Y39" s="328" t="str">
        <f aca="false">IF(AND(N39&lt;$N$14/2,COUNTIF($P39:$T39,"&gt;0")&gt;0),"FAIL LABS",IF(OR($U39=0,$U39=""),"",IF($V39&gt;=70,"A",IF($V39&gt;=60,"B",IF($V39&gt;=50,"C",IF($V39&gt;=40,"D","E"))))))</f>
        <v>C</v>
      </c>
    </row>
    <row r="40" customFormat="false" ht="26.25" hidden="false" customHeight="false" outlineLevel="0" collapsed="false">
      <c r="A40" s="509" t="n">
        <v>26</v>
      </c>
      <c r="B40" s="511" t="s">
        <v>109</v>
      </c>
      <c r="C40" s="511" t="s">
        <v>110</v>
      </c>
      <c r="D40" s="323" t="n">
        <v>5.5</v>
      </c>
      <c r="E40" s="323" t="n">
        <v>5</v>
      </c>
      <c r="F40" s="323"/>
      <c r="G40" s="324" t="n">
        <f aca="false">IF(COUNTA($D40:$F40)&gt;0,SUM($D40/$D$14,$E40/$E$14,$F40/$F$14)*$G$14/COUNTA($D40:$F40),0)</f>
        <v>5.25</v>
      </c>
      <c r="H40" s="323" t="n">
        <v>3</v>
      </c>
      <c r="I40" s="323" t="n">
        <v>4</v>
      </c>
      <c r="J40" s="324" t="n">
        <f aca="false">IF(COUNTA($H40:$I40)&gt;0,SUM($H40/$H$14,$I40/$I$14)*$J$14/COUNTA($H40:$I40),0)</f>
        <v>3.5</v>
      </c>
      <c r="K40" s="323" t="n">
        <v>8</v>
      </c>
      <c r="L40" s="323" t="n">
        <v>9</v>
      </c>
      <c r="M40" s="323"/>
      <c r="N40" s="324" t="n">
        <f aca="false">IF(COUNTA($K40:$M40)&gt;0,SUM($K40/$K$14,$L40/$L$14,$M40/$M$14)*$N$14/COUNTA($K40:$M40),0)</f>
        <v>8.5</v>
      </c>
      <c r="O40" s="325" t="n">
        <f aca="false">IF(ROUNDDOWN(SUM($G40,$J40,$N40,0.05),1)&gt;0,ROUNDDOWN(SUM($G40,$J40,$N40,0.05),1),"")</f>
        <v>17.3</v>
      </c>
      <c r="P40" s="323" t="n">
        <v>26</v>
      </c>
      <c r="Q40" s="323" t="n">
        <v>12.5</v>
      </c>
      <c r="R40" s="323"/>
      <c r="S40" s="323"/>
      <c r="T40" s="323" t="n">
        <v>6</v>
      </c>
      <c r="U40" s="326" t="n">
        <f aca="false">IF(OR(COUNTIF($P40:$T40,"&gt;0")=0,COUNTA($P$14)=0),"",(IF(COUNTA($Q40:$T40)&lt;=2,SUM($P40:$T40),IF(COUNTA($Q40:$T40)=3,SUM($P40:$T40)-MIN($Q40:$T40),SUM($P40:$T40)-MIN($Q40:$T40)-SMALL($Q40:$T40,2))))*7/(SUM($P$14:$R$14)/10))</f>
        <v>44.5</v>
      </c>
      <c r="V40" s="327" t="n">
        <f aca="false">IF(ROUNDDOWN(SUM($O40,$U40,0.5),0)&gt;0,ROUNDDOWN(SUM($O40,$U40,0.5),0),"")</f>
        <v>62</v>
      </c>
      <c r="W40" s="327"/>
      <c r="X40" s="327"/>
      <c r="Y40" s="328" t="str">
        <f aca="false">IF(AND(N40&lt;$N$14/2,COUNTIF($P40:$T40,"&gt;0")&gt;0),"FAIL LABS",IF(OR($U40=0,$U40=""),"",IF($V40&gt;=70,"A",IF($V40&gt;=60,"B",IF($V40&gt;=50,"C",IF($V40&gt;=40,"D","E"))))))</f>
        <v>B</v>
      </c>
    </row>
    <row r="41" customFormat="false" ht="26.25" hidden="false" customHeight="false" outlineLevel="0" collapsed="false">
      <c r="A41" s="509" t="n">
        <v>27</v>
      </c>
      <c r="B41" s="511" t="s">
        <v>75</v>
      </c>
      <c r="C41" s="511" t="s">
        <v>76</v>
      </c>
      <c r="D41" s="323" t="n">
        <v>5</v>
      </c>
      <c r="E41" s="323" t="n">
        <v>5</v>
      </c>
      <c r="F41" s="323"/>
      <c r="G41" s="324" t="n">
        <f aca="false">IF(COUNTA($D41:$F41)&gt;0,SUM($D41/$D$14,$E41/$E$14,$F41/$F$14)*$G$14/COUNTA($D41:$F41),0)</f>
        <v>5</v>
      </c>
      <c r="H41" s="323" t="n">
        <v>3</v>
      </c>
      <c r="I41" s="323" t="n">
        <v>3</v>
      </c>
      <c r="J41" s="324" t="n">
        <f aca="false">IF(COUNTA($H41:$I41)&gt;0,SUM($H41/$H$14,$I41/$I$14)*$J$14/COUNTA($H41:$I41),0)</f>
        <v>3</v>
      </c>
      <c r="K41" s="323" t="n">
        <v>11</v>
      </c>
      <c r="L41" s="323" t="n">
        <v>7</v>
      </c>
      <c r="M41" s="323"/>
      <c r="N41" s="324" t="n">
        <f aca="false">IF(COUNTA($K41:$M41)&gt;0,SUM($K41/$K$14,$L41/$L$14,$M41/$M$14)*$N$14/COUNTA($K41:$M41),0)</f>
        <v>9</v>
      </c>
      <c r="O41" s="325" t="n">
        <f aca="false">IF(ROUNDDOWN(SUM($G41,$J41,$N41,0.05),1)&gt;0,ROUNDDOWN(SUM($G41,$J41,$N41,0.05),1),"")</f>
        <v>17</v>
      </c>
      <c r="P41" s="323" t="n">
        <v>20</v>
      </c>
      <c r="Q41" s="323" t="n">
        <v>12</v>
      </c>
      <c r="R41" s="323"/>
      <c r="S41" s="323"/>
      <c r="T41" s="323" t="n">
        <v>11</v>
      </c>
      <c r="U41" s="326" t="n">
        <f aca="false">IF(OR(COUNTIF($P41:$T41,"&gt;0")=0,COUNTA($P$14)=0),"",(IF(COUNTA($Q41:$T41)&lt;=2,SUM($P41:$T41),IF(COUNTA($Q41:$T41)=3,SUM($P41:$T41)-MIN($Q41:$T41),SUM($P41:$T41)-MIN($Q41:$T41)-SMALL($Q41:$T41,2))))*7/(SUM($P$14:$R$14)/10))</f>
        <v>43</v>
      </c>
      <c r="V41" s="327" t="n">
        <f aca="false">IF(ROUNDDOWN(SUM($O41,$U41,0.5),0)&gt;0,ROUNDDOWN(SUM($O41,$U41,0.5),0),"")</f>
        <v>60</v>
      </c>
      <c r="W41" s="327"/>
      <c r="X41" s="327"/>
      <c r="Y41" s="328" t="str">
        <f aca="false">IF(AND(N41&lt;$N$14/2,COUNTIF($P41:$T41,"&gt;0")&gt;0),"FAIL LABS",IF(OR($U41=0,$U41=""),"",IF($V41&gt;=70,"A",IF($V41&gt;=60,"B",IF($V41&gt;=50,"C",IF($V41&gt;=40,"D","E"))))))</f>
        <v>B</v>
      </c>
    </row>
    <row r="42" customFormat="false" ht="26.25" hidden="false" customHeight="false" outlineLevel="0" collapsed="false">
      <c r="A42" s="509" t="n">
        <v>28</v>
      </c>
      <c r="B42" s="511" t="s">
        <v>79</v>
      </c>
      <c r="C42" s="511" t="s">
        <v>80</v>
      </c>
      <c r="D42" s="323" t="n">
        <v>6</v>
      </c>
      <c r="E42" s="323" t="n">
        <v>5</v>
      </c>
      <c r="F42" s="323"/>
      <c r="G42" s="324" t="n">
        <f aca="false">IF(COUNTA($D42:$F42)&gt;0,SUM($D42/$D$14,$E42/$E$14,$F42/$F$14)*$G$14/COUNTA($D42:$F42),0)</f>
        <v>5.5</v>
      </c>
      <c r="H42" s="323" t="n">
        <v>3</v>
      </c>
      <c r="I42" s="323" t="n">
        <v>2.5</v>
      </c>
      <c r="J42" s="324" t="n">
        <f aca="false">IF(COUNTA($H42:$I42)&gt;0,SUM($H42/$H$14,$I42/$I$14)*$J$14/COUNTA($H42:$I42),0)</f>
        <v>2.75</v>
      </c>
      <c r="K42" s="323" t="n">
        <v>11</v>
      </c>
      <c r="L42" s="323" t="n">
        <v>8</v>
      </c>
      <c r="M42" s="323"/>
      <c r="N42" s="324" t="n">
        <f aca="false">IF(COUNTA($K42:$M42)&gt;0,SUM($K42/$K$14,$L42/$L$14,$M42/$M$14)*$N$14/COUNTA($K42:$M42),0)</f>
        <v>9.5</v>
      </c>
      <c r="O42" s="325" t="n">
        <f aca="false">IF(ROUNDDOWN(SUM($G42,$J42,$N42,0.05),1)&gt;0,ROUNDDOWN(SUM($G42,$J42,$N42,0.05),1),"")</f>
        <v>17.8</v>
      </c>
      <c r="P42" s="323" t="n">
        <v>16</v>
      </c>
      <c r="Q42" s="323" t="n">
        <v>15</v>
      </c>
      <c r="R42" s="323"/>
      <c r="S42" s="323"/>
      <c r="T42" s="323" t="n">
        <v>9</v>
      </c>
      <c r="U42" s="326" t="n">
        <f aca="false">IF(OR(COUNTIF($P42:$T42,"&gt;0")=0,COUNTA($P$14)=0),"",(IF(COUNTA($Q42:$T42)&lt;=2,SUM($P42:$T42),IF(COUNTA($Q42:$T42)=3,SUM($P42:$T42)-MIN($Q42:$T42),SUM($P42:$T42)-MIN($Q42:$T42)-SMALL($Q42:$T42,2))))*7/(SUM($P$14:$R$14)/10))</f>
        <v>40</v>
      </c>
      <c r="V42" s="327" t="n">
        <f aca="false">IF(ROUNDDOWN(SUM($O42,$U42,0.5),0)&gt;0,ROUNDDOWN(SUM($O42,$U42,0.5),0),"")</f>
        <v>58</v>
      </c>
      <c r="W42" s="327"/>
      <c r="X42" s="327"/>
      <c r="Y42" s="328" t="str">
        <f aca="false">IF(AND(N42&lt;$N$14/2,COUNTIF($P42:$T42,"&gt;0")&gt;0),"FAIL LABS",IF(OR($U42=0,$U42=""),"",IF($V42&gt;=70,"A",IF($V42&gt;=60,"B",IF($V42&gt;=50,"C",IF($V42&gt;=40,"D","E"))))))</f>
        <v>C</v>
      </c>
    </row>
    <row r="43" customFormat="false" ht="26.25" hidden="false" customHeight="false" outlineLevel="0" collapsed="false">
      <c r="A43" s="509" t="n">
        <v>29</v>
      </c>
      <c r="B43" s="511" t="s">
        <v>81</v>
      </c>
      <c r="C43" s="511" t="s">
        <v>82</v>
      </c>
      <c r="D43" s="323" t="n">
        <v>5.5</v>
      </c>
      <c r="E43" s="323" t="n">
        <v>6</v>
      </c>
      <c r="F43" s="323"/>
      <c r="G43" s="324" t="n">
        <f aca="false">IF(COUNTA($D43:$F43)&gt;0,SUM($D43/$D$14,$E43/$E$14,$F43/$F$14)*$G$14/COUNTA($D43:$F43),0)</f>
        <v>5.75</v>
      </c>
      <c r="H43" s="323" t="n">
        <v>2.5</v>
      </c>
      <c r="I43" s="323" t="n">
        <v>3</v>
      </c>
      <c r="J43" s="324" t="n">
        <f aca="false">IF(COUNTA($H43:$I43)&gt;0,SUM($H43/$H$14,$I43/$I$14)*$J$14/COUNTA($H43:$I43),0)</f>
        <v>2.75</v>
      </c>
      <c r="K43" s="323" t="n">
        <v>10</v>
      </c>
      <c r="L43" s="323" t="n">
        <v>11</v>
      </c>
      <c r="M43" s="323"/>
      <c r="N43" s="324" t="n">
        <f aca="false">IF(COUNTA($K43:$M43)&gt;0,SUM($K43/$K$14,$L43/$L$14,$M43/$M$14)*$N$14/COUNTA($K43:$M43),0)</f>
        <v>10.5</v>
      </c>
      <c r="O43" s="325" t="n">
        <f aca="false">IF(ROUNDDOWN(SUM($G43,$J43,$N43,0.05),1)&gt;0,ROUNDDOWN(SUM($G43,$J43,$N43,0.05),1),"")</f>
        <v>19</v>
      </c>
      <c r="P43" s="323" t="n">
        <v>23</v>
      </c>
      <c r="Q43" s="323"/>
      <c r="R43" s="323" t="n">
        <v>15</v>
      </c>
      <c r="S43" s="323"/>
      <c r="T43" s="323" t="n">
        <v>5</v>
      </c>
      <c r="U43" s="326" t="n">
        <f aca="false">IF(OR(COUNTIF($P43:$T43,"&gt;0")=0,COUNTA($P$14)=0),"",(IF(COUNTA($Q43:$T43)&lt;=2,SUM($P43:$T43),IF(COUNTA($Q43:$T43)=3,SUM($P43:$T43)-MIN($Q43:$T43),SUM($P43:$T43)-MIN($Q43:$T43)-SMALL($Q43:$T43,2))))*7/(SUM($P$14:$R$14)/10))</f>
        <v>43</v>
      </c>
      <c r="V43" s="327" t="n">
        <f aca="false">IF(ROUNDDOWN(SUM($O43,$U43,0.5),0)&gt;0,ROUNDDOWN(SUM($O43,$U43,0.5),0),"")</f>
        <v>62</v>
      </c>
      <c r="W43" s="327"/>
      <c r="X43" s="327"/>
      <c r="Y43" s="328" t="str">
        <f aca="false">IF(AND(N43&lt;$N$14/2,COUNTIF($P43:$T43,"&gt;0")&gt;0),"FAIL LABS",IF(OR($U43=0,$U43=""),"",IF($V43&gt;=70,"A",IF($V43&gt;=60,"B",IF($V43&gt;=50,"C",IF($V43&gt;=40,"D","E"))))))</f>
        <v>B</v>
      </c>
    </row>
    <row r="44" customFormat="false" ht="26.25" hidden="false" customHeight="false" outlineLevel="0" collapsed="false">
      <c r="A44" s="509" t="n">
        <v>30</v>
      </c>
      <c r="B44" s="511" t="s">
        <v>83</v>
      </c>
      <c r="C44" s="511" t="s">
        <v>84</v>
      </c>
      <c r="D44" s="323" t="n">
        <v>5</v>
      </c>
      <c r="E44" s="323" t="n">
        <v>6</v>
      </c>
      <c r="F44" s="323"/>
      <c r="G44" s="324" t="n">
        <f aca="false">IF(COUNTA($D44:$F44)&gt;0,SUM($D44/$D$14,$E44/$E$14,$F44/$F$14)*$G$14/COUNTA($D44:$F44),0)</f>
        <v>5.5</v>
      </c>
      <c r="H44" s="323" t="n">
        <v>3</v>
      </c>
      <c r="I44" s="323" t="n">
        <v>2.5</v>
      </c>
      <c r="J44" s="324" t="n">
        <f aca="false">IF(COUNTA($H44:$I44)&gt;0,SUM($H44/$H$14,$I44/$I$14)*$J$14/COUNTA($H44:$I44),0)</f>
        <v>2.75</v>
      </c>
      <c r="K44" s="323" t="n">
        <v>9</v>
      </c>
      <c r="L44" s="323" t="n">
        <v>7</v>
      </c>
      <c r="M44" s="323"/>
      <c r="N44" s="324" t="n">
        <f aca="false">IF(COUNTA($K44:$M44)&gt;0,SUM($K44/$K$14,$L44/$L$14,$M44/$M$14)*$N$14/COUNTA($K44:$M44),0)</f>
        <v>8</v>
      </c>
      <c r="O44" s="325" t="n">
        <f aca="false">IF(ROUNDDOWN(SUM($G44,$J44,$N44,0.05),1)&gt;0,ROUNDDOWN(SUM($G44,$J44,$N44,0.05),1),"")</f>
        <v>16.3</v>
      </c>
      <c r="P44" s="323" t="n">
        <v>25</v>
      </c>
      <c r="Q44" s="323"/>
      <c r="R44" s="323" t="n">
        <v>18</v>
      </c>
      <c r="S44" s="323"/>
      <c r="T44" s="323" t="n">
        <v>9</v>
      </c>
      <c r="U44" s="326" t="n">
        <f aca="false">IF(OR(COUNTIF($P44:$T44,"&gt;0")=0,COUNTA($P$14)=0),"",(IF(COUNTA($Q44:$T44)&lt;=2,SUM($P44:$T44),IF(COUNTA($Q44:$T44)=3,SUM($P44:$T44)-MIN($Q44:$T44),SUM($P44:$T44)-MIN($Q44:$T44)-SMALL($Q44:$T44,2))))*7/(SUM($P$14:$R$14)/10))</f>
        <v>52</v>
      </c>
      <c r="V44" s="327" t="n">
        <f aca="false">IF(ROUNDDOWN(SUM($O44,$U44,0.5),0)&gt;0,ROUNDDOWN(SUM($O44,$U44,0.5),0),"")</f>
        <v>68</v>
      </c>
      <c r="W44" s="327"/>
      <c r="X44" s="327"/>
      <c r="Y44" s="328" t="str">
        <f aca="false">IF(AND(N44&lt;$N$14/2,COUNTIF($P44:$T44,"&gt;0")&gt;0),"FAIL LABS",IF(OR($U44=0,$U44=""),"",IF($V44&gt;=70,"A",IF($V44&gt;=60,"B",IF($V44&gt;=50,"C",IF($V44&gt;=40,"D","E"))))))</f>
        <v>B</v>
      </c>
    </row>
    <row r="45" customFormat="false" ht="26.25" hidden="false" customHeight="false" outlineLevel="0" collapsed="false">
      <c r="A45" s="509" t="n">
        <v>31</v>
      </c>
      <c r="B45" s="511" t="s">
        <v>85</v>
      </c>
      <c r="C45" s="511" t="s">
        <v>86</v>
      </c>
      <c r="D45" s="323" t="n">
        <v>3</v>
      </c>
      <c r="E45" s="323" t="n">
        <v>5.5</v>
      </c>
      <c r="F45" s="323"/>
      <c r="G45" s="324" t="n">
        <f aca="false">IF(COUNTA($D45:$F45)&gt;0,SUM($D45/$D$14,$E45/$E$14,$F45/$F$14)*$G$14/COUNTA($D45:$F45),0)</f>
        <v>4.25</v>
      </c>
      <c r="H45" s="323" t="n">
        <v>3</v>
      </c>
      <c r="I45" s="323" t="n">
        <v>3</v>
      </c>
      <c r="J45" s="324" t="n">
        <f aca="false">IF(COUNTA($H45:$I45)&gt;0,SUM($H45/$H$14,$I45/$I$14)*$J$14/COUNTA($H45:$I45),0)</f>
        <v>3</v>
      </c>
      <c r="K45" s="323" t="n">
        <v>9</v>
      </c>
      <c r="L45" s="323" t="n">
        <v>11</v>
      </c>
      <c r="M45" s="323"/>
      <c r="N45" s="324" t="n">
        <f aca="false">IF(COUNTA($K45:$M45)&gt;0,SUM($K45/$K$14,$L45/$L$14,$M45/$M$14)*$N$14/COUNTA($K45:$M45),0)</f>
        <v>10</v>
      </c>
      <c r="O45" s="325" t="n">
        <f aca="false">IF(ROUNDDOWN(SUM($G45,$J45,$N45,0.05),1)&gt;0,ROUNDDOWN(SUM($G45,$J45,$N45,0.05),1),"")</f>
        <v>17.3</v>
      </c>
      <c r="P45" s="323" t="n">
        <v>25</v>
      </c>
      <c r="Q45" s="323" t="n">
        <v>14</v>
      </c>
      <c r="R45" s="323"/>
      <c r="S45" s="323"/>
      <c r="T45" s="323" t="n">
        <v>13</v>
      </c>
      <c r="U45" s="326" t="n">
        <f aca="false">IF(OR(COUNTIF($P45:$T45,"&gt;0")=0,COUNTA($P$14)=0),"",(IF(COUNTA($Q45:$T45)&lt;=2,SUM($P45:$T45),IF(COUNTA($Q45:$T45)=3,SUM($P45:$T45)-MIN($Q45:$T45),SUM($P45:$T45)-MIN($Q45:$T45)-SMALL($Q45:$T45,2))))*7/(SUM($P$14:$R$14)/10))</f>
        <v>52</v>
      </c>
      <c r="V45" s="327" t="n">
        <f aca="false">IF(ROUNDDOWN(SUM($O45,$U45,0.5),0)&gt;0,ROUNDDOWN(SUM($O45,$U45,0.5),0),"")</f>
        <v>69</v>
      </c>
      <c r="W45" s="327"/>
      <c r="X45" s="327"/>
      <c r="Y45" s="328" t="str">
        <f aca="false">IF(AND(N45&lt;$N$14/2,COUNTIF($P45:$T45,"&gt;0")&gt;0),"FAIL LABS",IF(OR($U45=0,$U45=""),"",IF($V45&gt;=70,"A",IF($V45&gt;=60,"B",IF($V45&gt;=50,"C",IF($V45&gt;=40,"D","E"))))))</f>
        <v>B</v>
      </c>
    </row>
    <row r="46" customFormat="false" ht="26.25" hidden="false" customHeight="false" outlineLevel="0" collapsed="false">
      <c r="A46" s="509" t="n">
        <v>32</v>
      </c>
      <c r="B46" s="511" t="s">
        <v>94</v>
      </c>
      <c r="C46" s="511" t="s">
        <v>95</v>
      </c>
      <c r="D46" s="323" t="n">
        <v>5</v>
      </c>
      <c r="E46" s="323" t="n">
        <v>5.5</v>
      </c>
      <c r="F46" s="323"/>
      <c r="G46" s="324" t="n">
        <f aca="false">IF(COUNTA($D46:$F46)&gt;0,SUM($D46/$D$14,$E46/$E$14,$F46/$F$14)*$G$14/COUNTA($D46:$F46),0)</f>
        <v>5.25</v>
      </c>
      <c r="H46" s="323" t="n">
        <v>2.5</v>
      </c>
      <c r="I46" s="323" t="n">
        <v>3</v>
      </c>
      <c r="J46" s="324" t="n">
        <f aca="false">IF(COUNTA($H46:$I46)&gt;0,SUM($H46/$H$14,$I46/$I$14)*$J$14/COUNTA($H46:$I46),0)</f>
        <v>2.75</v>
      </c>
      <c r="K46" s="323" t="n">
        <v>10</v>
      </c>
      <c r="L46" s="323" t="n">
        <v>11</v>
      </c>
      <c r="M46" s="323"/>
      <c r="N46" s="324" t="n">
        <f aca="false">IF(COUNTA($K46:$M46)&gt;0,SUM($K46/$K$14,$L46/$L$14,$M46/$M$14)*$N$14/COUNTA($K46:$M46),0)</f>
        <v>10.5</v>
      </c>
      <c r="O46" s="325" t="n">
        <f aca="false">IF(ROUNDDOWN(SUM($G46,$J46,$N46,0.05),1)&gt;0,ROUNDDOWN(SUM($G46,$J46,$N46,0.05),1),"")</f>
        <v>18.5</v>
      </c>
      <c r="P46" s="323" t="n">
        <v>21</v>
      </c>
      <c r="Q46" s="323" t="n">
        <v>11</v>
      </c>
      <c r="R46" s="323"/>
      <c r="S46" s="323"/>
      <c r="T46" s="323" t="n">
        <v>12</v>
      </c>
      <c r="U46" s="326" t="n">
        <f aca="false">IF(OR(COUNTIF($P46:$T46,"&gt;0")=0,COUNTA($P$14)=0),"",(IF(COUNTA($Q46:$T46)&lt;=2,SUM($P46:$T46),IF(COUNTA($Q46:$T46)=3,SUM($P46:$T46)-MIN($Q46:$T46),SUM($P46:$T46)-MIN($Q46:$T46)-SMALL($Q46:$T46,2))))*7/(SUM($P$14:$R$14)/10))</f>
        <v>44</v>
      </c>
      <c r="V46" s="327" t="n">
        <f aca="false">IF(ROUNDDOWN(SUM($O46,$U46,0.5),0)&gt;0,ROUNDDOWN(SUM($O46,$U46,0.5),0),"")</f>
        <v>63</v>
      </c>
      <c r="W46" s="327"/>
      <c r="X46" s="327"/>
      <c r="Y46" s="328" t="str">
        <f aca="false">IF(AND(N46&lt;$N$14/2,COUNTIF($P46:$T46,"&gt;0")&gt;0),"FAIL LABS",IF(OR($U46=0,$U46=""),"",IF($V46&gt;=70,"A",IF($V46&gt;=60,"B",IF($V46&gt;=50,"C",IF($V46&gt;=40,"D","E"))))))</f>
        <v>B</v>
      </c>
    </row>
    <row r="47" customFormat="false" ht="26.25" hidden="false" customHeight="false" outlineLevel="0" collapsed="false">
      <c r="A47" s="509" t="n">
        <v>33</v>
      </c>
      <c r="B47" s="511" t="s">
        <v>101</v>
      </c>
      <c r="C47" s="511" t="s">
        <v>102</v>
      </c>
      <c r="D47" s="323" t="n">
        <v>4.5</v>
      </c>
      <c r="E47" s="323" t="n">
        <v>5</v>
      </c>
      <c r="F47" s="323"/>
      <c r="G47" s="324" t="n">
        <f aca="false">IF(COUNTA($D47:$F47)&gt;0,SUM($D47/$D$14,$E47/$E$14,$F47/$F$14)*$G$14/COUNTA($D47:$F47),0)</f>
        <v>4.75</v>
      </c>
      <c r="H47" s="323" t="n">
        <v>3</v>
      </c>
      <c r="I47" s="323" t="n">
        <v>3</v>
      </c>
      <c r="J47" s="324" t="n">
        <f aca="false">IF(COUNTA($H47:$I47)&gt;0,SUM($H47/$H$14,$I47/$I$14)*$J$14/COUNTA($H47:$I47),0)</f>
        <v>3</v>
      </c>
      <c r="K47" s="323" t="n">
        <v>10</v>
      </c>
      <c r="L47" s="323" t="n">
        <v>9</v>
      </c>
      <c r="M47" s="323"/>
      <c r="N47" s="324" t="n">
        <f aca="false">IF(COUNTA($K47:$M47)&gt;0,SUM($K47/$K$14,$L47/$L$14,$M47/$M$14)*$N$14/COUNTA($K47:$M47),0)</f>
        <v>9.5</v>
      </c>
      <c r="O47" s="325" t="n">
        <f aca="false">IF(ROUNDDOWN(SUM($G47,$J47,$N47,0.05),1)&gt;0,ROUNDDOWN(SUM($G47,$J47,$N47,0.05),1),"")</f>
        <v>17.3</v>
      </c>
      <c r="P47" s="323" t="n">
        <v>14</v>
      </c>
      <c r="Q47" s="323" t="n">
        <v>14</v>
      </c>
      <c r="R47" s="323"/>
      <c r="S47" s="323"/>
      <c r="T47" s="323" t="n">
        <v>13</v>
      </c>
      <c r="U47" s="326" t="n">
        <f aca="false">IF(OR(COUNTIF($P47:$T47,"&gt;0")=0,COUNTA($P$14)=0),"",(IF(COUNTA($Q47:$T47)&lt;=2,SUM($P47:$T47),IF(COUNTA($Q47:$T47)=3,SUM($P47:$T47)-MIN($Q47:$T47),SUM($P47:$T47)-MIN($Q47:$T47)-SMALL($Q47:$T47,2))))*7/(SUM($P$14:$R$14)/10))</f>
        <v>41</v>
      </c>
      <c r="V47" s="327" t="n">
        <f aca="false">IF(ROUNDDOWN(SUM($O47,$U47,0.5),0)&gt;0,ROUNDDOWN(SUM($O47,$U47,0.5),0),"")</f>
        <v>58</v>
      </c>
      <c r="W47" s="327"/>
      <c r="X47" s="327"/>
      <c r="Y47" s="328" t="str">
        <f aca="false">IF(AND(N47&lt;$N$14/2,COUNTIF($P47:$T47,"&gt;0")&gt;0),"FAIL LABS",IF(OR($U47=0,$U47=""),"",IF($V47&gt;=70,"A",IF($V47&gt;=60,"B",IF($V47&gt;=50,"C",IF($V47&gt;=40,"D","E"))))))</f>
        <v>C</v>
      </c>
    </row>
    <row r="48" customFormat="false" ht="26.25" hidden="false" customHeight="false" outlineLevel="0" collapsed="false">
      <c r="A48" s="509" t="n">
        <v>34</v>
      </c>
      <c r="B48" s="511" t="s">
        <v>103</v>
      </c>
      <c r="C48" s="511" t="s">
        <v>104</v>
      </c>
      <c r="D48" s="323" t="n">
        <v>5</v>
      </c>
      <c r="E48" s="323" t="n">
        <v>5</v>
      </c>
      <c r="F48" s="323"/>
      <c r="G48" s="324" t="n">
        <f aca="false">IF(COUNTA($D48:$F48)&gt;0,SUM($D48/$D$14,$E48/$E$14,$F48/$F$14)*$G$14/COUNTA($D48:$F48),0)</f>
        <v>5</v>
      </c>
      <c r="H48" s="323" t="n">
        <v>3</v>
      </c>
      <c r="I48" s="323" t="n">
        <v>3</v>
      </c>
      <c r="J48" s="324" t="n">
        <f aca="false">IF(COUNTA($H48:$I48)&gt;0,SUM($H48/$H$14,$I48/$I$14)*$J$14/COUNTA($H48:$I48),0)</f>
        <v>3</v>
      </c>
      <c r="K48" s="323" t="n">
        <v>7</v>
      </c>
      <c r="L48" s="323" t="n">
        <v>12</v>
      </c>
      <c r="M48" s="323"/>
      <c r="N48" s="324" t="n">
        <f aca="false">IF(COUNTA($K48:$M48)&gt;0,SUM($K48/$K$14,$L48/$L$14,$M48/$M$14)*$N$14/COUNTA($K48:$M48),0)</f>
        <v>9.5</v>
      </c>
      <c r="O48" s="325" t="n">
        <f aca="false">IF(ROUNDDOWN(SUM($G48,$J48,$N48,0.05),1)&gt;0,ROUNDDOWN(SUM($G48,$J48,$N48,0.05),1),"")</f>
        <v>17.5</v>
      </c>
      <c r="P48" s="323" t="n">
        <v>26</v>
      </c>
      <c r="Q48" s="323"/>
      <c r="R48" s="323" t="n">
        <v>18</v>
      </c>
      <c r="S48" s="323"/>
      <c r="T48" s="323" t="n">
        <v>6</v>
      </c>
      <c r="U48" s="326" t="n">
        <f aca="false">IF(OR(COUNTIF($P48:$T48,"&gt;0")=0,COUNTA($P$14)=0),"",(IF(COUNTA($Q48:$T48)&lt;=2,SUM($P48:$T48),IF(COUNTA($Q48:$T48)=3,SUM($P48:$T48)-MIN($Q48:$T48),SUM($P48:$T48)-MIN($Q48:$T48)-SMALL($Q48:$T48,2))))*7/(SUM($P$14:$R$14)/10))</f>
        <v>50</v>
      </c>
      <c r="V48" s="327" t="n">
        <f aca="false">IF(ROUNDDOWN(SUM($O48,$U48,0.5),0)&gt;0,ROUNDDOWN(SUM($O48,$U48,0.5),0),"")</f>
        <v>68</v>
      </c>
      <c r="W48" s="327"/>
      <c r="X48" s="327"/>
      <c r="Y48" s="328" t="str">
        <f aca="false">IF(AND(N48&lt;$N$14/2,COUNTIF($P48:$T48,"&gt;0")&gt;0),"FAIL LABS",IF(OR($U48=0,$U48=""),"",IF($V48&gt;=70,"A",IF($V48&gt;=60,"B",IF($V48&gt;=50,"C",IF($V48&gt;=40,"D","E"))))))</f>
        <v>B</v>
      </c>
    </row>
    <row r="49" customFormat="false" ht="26.25" hidden="false" customHeight="false" outlineLevel="0" collapsed="false">
      <c r="A49" s="509" t="n">
        <v>35</v>
      </c>
      <c r="B49" s="511" t="s">
        <v>105</v>
      </c>
      <c r="C49" s="511" t="s">
        <v>106</v>
      </c>
      <c r="D49" s="323" t="n">
        <v>5</v>
      </c>
      <c r="E49" s="323" t="n">
        <v>4.5</v>
      </c>
      <c r="F49" s="323"/>
      <c r="G49" s="324" t="n">
        <f aca="false">IF(COUNTA($D49:$F49)&gt;0,SUM($D49/$D$14,$E49/$E$14,$F49/$F$14)*$G$14/COUNTA($D49:$F49),0)</f>
        <v>4.75</v>
      </c>
      <c r="H49" s="323" t="n">
        <v>4</v>
      </c>
      <c r="I49" s="323" t="n">
        <v>4</v>
      </c>
      <c r="J49" s="324" t="n">
        <f aca="false">IF(COUNTA($H49:$I49)&gt;0,SUM($H49/$H$14,$I49/$I$14)*$J$14/COUNTA($H49:$I49),0)</f>
        <v>4</v>
      </c>
      <c r="K49" s="323" t="n">
        <v>10</v>
      </c>
      <c r="L49" s="323" t="n">
        <v>7</v>
      </c>
      <c r="M49" s="323"/>
      <c r="N49" s="324" t="n">
        <f aca="false">IF(COUNTA($K49:$M49)&gt;0,SUM($K49/$K$14,$L49/$L$14,$M49/$M$14)*$N$14/COUNTA($K49:$M49),0)</f>
        <v>8.5</v>
      </c>
      <c r="O49" s="325" t="n">
        <f aca="false">IF(ROUNDDOWN(SUM($G49,$J49,$N49,0.05),1)&gt;0,ROUNDDOWN(SUM($G49,$J49,$N49,0.05),1),"")</f>
        <v>17.3</v>
      </c>
      <c r="P49" s="323" t="n">
        <v>24</v>
      </c>
      <c r="Q49" s="323" t="n">
        <v>15</v>
      </c>
      <c r="R49" s="323"/>
      <c r="S49" s="323"/>
      <c r="T49" s="323" t="n">
        <v>13</v>
      </c>
      <c r="U49" s="326" t="n">
        <f aca="false">IF(OR(COUNTIF($P49:$T49,"&gt;0")=0,COUNTA($P$14)=0),"",(IF(COUNTA($Q49:$T49)&lt;=2,SUM($P49:$T49),IF(COUNTA($Q49:$T49)=3,SUM($P49:$T49)-MIN($Q49:$T49),SUM($P49:$T49)-MIN($Q49:$T49)-SMALL($Q49:$T49,2))))*7/(SUM($P$14:$R$14)/10))</f>
        <v>52</v>
      </c>
      <c r="V49" s="327" t="n">
        <f aca="false">IF(ROUNDDOWN(SUM($O49,$U49,0.5),0)&gt;0,ROUNDDOWN(SUM($O49,$U49,0.5),0),"")</f>
        <v>69</v>
      </c>
      <c r="W49" s="327"/>
      <c r="X49" s="327"/>
      <c r="Y49" s="328" t="str">
        <f aca="false">IF(AND(N49&lt;$N$14/2,COUNTIF($P49:$T49,"&gt;0")&gt;0),"FAIL LABS",IF(OR($U49=0,$U49=""),"",IF($V49&gt;=70,"A",IF($V49&gt;=60,"B",IF($V49&gt;=50,"C",IF($V49&gt;=40,"D","E"))))))</f>
        <v>B</v>
      </c>
    </row>
    <row r="50" customFormat="false" ht="26.25" hidden="false" customHeight="false" outlineLevel="0" collapsed="false">
      <c r="A50" s="509" t="n">
        <v>36</v>
      </c>
      <c r="B50" s="511" t="s">
        <v>107</v>
      </c>
      <c r="C50" s="511" t="s">
        <v>108</v>
      </c>
      <c r="D50" s="323" t="n">
        <v>6</v>
      </c>
      <c r="E50" s="323" t="n">
        <v>5.5</v>
      </c>
      <c r="F50" s="323"/>
      <c r="G50" s="324" t="n">
        <f aca="false">IF(COUNTA($D50:$F50)&gt;0,SUM($D50/$D$14,$E50/$E$14,$F50/$F$14)*$G$14/COUNTA($D50:$F50),0)</f>
        <v>5.75</v>
      </c>
      <c r="H50" s="323" t="n">
        <v>4</v>
      </c>
      <c r="I50" s="323" t="n">
        <v>4</v>
      </c>
      <c r="J50" s="324" t="n">
        <f aca="false">IF(COUNTA($H50:$I50)&gt;0,SUM($H50/$H$14,$I50/$I$14)*$J$14/COUNTA($H50:$I50),0)</f>
        <v>4</v>
      </c>
      <c r="K50" s="323" t="n">
        <v>7</v>
      </c>
      <c r="L50" s="323" t="n">
        <v>12</v>
      </c>
      <c r="M50" s="323"/>
      <c r="N50" s="324" t="n">
        <f aca="false">IF(COUNTA($K50:$M50)&gt;0,SUM($K50/$K$14,$L50/$L$14,$M50/$M$14)*$N$14/COUNTA($K50:$M50),0)</f>
        <v>9.5</v>
      </c>
      <c r="O50" s="325" t="n">
        <f aca="false">IF(ROUNDDOWN(SUM($G50,$J50,$N50,0.05),1)&gt;0,ROUNDDOWN(SUM($G50,$J50,$N50,0.05),1),"")</f>
        <v>19.3</v>
      </c>
      <c r="P50" s="323" t="n">
        <v>23</v>
      </c>
      <c r="Q50" s="323"/>
      <c r="R50" s="323" t="n">
        <v>17</v>
      </c>
      <c r="S50" s="323" t="n">
        <v>11</v>
      </c>
      <c r="T50" s="323"/>
      <c r="U50" s="326" t="n">
        <f aca="false">IF(OR(COUNTIF($P50:$T50,"&gt;0")=0,COUNTA($P$14)=0),"",(IF(COUNTA($Q50:$T50)&lt;=2,SUM($P50:$T50),IF(COUNTA($Q50:$T50)=3,SUM($P50:$T50)-MIN($Q50:$T50),SUM($P50:$T50)-MIN($Q50:$T50)-SMALL($Q50:$T50,2))))*7/(SUM($P$14:$R$14)/10))</f>
        <v>51</v>
      </c>
      <c r="V50" s="327" t="n">
        <f aca="false">IF(ROUNDDOWN(SUM($O50,$U50,0.5),0)&gt;0,ROUNDDOWN(SUM($O50,$U50,0.5),0),"")</f>
        <v>70</v>
      </c>
      <c r="W50" s="327"/>
      <c r="X50" s="327"/>
      <c r="Y50" s="328" t="str">
        <f aca="false">IF(AND(N50&lt;$N$14/2,COUNTIF($P50:$T50,"&gt;0")&gt;0),"FAIL LABS",IF(OR($U50=0,$U50=""),"",IF($V50&gt;=70,"A",IF($V50&gt;=60,"B",IF($V50&gt;=50,"C",IF($V50&gt;=40,"D","E"))))))</f>
        <v>A</v>
      </c>
    </row>
    <row r="51" customFormat="false" ht="26.25" hidden="false" customHeight="false" outlineLevel="0" collapsed="false">
      <c r="A51" s="509" t="n">
        <v>37</v>
      </c>
      <c r="B51" s="511" t="s">
        <v>111</v>
      </c>
      <c r="C51" s="511" t="s">
        <v>112</v>
      </c>
      <c r="D51" s="323" t="n">
        <v>6</v>
      </c>
      <c r="E51" s="323" t="n">
        <v>5</v>
      </c>
      <c r="F51" s="323"/>
      <c r="G51" s="324" t="n">
        <f aca="false">IF(COUNTA($D51:$F51)&gt;0,SUM($D51/$D$14,$E51/$E$14,$F51/$F$14)*$G$14/COUNTA($D51:$F51),0)</f>
        <v>5.5</v>
      </c>
      <c r="H51" s="323" t="n">
        <v>2.5</v>
      </c>
      <c r="I51" s="323" t="n">
        <v>2.5</v>
      </c>
      <c r="J51" s="324" t="n">
        <f aca="false">IF(COUNTA($H51:$I51)&gt;0,SUM($H51/$H$14,$I51/$I$14)*$J$14/COUNTA($H51:$I51),0)</f>
        <v>2.5</v>
      </c>
      <c r="K51" s="323" t="n">
        <v>9</v>
      </c>
      <c r="L51" s="323" t="n">
        <v>12</v>
      </c>
      <c r="M51" s="323"/>
      <c r="N51" s="324" t="n">
        <f aca="false">IF(COUNTA($K51:$M51)&gt;0,SUM($K51/$K$14,$L51/$L$14,$M51/$M$14)*$N$14/COUNTA($K51:$M51),0)</f>
        <v>10.5</v>
      </c>
      <c r="O51" s="325" t="n">
        <f aca="false">IF(ROUNDDOWN(SUM($G51,$J51,$N51,0.05),1)&gt;0,ROUNDDOWN(SUM($G51,$J51,$N51,0.05),1),"")</f>
        <v>18.5</v>
      </c>
      <c r="P51" s="323" t="n">
        <v>26</v>
      </c>
      <c r="Q51" s="323"/>
      <c r="R51" s="323" t="n">
        <v>16</v>
      </c>
      <c r="S51" s="323"/>
      <c r="T51" s="323" t="n">
        <v>11</v>
      </c>
      <c r="U51" s="326" t="n">
        <f aca="false">IF(OR(COUNTIF($P51:$T51,"&gt;0")=0,COUNTA($P$14)=0),"",(IF(COUNTA($Q51:$T51)&lt;=2,SUM($P51:$T51),IF(COUNTA($Q51:$T51)=3,SUM($P51:$T51)-MIN($Q51:$T51),SUM($P51:$T51)-MIN($Q51:$T51)-SMALL($Q51:$T51,2))))*7/(SUM($P$14:$R$14)/10))</f>
        <v>53</v>
      </c>
      <c r="V51" s="327" t="n">
        <f aca="false">IF(ROUNDDOWN(SUM($O51,$U51,0.5),0)&gt;0,ROUNDDOWN(SUM($O51,$U51,0.5),0),"")</f>
        <v>72</v>
      </c>
      <c r="W51" s="327"/>
      <c r="X51" s="327"/>
      <c r="Y51" s="328" t="str">
        <f aca="false">IF(AND(N51&lt;$N$14/2,COUNTIF($P51:$T51,"&gt;0")&gt;0),"FAIL LABS",IF(OR($U51=0,$U51=""),"",IF($V51&gt;=70,"A",IF($V51&gt;=60,"B",IF($V51&gt;=50,"C",IF($V51&gt;=40,"D","E"))))))</f>
        <v>A</v>
      </c>
    </row>
    <row r="52" customFormat="false" ht="26.25" hidden="false" customHeight="false" outlineLevel="0" collapsed="false">
      <c r="A52" s="509" t="n">
        <v>38</v>
      </c>
      <c r="B52" s="511" t="s">
        <v>113</v>
      </c>
      <c r="C52" s="511" t="s">
        <v>114</v>
      </c>
      <c r="D52" s="323" t="n">
        <v>5</v>
      </c>
      <c r="E52" s="323" t="n">
        <v>4.5</v>
      </c>
      <c r="F52" s="323"/>
      <c r="G52" s="324" t="n">
        <f aca="false">IF(COUNTA($D52:$F52)&gt;0,SUM($D52/$D$14,$E52/$E$14,$F52/$F$14)*$G$14/COUNTA($D52:$F52),0)</f>
        <v>4.75</v>
      </c>
      <c r="H52" s="323" t="n">
        <v>3</v>
      </c>
      <c r="I52" s="323" t="n">
        <v>2.5</v>
      </c>
      <c r="J52" s="324" t="n">
        <f aca="false">IF(COUNTA($H52:$I52)&gt;0,SUM($H52/$H$14,$I52/$I$14)*$J$14/COUNTA($H52:$I52),0)</f>
        <v>2.75</v>
      </c>
      <c r="K52" s="323" t="n">
        <v>7</v>
      </c>
      <c r="L52" s="323" t="n">
        <v>9</v>
      </c>
      <c r="M52" s="323"/>
      <c r="N52" s="324" t="n">
        <f aca="false">IF(COUNTA($K52:$M52)&gt;0,SUM($K52/$K$14,$L52/$L$14,$M52/$M$14)*$N$14/COUNTA($K52:$M52),0)</f>
        <v>8</v>
      </c>
      <c r="O52" s="325" t="n">
        <f aca="false">IF(ROUNDDOWN(SUM($G52,$J52,$N52,0.05),1)&gt;0,ROUNDDOWN(SUM($G52,$J52,$N52,0.05),1),"")</f>
        <v>15.5</v>
      </c>
      <c r="P52" s="323" t="n">
        <v>21</v>
      </c>
      <c r="Q52" s="323" t="n">
        <v>10</v>
      </c>
      <c r="R52" s="323"/>
      <c r="S52" s="323"/>
      <c r="T52" s="323" t="n">
        <v>11</v>
      </c>
      <c r="U52" s="326" t="n">
        <f aca="false">IF(OR(COUNTIF($P52:$T52,"&gt;0")=0,COUNTA($P$14)=0),"",(IF(COUNTA($Q52:$T52)&lt;=2,SUM($P52:$T52),IF(COUNTA($Q52:$T52)=3,SUM($P52:$T52)-MIN($Q52:$T52),SUM($P52:$T52)-MIN($Q52:$T52)-SMALL($Q52:$T52,2))))*7/(SUM($P$14:$R$14)/10))</f>
        <v>42</v>
      </c>
      <c r="V52" s="327" t="n">
        <f aca="false">IF(ROUNDDOWN(SUM($O52,$U52,0.5),0)&gt;0,ROUNDDOWN(SUM($O52,$U52,0.5),0),"")</f>
        <v>58</v>
      </c>
      <c r="W52" s="327"/>
      <c r="X52" s="327"/>
      <c r="Y52" s="328" t="str">
        <f aca="false">IF(AND(N52&lt;$N$14/2,COUNTIF($P52:$T52,"&gt;0")&gt;0),"FAIL LABS",IF(OR($U52=0,$U52=""),"",IF($V52&gt;=70,"A",IF($V52&gt;=60,"B",IF($V52&gt;=50,"C",IF($V52&gt;=40,"D","E"))))))</f>
        <v>C</v>
      </c>
    </row>
    <row r="53" customFormat="false" ht="26.25" hidden="false" customHeight="false" outlineLevel="0" collapsed="false">
      <c r="A53" s="509" t="n">
        <v>39</v>
      </c>
      <c r="B53" s="511" t="s">
        <v>137</v>
      </c>
      <c r="C53" s="511" t="s">
        <v>138</v>
      </c>
      <c r="D53" s="323"/>
      <c r="E53" s="323"/>
      <c r="F53" s="323"/>
      <c r="G53" s="324" t="n">
        <f aca="false">IF(COUNTA($D53:$F53)&gt;0,SUM($D53/$D$14,$E53/$E$14,$F53/$F$14)*$G$14/COUNTA($D53:$F53),0)</f>
        <v>0</v>
      </c>
      <c r="H53" s="323" t="n">
        <v>4</v>
      </c>
      <c r="I53" s="323" t="n">
        <v>3</v>
      </c>
      <c r="J53" s="324" t="n">
        <f aca="false">IF(COUNTA($H53:$I53)&gt;0,SUM($H53/$H$14,$I53/$I$14)*$J$14/COUNTA($H53:$I53),0)</f>
        <v>3.5</v>
      </c>
      <c r="K53" s="323" t="n">
        <v>9</v>
      </c>
      <c r="L53" s="323" t="n">
        <v>12</v>
      </c>
      <c r="M53" s="323"/>
      <c r="N53" s="324" t="n">
        <f aca="false">IF(COUNTA($K53:$M53)&gt;0,SUM($K53/$K$14,$L53/$L$14,$M53/$M$14)*$N$14/COUNTA($K53:$M53),0)</f>
        <v>10.5</v>
      </c>
      <c r="O53" s="325" t="n">
        <f aca="false">IF(ROUNDDOWN(SUM($G53,$J53,$N53,0.05),1)&gt;0,ROUNDDOWN(SUM($G53,$J53,$N53,0.05),1),"")</f>
        <v>14</v>
      </c>
      <c r="P53" s="323"/>
      <c r="Q53" s="323"/>
      <c r="R53" s="323"/>
      <c r="S53" s="323"/>
      <c r="T53" s="323"/>
      <c r="U53" s="326" t="str">
        <f aca="false">IF(OR(COUNTIF($P53:$T53,"&gt;0")=0,COUNTA($P$14)=0),"",(IF(COUNTA($Q53:$T53)&lt;=2,SUM($P53:$T53),IF(COUNTA($Q53:$T53)=3,SUM($P53:$T53)-MIN($Q53:$T53),SUM($P53:$T53)-MIN($Q53:$T53)-SMALL($Q53:$T53,2))))*7/(SUM($P$14:$R$14)/10))</f>
        <v/>
      </c>
      <c r="V53" s="327" t="n">
        <f aca="false">IF(ROUNDDOWN(SUM($O53,$U53,0.5),0)&gt;0,ROUNDDOWN(SUM($O53,$U53,0.5),0),"")</f>
        <v>14</v>
      </c>
      <c r="W53" s="327"/>
      <c r="X53" s="327"/>
      <c r="Y53" s="328" t="str">
        <f aca="false">IF(AND(N53&lt;$N$14/2,COUNTIF($P53:$T53,"&gt;0")&gt;0),"FAIL LABS",IF(OR($U53=0,$U53=""),"",IF($V53&gt;=70,"A",IF($V53&gt;=60,"B",IF($V53&gt;=50,"C",IF($V53&gt;=40,"D","E"))))))</f>
        <v/>
      </c>
    </row>
    <row r="54" customFormat="false" ht="26.25" hidden="false" customHeight="false" outlineLevel="0" collapsed="false">
      <c r="A54" s="509" t="n">
        <v>40</v>
      </c>
      <c r="B54" s="511" t="s">
        <v>115</v>
      </c>
      <c r="C54" s="511" t="s">
        <v>116</v>
      </c>
      <c r="D54" s="323" t="n">
        <v>5</v>
      </c>
      <c r="E54" s="323" t="n">
        <v>6</v>
      </c>
      <c r="F54" s="323"/>
      <c r="G54" s="324" t="n">
        <f aca="false">IF(COUNTA($D54:$F54)&gt;0,SUM($D54/$D$14,$E54/$E$14,$F54/$F$14)*$G$14/COUNTA($D54:$F54),0)</f>
        <v>5.5</v>
      </c>
      <c r="H54" s="323" t="n">
        <v>3</v>
      </c>
      <c r="I54" s="323" t="n">
        <v>3</v>
      </c>
      <c r="J54" s="324" t="n">
        <f aca="false">IF(COUNTA($H54:$I54)&gt;0,SUM($H54/$H$14,$I54/$I$14)*$J$14/COUNTA($H54:$I54),0)</f>
        <v>3</v>
      </c>
      <c r="K54" s="323" t="n">
        <v>9.5</v>
      </c>
      <c r="L54" s="323" t="n">
        <v>10</v>
      </c>
      <c r="M54" s="323"/>
      <c r="N54" s="324" t="n">
        <f aca="false">IF(COUNTA($K54:$M54)&gt;0,SUM($K54/$K$14,$L54/$L$14,$M54/$M$14)*$N$14/COUNTA($K54:$M54),0)</f>
        <v>9.75</v>
      </c>
      <c r="O54" s="325" t="n">
        <f aca="false">IF(ROUNDDOWN(SUM($G54,$J54,$N54,0.05),1)&gt;0,ROUNDDOWN(SUM($G54,$J54,$N54,0.05),1),"")</f>
        <v>18.3</v>
      </c>
      <c r="P54" s="323" t="n">
        <v>25</v>
      </c>
      <c r="Q54" s="323"/>
      <c r="R54" s="323" t="n">
        <v>16</v>
      </c>
      <c r="S54" s="323" t="n">
        <v>13</v>
      </c>
      <c r="T54" s="323"/>
      <c r="U54" s="326" t="n">
        <f aca="false">IF(OR(COUNTIF($P54:$T54,"&gt;0")=0,COUNTA($P$14)=0),"",(IF(COUNTA($Q54:$T54)&lt;=2,SUM($P54:$T54),IF(COUNTA($Q54:$T54)=3,SUM($P54:$T54)-MIN($Q54:$T54),SUM($P54:$T54)-MIN($Q54:$T54)-SMALL($Q54:$T54,2))))*7/(SUM($P$14:$R$14)/10))</f>
        <v>54</v>
      </c>
      <c r="V54" s="327" t="n">
        <f aca="false">IF(ROUNDDOWN(SUM($O54,$U54,0.5),0)&gt;0,ROUNDDOWN(SUM($O54,$U54,0.5),0),"")</f>
        <v>72</v>
      </c>
      <c r="W54" s="327"/>
      <c r="X54" s="327"/>
      <c r="Y54" s="328" t="str">
        <f aca="false">IF(AND(N54&lt;$N$14/2,COUNTIF($P54:$T54,"&gt;0")&gt;0),"FAIL LABS",IF(OR($U54=0,$U54=""),"",IF($V54&gt;=70,"A",IF($V54&gt;=60,"B",IF($V54&gt;=50,"C",IF($V54&gt;=40,"D","E"))))))</f>
        <v>A</v>
      </c>
    </row>
    <row r="55" customFormat="false" ht="26.25" hidden="false" customHeight="false" outlineLevel="0" collapsed="false">
      <c r="A55" s="509" t="n">
        <v>41</v>
      </c>
      <c r="B55" s="511" t="s">
        <v>117</v>
      </c>
      <c r="C55" s="511" t="s">
        <v>118</v>
      </c>
      <c r="D55" s="323" t="n">
        <v>6</v>
      </c>
      <c r="E55" s="323" t="n">
        <v>4</v>
      </c>
      <c r="F55" s="323"/>
      <c r="G55" s="324" t="n">
        <f aca="false">IF(COUNTA($D55:$F55)&gt;0,SUM($D55/$D$14,$E55/$E$14,$F55/$F$14)*$G$14/COUNTA($D55:$F55),0)</f>
        <v>5</v>
      </c>
      <c r="H55" s="323" t="n">
        <v>2.5</v>
      </c>
      <c r="I55" s="323" t="n">
        <v>3</v>
      </c>
      <c r="J55" s="324" t="n">
        <f aca="false">IF(COUNTA($H55:$I55)&gt;0,SUM($H55/$H$14,$I55/$I$14)*$J$14/COUNTA($H55:$I55),0)</f>
        <v>2.75</v>
      </c>
      <c r="K55" s="323" t="n">
        <v>11</v>
      </c>
      <c r="L55" s="323" t="n">
        <v>7</v>
      </c>
      <c r="M55" s="323"/>
      <c r="N55" s="324" t="n">
        <f aca="false">IF(COUNTA($K55:$M55)&gt;0,SUM($K55/$K$14,$L55/$L$14,$M55/$M$14)*$N$14/COUNTA($K55:$M55),0)</f>
        <v>9</v>
      </c>
      <c r="O55" s="325" t="n">
        <f aca="false">IF(ROUNDDOWN(SUM($G55,$J55,$N55,0.05),1)&gt;0,ROUNDDOWN(SUM($G55,$J55,$N55,0.05),1),"")</f>
        <v>16.8</v>
      </c>
      <c r="P55" s="323" t="n">
        <v>18</v>
      </c>
      <c r="Q55" s="323"/>
      <c r="R55" s="323" t="n">
        <v>18</v>
      </c>
      <c r="S55" s="323" t="n">
        <v>9</v>
      </c>
      <c r="T55" s="323"/>
      <c r="U55" s="326" t="n">
        <f aca="false">IF(OR(COUNTIF($P55:$T55,"&gt;0")=0,COUNTA($P$14)=0),"",(IF(COUNTA($Q55:$T55)&lt;=2,SUM($P55:$T55),IF(COUNTA($Q55:$T55)=3,SUM($P55:$T55)-MIN($Q55:$T55),SUM($P55:$T55)-MIN($Q55:$T55)-SMALL($Q55:$T55,2))))*7/(SUM($P$14:$R$14)/10))</f>
        <v>45</v>
      </c>
      <c r="V55" s="327" t="n">
        <f aca="false">IF(ROUNDDOWN(SUM($O55,$U55,0.5),0)&gt;0,ROUNDDOWN(SUM($O55,$U55,0.5),0),"")</f>
        <v>62</v>
      </c>
      <c r="W55" s="327"/>
      <c r="X55" s="327"/>
      <c r="Y55" s="328" t="str">
        <f aca="false">IF(AND(N55&lt;$N$14/2,COUNTIF($P55:$T55,"&gt;0")&gt;0),"FAIL LABS",IF(OR($U55=0,$U55=""),"",IF($V55&gt;=70,"A",IF($V55&gt;=60,"B",IF($V55&gt;=50,"C",IF($V55&gt;=40,"D","E"))))))</f>
        <v>B</v>
      </c>
    </row>
    <row r="56" customFormat="false" ht="26.25" hidden="false" customHeight="false" outlineLevel="0" collapsed="false">
      <c r="A56" s="509" t="n">
        <v>42</v>
      </c>
      <c r="B56" s="511" t="s">
        <v>119</v>
      </c>
      <c r="C56" s="511" t="s">
        <v>120</v>
      </c>
      <c r="D56" s="323" t="n">
        <v>3.5</v>
      </c>
      <c r="E56" s="323" t="n">
        <v>3</v>
      </c>
      <c r="F56" s="323"/>
      <c r="G56" s="324" t="n">
        <f aca="false">IF(COUNTA($D56:$F56)&gt;0,SUM($D56/$D$14,$E56/$E$14,$F56/$F$14)*$G$14/COUNTA($D56:$F56),0)</f>
        <v>3.25</v>
      </c>
      <c r="H56" s="323" t="n">
        <v>3</v>
      </c>
      <c r="I56" s="323" t="n">
        <v>4</v>
      </c>
      <c r="J56" s="324" t="n">
        <f aca="false">IF(COUNTA($H56:$I56)&gt;0,SUM($H56/$H$14,$I56/$I$14)*$J$14/COUNTA($H56:$I56),0)</f>
        <v>3.5</v>
      </c>
      <c r="K56" s="323" t="n">
        <v>7</v>
      </c>
      <c r="L56" s="323" t="n">
        <v>9</v>
      </c>
      <c r="M56" s="323"/>
      <c r="N56" s="324" t="n">
        <f aca="false">IF(COUNTA($K56:$M56)&gt;0,SUM($K56/$K$14,$L56/$L$14,$M56/$M$14)*$N$14/COUNTA($K56:$M56),0)</f>
        <v>8</v>
      </c>
      <c r="O56" s="325" t="n">
        <f aca="false">IF(ROUNDDOWN(SUM($G56,$J56,$N56,0.05),1)&gt;0,ROUNDDOWN(SUM($G56,$J56,$N56,0.05),1),"")</f>
        <v>14.8</v>
      </c>
      <c r="P56" s="323" t="n">
        <v>16</v>
      </c>
      <c r="Q56" s="323"/>
      <c r="R56" s="323" t="n">
        <v>18</v>
      </c>
      <c r="S56" s="323" t="n">
        <v>10</v>
      </c>
      <c r="T56" s="323"/>
      <c r="U56" s="326" t="n">
        <f aca="false">IF(OR(COUNTIF($P56:$T56,"&gt;0")=0,COUNTA($P$14)=0),"",(IF(COUNTA($Q56:$T56)&lt;=2,SUM($P56:$T56),IF(COUNTA($Q56:$T56)=3,SUM($P56:$T56)-MIN($Q56:$T56),SUM($P56:$T56)-MIN($Q56:$T56)-SMALL($Q56:$T56,2))))*7/(SUM($P$14:$R$14)/10))</f>
        <v>44</v>
      </c>
      <c r="V56" s="327" t="n">
        <f aca="false">IF(ROUNDDOWN(SUM($O56,$U56,0.5),0)&gt;0,ROUNDDOWN(SUM($O56,$U56,0.5),0),"")</f>
        <v>59</v>
      </c>
      <c r="W56" s="327"/>
      <c r="X56" s="327"/>
      <c r="Y56" s="328" t="str">
        <f aca="false">IF(AND(N56&lt;$N$14/2,COUNTIF($P56:$T56,"&gt;0")&gt;0),"FAIL LABS",IF(OR($U56=0,$U56=""),"",IF($V56&gt;=70,"A",IF($V56&gt;=60,"B",IF($V56&gt;=50,"C",IF($V56&gt;=40,"D","E"))))))</f>
        <v>C</v>
      </c>
    </row>
    <row r="57" customFormat="false" ht="26.25" hidden="false" customHeight="false" outlineLevel="0" collapsed="false">
      <c r="A57" s="509" t="n">
        <v>43</v>
      </c>
      <c r="B57" s="511" t="s">
        <v>121</v>
      </c>
      <c r="C57" s="511" t="s">
        <v>122</v>
      </c>
      <c r="D57" s="323" t="n">
        <v>5</v>
      </c>
      <c r="E57" s="323" t="n">
        <v>5</v>
      </c>
      <c r="F57" s="323"/>
      <c r="G57" s="324" t="n">
        <f aca="false">IF(COUNTA($D57:$F57)&gt;0,SUM($D57/$D$14,$E57/$E$14,$F57/$F$14)*$G$14/COUNTA($D57:$F57),0)</f>
        <v>5</v>
      </c>
      <c r="H57" s="323" t="n">
        <v>3</v>
      </c>
      <c r="I57" s="323" t="n">
        <v>3</v>
      </c>
      <c r="J57" s="324" t="n">
        <f aca="false">IF(COUNTA($H57:$I57)&gt;0,SUM($H57/$H$14,$I57/$I$14)*$J$14/COUNTA($H57:$I57),0)</f>
        <v>3</v>
      </c>
      <c r="K57" s="323" t="n">
        <v>7</v>
      </c>
      <c r="L57" s="323" t="n">
        <v>8</v>
      </c>
      <c r="M57" s="323"/>
      <c r="N57" s="324" t="n">
        <f aca="false">IF(COUNTA($K57:$M57)&gt;0,SUM($K57/$K$14,$L57/$L$14,$M57/$M$14)*$N$14/COUNTA($K57:$M57),0)</f>
        <v>7.5</v>
      </c>
      <c r="O57" s="325" t="n">
        <f aca="false">IF(ROUNDDOWN(SUM($G57,$J57,$N57,0.05),1)&gt;0,ROUNDDOWN(SUM($G57,$J57,$N57,0.05),1),"")</f>
        <v>15.5</v>
      </c>
      <c r="P57" s="323" t="n">
        <v>23</v>
      </c>
      <c r="Q57" s="323" t="n">
        <v>13.5</v>
      </c>
      <c r="R57" s="323"/>
      <c r="S57" s="323"/>
      <c r="T57" s="323" t="n">
        <v>7</v>
      </c>
      <c r="U57" s="326" t="n">
        <f aca="false">IF(OR(COUNTIF($P57:$T57,"&gt;0")=0,COUNTA($P$14)=0),"",(IF(COUNTA($Q57:$T57)&lt;=2,SUM($P57:$T57),IF(COUNTA($Q57:$T57)=3,SUM($P57:$T57)-MIN($Q57:$T57),SUM($P57:$T57)-MIN($Q57:$T57)-SMALL($Q57:$T57,2))))*7/(SUM($P$14:$R$14)/10))</f>
        <v>43.5</v>
      </c>
      <c r="V57" s="327" t="n">
        <f aca="false">IF(ROUNDDOWN(SUM($O57,$U57,0.5),0)&gt;0,ROUNDDOWN(SUM($O57,$U57,0.5),0),"")</f>
        <v>59</v>
      </c>
      <c r="W57" s="327"/>
      <c r="X57" s="327"/>
      <c r="Y57" s="328" t="str">
        <f aca="false">IF(AND(N57&lt;$N$14/2,COUNTIF($P57:$T57,"&gt;0")&gt;0),"FAIL LABS",IF(OR($U57=0,$U57=""),"",IF($V57&gt;=70,"A",IF($V57&gt;=60,"B",IF($V57&gt;=50,"C",IF($V57&gt;=40,"D","E"))))))</f>
        <v>C</v>
      </c>
    </row>
    <row r="58" customFormat="false" ht="26.25" hidden="false" customHeight="false" outlineLevel="0" collapsed="false">
      <c r="A58" s="509" t="n">
        <v>44</v>
      </c>
      <c r="B58" s="511" t="s">
        <v>123</v>
      </c>
      <c r="C58" s="511" t="s">
        <v>124</v>
      </c>
      <c r="D58" s="323" t="n">
        <v>5</v>
      </c>
      <c r="E58" s="323" t="n">
        <v>3</v>
      </c>
      <c r="F58" s="323"/>
      <c r="G58" s="324" t="n">
        <f aca="false">IF(COUNTA($D58:$F58)&gt;0,SUM($D58/$D$14,$E58/$E$14,$F58/$F$14)*$G$14/COUNTA($D58:$F58),0)</f>
        <v>4</v>
      </c>
      <c r="H58" s="323" t="n">
        <v>3</v>
      </c>
      <c r="I58" s="323" t="n">
        <v>4</v>
      </c>
      <c r="J58" s="324" t="n">
        <f aca="false">IF(COUNTA($H58:$I58)&gt;0,SUM($H58/$H$14,$I58/$I$14)*$J$14/COUNTA($H58:$I58),0)</f>
        <v>3.5</v>
      </c>
      <c r="K58" s="323" t="n">
        <v>10</v>
      </c>
      <c r="L58" s="323" t="n">
        <v>9</v>
      </c>
      <c r="M58" s="323"/>
      <c r="N58" s="324" t="n">
        <f aca="false">IF(COUNTA($K58:$M58)&gt;0,SUM($K58/$K$14,$L58/$L$14,$M58/$M$14)*$N$14/COUNTA($K58:$M58),0)</f>
        <v>9.5</v>
      </c>
      <c r="O58" s="325" t="n">
        <f aca="false">IF(ROUNDDOWN(SUM($G58,$J58,$N58,0.05),1)&gt;0,ROUNDDOWN(SUM($G58,$J58,$N58,0.05),1),"")</f>
        <v>17</v>
      </c>
      <c r="P58" s="323" t="n">
        <v>21</v>
      </c>
      <c r="Q58" s="323" t="n">
        <v>16</v>
      </c>
      <c r="R58" s="323"/>
      <c r="S58" s="323"/>
      <c r="T58" s="323" t="n">
        <v>12</v>
      </c>
      <c r="U58" s="326" t="n">
        <f aca="false">IF(OR(COUNTIF($P58:$T58,"&gt;0")=0,COUNTA($P$14)=0),"",(IF(COUNTA($Q58:$T58)&lt;=2,SUM($P58:$T58),IF(COUNTA($Q58:$T58)=3,SUM($P58:$T58)-MIN($Q58:$T58),SUM($P58:$T58)-MIN($Q58:$T58)-SMALL($Q58:$T58,2))))*7/(SUM($P$14:$R$14)/10))</f>
        <v>49</v>
      </c>
      <c r="V58" s="327" t="n">
        <f aca="false">IF(ROUNDDOWN(SUM($O58,$U58,0.5),0)&gt;0,ROUNDDOWN(SUM($O58,$U58,0.5),0),"")</f>
        <v>66</v>
      </c>
      <c r="W58" s="327"/>
      <c r="X58" s="327"/>
      <c r="Y58" s="328" t="str">
        <f aca="false">IF(AND(N58&lt;$N$14/2,COUNTIF($P58:$T58,"&gt;0")&gt;0),"FAIL LABS",IF(OR($U58=0,$U58=""),"",IF($V58&gt;=70,"A",IF($V58&gt;=60,"B",IF($V58&gt;=50,"C",IF($V58&gt;=40,"D","E"))))))</f>
        <v>B</v>
      </c>
    </row>
    <row r="59" customFormat="false" ht="26.25" hidden="false" customHeight="false" outlineLevel="0" collapsed="false">
      <c r="A59" s="509" t="n">
        <v>45</v>
      </c>
      <c r="B59" s="511" t="s">
        <v>125</v>
      </c>
      <c r="C59" s="511" t="s">
        <v>126</v>
      </c>
      <c r="D59" s="323" t="n">
        <v>5.5</v>
      </c>
      <c r="E59" s="323" t="n">
        <v>5</v>
      </c>
      <c r="F59" s="323"/>
      <c r="G59" s="324" t="n">
        <f aca="false">IF(COUNTA($D59:$F59)&gt;0,SUM($D59/$D$14,$E59/$E$14,$F59/$F$14)*$G$14/COUNTA($D59:$F59),0)</f>
        <v>5.25</v>
      </c>
      <c r="H59" s="323" t="n">
        <v>3</v>
      </c>
      <c r="I59" s="323" t="n">
        <v>2.5</v>
      </c>
      <c r="J59" s="324" t="n">
        <f aca="false">IF(COUNTA($H59:$I59)&gt;0,SUM($H59/$H$14,$I59/$I$14)*$J$14/COUNTA($H59:$I59),0)</f>
        <v>2.75</v>
      </c>
      <c r="K59" s="323" t="n">
        <v>10</v>
      </c>
      <c r="L59" s="323" t="n">
        <v>10</v>
      </c>
      <c r="M59" s="323"/>
      <c r="N59" s="324" t="n">
        <f aca="false">IF(COUNTA($K59:$M59)&gt;0,SUM($K59/$K$14,$L59/$L$14,$M59/$M$14)*$N$14/COUNTA($K59:$M59),0)</f>
        <v>10</v>
      </c>
      <c r="O59" s="325" t="n">
        <f aca="false">IF(ROUNDDOWN(SUM($G59,$J59,$N59,0.05),1)&gt;0,ROUNDDOWN(SUM($G59,$J59,$N59,0.05),1),"")</f>
        <v>18</v>
      </c>
      <c r="P59" s="323" t="n">
        <v>25</v>
      </c>
      <c r="Q59" s="323" t="n">
        <v>15</v>
      </c>
      <c r="R59" s="323"/>
      <c r="S59" s="323"/>
      <c r="T59" s="323" t="n">
        <v>9</v>
      </c>
      <c r="U59" s="326" t="n">
        <f aca="false">IF(OR(COUNTIF($P59:$T59,"&gt;0")=0,COUNTA($P$14)=0),"",(IF(COUNTA($Q59:$T59)&lt;=2,SUM($P59:$T59),IF(COUNTA($Q59:$T59)=3,SUM($P59:$T59)-MIN($Q59:$T59),SUM($P59:$T59)-MIN($Q59:$T59)-SMALL($Q59:$T59,2))))*7/(SUM($P$14:$R$14)/10))</f>
        <v>49</v>
      </c>
      <c r="V59" s="327" t="n">
        <f aca="false">IF(ROUNDDOWN(SUM($O59,$U59,0.5),0)&gt;0,ROUNDDOWN(SUM($O59,$U59,0.5),0),"")</f>
        <v>67</v>
      </c>
      <c r="W59" s="327"/>
      <c r="X59" s="327"/>
      <c r="Y59" s="328" t="str">
        <f aca="false">IF(AND(N59&lt;$N$14/2,COUNTIF($P59:$T59,"&gt;0")&gt;0),"FAIL LABS",IF(OR($U59=0,$U59=""),"",IF($V59&gt;=70,"A",IF($V59&gt;=60,"B",IF($V59&gt;=50,"C",IF($V59&gt;=40,"D","E"))))))</f>
        <v>B</v>
      </c>
    </row>
    <row r="60" customFormat="false" ht="26.25" hidden="false" customHeight="false" outlineLevel="0" collapsed="false">
      <c r="A60" s="509" t="n">
        <v>46</v>
      </c>
      <c r="B60" s="511" t="s">
        <v>127</v>
      </c>
      <c r="C60" s="511" t="s">
        <v>128</v>
      </c>
      <c r="D60" s="323" t="n">
        <v>3</v>
      </c>
      <c r="E60" s="323" t="n">
        <v>5.5</v>
      </c>
      <c r="F60" s="323"/>
      <c r="G60" s="324" t="n">
        <f aca="false">IF(COUNTA($D60:$F60)&gt;0,SUM($D60/$D$14,$E60/$E$14,$F60/$F$14)*$G$14/COUNTA($D60:$F60),0)</f>
        <v>4.25</v>
      </c>
      <c r="H60" s="323" t="n">
        <v>3</v>
      </c>
      <c r="I60" s="323" t="n">
        <v>4</v>
      </c>
      <c r="J60" s="324" t="n">
        <f aca="false">IF(COUNTA($H60:$I60)&gt;0,SUM($H60/$H$14,$I60/$I$14)*$J$14/COUNTA($H60:$I60),0)</f>
        <v>3.5</v>
      </c>
      <c r="K60" s="323" t="n">
        <v>9.5</v>
      </c>
      <c r="L60" s="323" t="n">
        <v>10</v>
      </c>
      <c r="M60" s="323"/>
      <c r="N60" s="324" t="n">
        <f aca="false">IF(COUNTA($K60:$M60)&gt;0,SUM($K60/$K$14,$L60/$L$14,$M60/$M$14)*$N$14/COUNTA($K60:$M60),0)</f>
        <v>9.75</v>
      </c>
      <c r="O60" s="325" t="n">
        <f aca="false">IF(ROUNDDOWN(SUM($G60,$J60,$N60,0.05),1)&gt;0,ROUNDDOWN(SUM($G60,$J60,$N60,0.05),1),"")</f>
        <v>17.5</v>
      </c>
      <c r="P60" s="323" t="n">
        <v>23</v>
      </c>
      <c r="Q60" s="323" t="n">
        <v>14.5</v>
      </c>
      <c r="R60" s="323"/>
      <c r="S60" s="323"/>
      <c r="T60" s="323" t="n">
        <v>10</v>
      </c>
      <c r="U60" s="326" t="n">
        <f aca="false">IF(OR(COUNTIF($P60:$T60,"&gt;0")=0,COUNTA($P$14)=0),"",(IF(COUNTA($Q60:$T60)&lt;=2,SUM($P60:$T60),IF(COUNTA($Q60:$T60)=3,SUM($P60:$T60)-MIN($Q60:$T60),SUM($P60:$T60)-MIN($Q60:$T60)-SMALL($Q60:$T60,2))))*7/(SUM($P$14:$R$14)/10))</f>
        <v>47.5</v>
      </c>
      <c r="V60" s="327" t="n">
        <f aca="false">IF(ROUNDDOWN(SUM($O60,$U60,0.5),0)&gt;0,ROUNDDOWN(SUM($O60,$U60,0.5),0),"")</f>
        <v>65</v>
      </c>
      <c r="W60" s="327"/>
      <c r="X60" s="327"/>
      <c r="Y60" s="328" t="str">
        <f aca="false">IF(AND(N60&lt;$N$14/2,COUNTIF($P60:$T60,"&gt;0")&gt;0),"FAIL LABS",IF(OR($U60=0,$U60=""),"",IF($V60&gt;=70,"A",IF($V60&gt;=60,"B",IF($V60&gt;=50,"C",IF($V60&gt;=40,"D","E"))))))</f>
        <v>B</v>
      </c>
    </row>
    <row r="61" customFormat="false" ht="26.25" hidden="false" customHeight="false" outlineLevel="0" collapsed="false">
      <c r="A61" s="509" t="n">
        <v>47</v>
      </c>
      <c r="B61" s="511" t="s">
        <v>129</v>
      </c>
      <c r="C61" s="511" t="s">
        <v>130</v>
      </c>
      <c r="D61" s="323" t="n">
        <v>5</v>
      </c>
      <c r="E61" s="323" t="n">
        <v>5</v>
      </c>
      <c r="F61" s="323"/>
      <c r="G61" s="324" t="n">
        <f aca="false">IF(COUNTA($D61:$F61)&gt;0,SUM($D61/$D$14,$E61/$E$14,$F61/$F$14)*$G$14/COUNTA($D61:$F61),0)</f>
        <v>5</v>
      </c>
      <c r="H61" s="323" t="n">
        <v>3</v>
      </c>
      <c r="I61" s="323" t="n">
        <v>2.5</v>
      </c>
      <c r="J61" s="324" t="n">
        <f aca="false">IF(COUNTA($H61:$I61)&gt;0,SUM($H61/$H$14,$I61/$I$14)*$J$14/COUNTA($H61:$I61),0)</f>
        <v>2.75</v>
      </c>
      <c r="K61" s="323" t="n">
        <v>10</v>
      </c>
      <c r="L61" s="323" t="n">
        <v>10</v>
      </c>
      <c r="M61" s="323"/>
      <c r="N61" s="324" t="n">
        <f aca="false">IF(COUNTA($K61:$M61)&gt;0,SUM($K61/$K$14,$L61/$L$14,$M61/$M$14)*$N$14/COUNTA($K61:$M61),0)</f>
        <v>10</v>
      </c>
      <c r="O61" s="325" t="n">
        <f aca="false">IF(ROUNDDOWN(SUM($G61,$J61,$N61,0.05),1)&gt;0,ROUNDDOWN(SUM($G61,$J61,$N61,0.05),1),"")</f>
        <v>17.8</v>
      </c>
      <c r="P61" s="323" t="n">
        <v>20</v>
      </c>
      <c r="Q61" s="323" t="n">
        <v>13.5</v>
      </c>
      <c r="R61" s="323"/>
      <c r="S61" s="323"/>
      <c r="T61" s="323" t="n">
        <v>10</v>
      </c>
      <c r="U61" s="326" t="n">
        <f aca="false">IF(OR(COUNTIF($P61:$T61,"&gt;0")=0,COUNTA($P$14)=0),"",(IF(COUNTA($Q61:$T61)&lt;=2,SUM($P61:$T61),IF(COUNTA($Q61:$T61)=3,SUM($P61:$T61)-MIN($Q61:$T61),SUM($P61:$T61)-MIN($Q61:$T61)-SMALL($Q61:$T61,2))))*7/(SUM($P$14:$R$14)/10))</f>
        <v>43.5</v>
      </c>
      <c r="V61" s="327" t="n">
        <f aca="false">IF(ROUNDDOWN(SUM($O61,$U61,0.5),0)&gt;0,ROUNDDOWN(SUM($O61,$U61,0.5),0),"")</f>
        <v>61</v>
      </c>
      <c r="W61" s="327"/>
      <c r="X61" s="327"/>
      <c r="Y61" s="328" t="str">
        <f aca="false">IF(AND(N61&lt;$N$14/2,COUNTIF($P61:$T61,"&gt;0")&gt;0),"FAIL LABS",IF(OR($U61=0,$U61=""),"",IF($V61&gt;=70,"A",IF($V61&gt;=60,"B",IF($V61&gt;=50,"C",IF($V61&gt;=40,"D","E"))))))</f>
        <v>B</v>
      </c>
    </row>
    <row r="62" customFormat="false" ht="26.25" hidden="false" customHeight="false" outlineLevel="0" collapsed="false">
      <c r="A62" s="509" t="n">
        <v>48</v>
      </c>
      <c r="B62" s="511" t="s">
        <v>168</v>
      </c>
      <c r="C62" s="511" t="s">
        <v>176</v>
      </c>
      <c r="D62" s="323" t="n">
        <v>4.5</v>
      </c>
      <c r="E62" s="323" t="n">
        <v>3</v>
      </c>
      <c r="F62" s="323"/>
      <c r="G62" s="324" t="n">
        <f aca="false">IF(COUNTA($D62:$F62)&gt;0,SUM($D62/$D$14,$E62/$E$14,$F62/$F$14)*$G$14/COUNTA($D62:$F62),0)</f>
        <v>3.75</v>
      </c>
      <c r="H62" s="323" t="n">
        <v>3</v>
      </c>
      <c r="I62" s="323" t="n">
        <v>2.5</v>
      </c>
      <c r="J62" s="324" t="n">
        <f aca="false">IF(COUNTA($H62:$I62)&gt;0,SUM($H62/$H$14,$I62/$I$14)*$J$14/COUNTA($H62:$I62),0)</f>
        <v>2.75</v>
      </c>
      <c r="K62" s="323" t="n">
        <v>10</v>
      </c>
      <c r="L62" s="323" t="n">
        <v>7</v>
      </c>
      <c r="M62" s="323"/>
      <c r="N62" s="324" t="n">
        <f aca="false">IF(COUNTA($K62:$M62)&gt;0,SUM($K62/$K$14,$L62/$L$14,$M62/$M$14)*$N$14/COUNTA($K62:$M62),0)</f>
        <v>8.5</v>
      </c>
      <c r="O62" s="325" t="n">
        <f aca="false">IF(ROUNDDOWN(SUM($G62,$J62,$N62,0.05),1)&gt;0,ROUNDDOWN(SUM($G62,$J62,$N62,0.05),1),"")</f>
        <v>15</v>
      </c>
      <c r="P62" s="323" t="n">
        <v>25</v>
      </c>
      <c r="Q62" s="323" t="n">
        <v>11</v>
      </c>
      <c r="R62" s="323"/>
      <c r="S62" s="323"/>
      <c r="T62" s="323" t="n">
        <v>7</v>
      </c>
      <c r="U62" s="326" t="n">
        <f aca="false">IF(OR(COUNTIF($P62:$T62,"&gt;0")=0,COUNTA($P$14)=0),"",(IF(COUNTA($Q62:$T62)&lt;=2,SUM($P62:$T62),IF(COUNTA($Q62:$T62)=3,SUM($P62:$T62)-MIN($Q62:$T62),SUM($P62:$T62)-MIN($Q62:$T62)-SMALL($Q62:$T62,2))))*7/(SUM($P$14:$R$14)/10))</f>
        <v>43</v>
      </c>
      <c r="V62" s="327" t="n">
        <f aca="false">IF(ROUNDDOWN(SUM($O62,$U62,0.5),0)&gt;0,ROUNDDOWN(SUM($O62,$U62,0.5),0),"")</f>
        <v>58</v>
      </c>
      <c r="W62" s="327"/>
      <c r="X62" s="327"/>
      <c r="Y62" s="328" t="str">
        <f aca="false">IF(AND(N62&lt;$N$14/2,COUNTIF($P62:$T62,"&gt;0")&gt;0),"FAIL LABS",IF(OR($U62=0,$U62=""),"",IF($V62&gt;=70,"A",IF($V62&gt;=60,"B",IF($V62&gt;=50,"C",IF($V62&gt;=40,"D","E"))))))</f>
        <v>C</v>
      </c>
    </row>
    <row r="63" customFormat="false" ht="26.25" hidden="false" customHeight="false" outlineLevel="0" collapsed="false">
      <c r="A63" s="509" t="n">
        <v>49</v>
      </c>
      <c r="B63" s="511" t="s">
        <v>131</v>
      </c>
      <c r="C63" s="511" t="s">
        <v>132</v>
      </c>
      <c r="D63" s="323" t="n">
        <v>3</v>
      </c>
      <c r="E63" s="323" t="n">
        <v>4</v>
      </c>
      <c r="F63" s="323"/>
      <c r="G63" s="324" t="n">
        <f aca="false">IF(COUNTA($D63:$F63)&gt;0,SUM($D63/$D$14,$E63/$E$14,$F63/$F$14)*$G$14/COUNTA($D63:$F63),0)</f>
        <v>3.5</v>
      </c>
      <c r="H63" s="323" t="n">
        <v>3</v>
      </c>
      <c r="I63" s="323" t="n">
        <v>3</v>
      </c>
      <c r="J63" s="324" t="n">
        <f aca="false">IF(COUNTA($H63:$I63)&gt;0,SUM($H63/$H$14,$I63/$I$14)*$J$14/COUNTA($H63:$I63),0)</f>
        <v>3</v>
      </c>
      <c r="K63" s="323" t="n">
        <v>8</v>
      </c>
      <c r="L63" s="323" t="n">
        <v>7</v>
      </c>
      <c r="M63" s="323"/>
      <c r="N63" s="324" t="n">
        <f aca="false">IF(COUNTA($K63:$M63)&gt;0,SUM($K63/$K$14,$L63/$L$14,$M63/$M$14)*$N$14/COUNTA($K63:$M63),0)</f>
        <v>7.5</v>
      </c>
      <c r="O63" s="325" t="n">
        <f aca="false">IF(ROUNDDOWN(SUM($G63,$J63,$N63,0.05),1)&gt;0,ROUNDDOWN(SUM($G63,$J63,$N63,0.05),1),"")</f>
        <v>14</v>
      </c>
      <c r="P63" s="323" t="n">
        <v>22</v>
      </c>
      <c r="Q63" s="323"/>
      <c r="R63" s="323" t="n">
        <v>14</v>
      </c>
      <c r="S63" s="323" t="n">
        <v>8</v>
      </c>
      <c r="T63" s="323"/>
      <c r="U63" s="326" t="n">
        <f aca="false">IF(OR(COUNTIF($P63:$T63,"&gt;0")=0,COUNTA($P$14)=0),"",(IF(COUNTA($Q63:$T63)&lt;=2,SUM($P63:$T63),IF(COUNTA($Q63:$T63)=3,SUM($P63:$T63)-MIN($Q63:$T63),SUM($P63:$T63)-MIN($Q63:$T63)-SMALL($Q63:$T63,2))))*7/(SUM($P$14:$R$14)/10))</f>
        <v>44</v>
      </c>
      <c r="V63" s="327" t="n">
        <f aca="false">IF(ROUNDDOWN(SUM($O63,$U63,0.5),0)&gt;0,ROUNDDOWN(SUM($O63,$U63,0.5),0),"")</f>
        <v>58</v>
      </c>
      <c r="W63" s="327"/>
      <c r="X63" s="327"/>
      <c r="Y63" s="328" t="str">
        <f aca="false">IF(AND(N63&lt;$N$14/2,COUNTIF($P63:$T63,"&gt;0")&gt;0),"FAIL LABS",IF(OR($U63=0,$U63=""),"",IF($V63&gt;=70,"A",IF($V63&gt;=60,"B",IF($V63&gt;=50,"C",IF($V63&gt;=40,"D","E"))))))</f>
        <v>C</v>
      </c>
    </row>
    <row r="64" customFormat="false" ht="26.25" hidden="false" customHeight="false" outlineLevel="0" collapsed="false">
      <c r="A64" s="509" t="n">
        <v>50</v>
      </c>
      <c r="B64" s="511" t="s">
        <v>133</v>
      </c>
      <c r="C64" s="511" t="s">
        <v>134</v>
      </c>
      <c r="D64" s="323" t="n">
        <v>3</v>
      </c>
      <c r="E64" s="323" t="n">
        <v>5.5</v>
      </c>
      <c r="F64" s="323"/>
      <c r="G64" s="324" t="n">
        <f aca="false">IF(COUNTA($D64:$F64)&gt;0,SUM($D64/$D$14,$E64/$E$14,$F64/$F$14)*$G$14/COUNTA($D64:$F64),0)</f>
        <v>4.25</v>
      </c>
      <c r="H64" s="323" t="n">
        <v>4</v>
      </c>
      <c r="I64" s="323" t="n">
        <v>3</v>
      </c>
      <c r="J64" s="324" t="n">
        <f aca="false">IF(COUNTA($H64:$I64)&gt;0,SUM($H64/$H$14,$I64/$I$14)*$J$14/COUNTA($H64:$I64),0)</f>
        <v>3.5</v>
      </c>
      <c r="K64" s="323" t="n">
        <v>10</v>
      </c>
      <c r="L64" s="323" t="n">
        <v>11</v>
      </c>
      <c r="M64" s="323"/>
      <c r="N64" s="324" t="n">
        <f aca="false">IF(COUNTA($K64:$M64)&gt;0,SUM($K64/$K$14,$L64/$L$14,$M64/$M$14)*$N$14/COUNTA($K64:$M64),0)</f>
        <v>10.5</v>
      </c>
      <c r="O64" s="325" t="n">
        <f aca="false">IF(ROUNDDOWN(SUM($G64,$J64,$N64,0.05),1)&gt;0,ROUNDDOWN(SUM($G64,$J64,$N64,0.05),1),"")</f>
        <v>18.3</v>
      </c>
      <c r="P64" s="323" t="n">
        <v>27</v>
      </c>
      <c r="Q64" s="323" t="n">
        <v>15</v>
      </c>
      <c r="R64" s="323"/>
      <c r="S64" s="323"/>
      <c r="T64" s="323" t="n">
        <v>11</v>
      </c>
      <c r="U64" s="326" t="n">
        <f aca="false">IF(OR(COUNTIF($P64:$T64,"&gt;0")=0,COUNTA($P$14)=0),"",(IF(COUNTA($Q64:$T64)&lt;=2,SUM($P64:$T64),IF(COUNTA($Q64:$T64)=3,SUM($P64:$T64)-MIN($Q64:$T64),SUM($P64:$T64)-MIN($Q64:$T64)-SMALL($Q64:$T64,2))))*7/(SUM($P$14:$R$14)/10))</f>
        <v>53</v>
      </c>
      <c r="V64" s="327" t="n">
        <f aca="false">IF(ROUNDDOWN(SUM($O64,$U64,0.5),0)&gt;0,ROUNDDOWN(SUM($O64,$U64,0.5),0),"")</f>
        <v>71</v>
      </c>
      <c r="W64" s="327"/>
      <c r="X64" s="327"/>
      <c r="Y64" s="328" t="str">
        <f aca="false">IF(AND(N64&lt;$N$14/2,COUNTIF($P64:$T64,"&gt;0")&gt;0),"FAIL LABS",IF(OR($U64=0,$U64=""),"",IF($V64&gt;=70,"A",IF($V64&gt;=60,"B",IF($V64&gt;=50,"C",IF($V64&gt;=40,"D","E"))))))</f>
        <v>A</v>
      </c>
    </row>
    <row r="65" customFormat="false" ht="26.25" hidden="false" customHeight="false" outlineLevel="0" collapsed="false">
      <c r="A65" s="509" t="n">
        <v>51</v>
      </c>
      <c r="B65" s="511" t="s">
        <v>135</v>
      </c>
      <c r="C65" s="511" t="s">
        <v>136</v>
      </c>
      <c r="D65" s="323" t="n">
        <v>5</v>
      </c>
      <c r="E65" s="323" t="n">
        <v>3</v>
      </c>
      <c r="F65" s="323"/>
      <c r="G65" s="324" t="n">
        <f aca="false">IF(COUNTA($D65:$F65)&gt;0,SUM($D65/$D$14,$E65/$E$14,$F65/$F$14)*$G$14/COUNTA($D65:$F65),0)</f>
        <v>4</v>
      </c>
      <c r="H65" s="323" t="n">
        <v>3</v>
      </c>
      <c r="I65" s="323" t="n">
        <v>3</v>
      </c>
      <c r="J65" s="324" t="n">
        <f aca="false">IF(COUNTA($H65:$I65)&gt;0,SUM($H65/$H$14,$I65/$I$14)*$J$14/COUNTA($H65:$I65),0)</f>
        <v>3</v>
      </c>
      <c r="K65" s="323" t="n">
        <v>8</v>
      </c>
      <c r="L65" s="323" t="n">
        <v>12</v>
      </c>
      <c r="M65" s="323"/>
      <c r="N65" s="324" t="n">
        <f aca="false">IF(COUNTA($K65:$M65)&gt;0,SUM($K65/$K$14,$L65/$L$14,$M65/$M$14)*$N$14/COUNTA($K65:$M65),0)</f>
        <v>10</v>
      </c>
      <c r="O65" s="325" t="n">
        <f aca="false">IF(ROUNDDOWN(SUM($G65,$J65,$N65,0.05),1)&gt;0,ROUNDDOWN(SUM($G65,$J65,$N65,0.05),1),"")</f>
        <v>17</v>
      </c>
      <c r="P65" s="323" t="n">
        <v>25</v>
      </c>
      <c r="Q65" s="323" t="n">
        <v>14</v>
      </c>
      <c r="R65" s="323"/>
      <c r="S65" s="323"/>
      <c r="T65" s="323" t="n">
        <v>9</v>
      </c>
      <c r="U65" s="326" t="n">
        <f aca="false">IF(OR(COUNTIF($P65:$T65,"&gt;0")=0,COUNTA($P$14)=0),"",(IF(COUNTA($Q65:$T65)&lt;=2,SUM($P65:$T65),IF(COUNTA($Q65:$T65)=3,SUM($P65:$T65)-MIN($Q65:$T65),SUM($P65:$T65)-MIN($Q65:$T65)-SMALL($Q65:$T65,2))))*7/(SUM($P$14:$R$14)/10))</f>
        <v>48</v>
      </c>
      <c r="V65" s="327" t="n">
        <f aca="false">IF(ROUNDDOWN(SUM($O65,$U65,0.5),0)&gt;0,ROUNDDOWN(SUM($O65,$U65,0.5),0),"")</f>
        <v>65</v>
      </c>
      <c r="W65" s="327"/>
      <c r="X65" s="327"/>
      <c r="Y65" s="328" t="str">
        <f aca="false">IF(AND(N65&lt;$N$14/2,COUNTIF($P65:$T65,"&gt;0")&gt;0),"FAIL LABS",IF(OR($U65=0,$U65=""),"",IF($V65&gt;=70,"A",IF($V65&gt;=60,"B",IF($V65&gt;=50,"C",IF($V65&gt;=40,"D","E"))))))</f>
        <v>B</v>
      </c>
    </row>
    <row r="66" customFormat="false" ht="26.25" hidden="false" customHeight="false" outlineLevel="0" collapsed="false">
      <c r="A66" s="509" t="n">
        <v>52</v>
      </c>
      <c r="B66" s="511" t="s">
        <v>148</v>
      </c>
      <c r="C66" s="511" t="s">
        <v>149</v>
      </c>
      <c r="D66" s="323" t="n">
        <v>3.5</v>
      </c>
      <c r="E66" s="323" t="n">
        <v>3</v>
      </c>
      <c r="F66" s="323"/>
      <c r="G66" s="324" t="n">
        <f aca="false">IF(COUNTA($D66:$F66)&gt;0,SUM($D66/$D$14,$E66/$E$14,$F66/$F$14)*$G$14/COUNTA($D66:$F66),0)</f>
        <v>3.25</v>
      </c>
      <c r="H66" s="323" t="n">
        <v>2.5</v>
      </c>
      <c r="I66" s="323" t="n">
        <v>3</v>
      </c>
      <c r="J66" s="324" t="n">
        <f aca="false">IF(COUNTA($H66:$I66)&gt;0,SUM($H66/$H$14,$I66/$I$14)*$J$14/COUNTA($H66:$I66),0)</f>
        <v>2.75</v>
      </c>
      <c r="K66" s="323" t="n">
        <v>7</v>
      </c>
      <c r="L66" s="323" t="n">
        <v>9</v>
      </c>
      <c r="M66" s="323"/>
      <c r="N66" s="324" t="n">
        <f aca="false">IF(COUNTA($K66:$M66)&gt;0,SUM($K66/$K$14,$L66/$L$14,$M66/$M$14)*$N$14/COUNTA($K66:$M66),0)</f>
        <v>8</v>
      </c>
      <c r="O66" s="325" t="n">
        <f aca="false">IF(ROUNDDOWN(SUM($G66,$J66,$N66,0.05),1)&gt;0,ROUNDDOWN(SUM($G66,$J66,$N66,0.05),1),"")</f>
        <v>14</v>
      </c>
      <c r="P66" s="323" t="n">
        <v>22</v>
      </c>
      <c r="Q66" s="323" t="n">
        <v>13.5</v>
      </c>
      <c r="R66" s="323"/>
      <c r="S66" s="323"/>
      <c r="T66" s="323" t="n">
        <v>10</v>
      </c>
      <c r="U66" s="326" t="n">
        <f aca="false">IF(OR(COUNTIF($P66:$T66,"&gt;0")=0,COUNTA($P$14)=0),"",(IF(COUNTA($Q66:$T66)&lt;=2,SUM($P66:$T66),IF(COUNTA($Q66:$T66)=3,SUM($P66:$T66)-MIN($Q66:$T66),SUM($P66:$T66)-MIN($Q66:$T66)-SMALL($Q66:$T66,2))))*7/(SUM($P$14:$R$14)/10))</f>
        <v>45.5</v>
      </c>
      <c r="V66" s="327" t="n">
        <f aca="false">IF(ROUNDDOWN(SUM($O66,$U66,0.5),0)&gt;0,ROUNDDOWN(SUM($O66,$U66,0.5),0),"")</f>
        <v>60</v>
      </c>
      <c r="W66" s="327"/>
      <c r="X66" s="327"/>
      <c r="Y66" s="328" t="str">
        <f aca="false">IF(AND(N66&lt;$N$14/2,COUNTIF($P66:$T66,"&gt;0")&gt;0),"FAIL LABS",IF(OR($U66=0,$U66=""),"",IF($V66&gt;=70,"A",IF($V66&gt;=60,"B",IF($V66&gt;=50,"C",IF($V66&gt;=40,"D","E"))))))</f>
        <v>B</v>
      </c>
    </row>
    <row r="67" customFormat="false" ht="26.25" hidden="false" customHeight="false" outlineLevel="0" collapsed="false">
      <c r="A67" s="509" t="n">
        <v>53</v>
      </c>
      <c r="B67" s="511" t="s">
        <v>152</v>
      </c>
      <c r="C67" s="511" t="s">
        <v>153</v>
      </c>
      <c r="D67" s="323" t="n">
        <v>4.5</v>
      </c>
      <c r="E67" s="323" t="n">
        <v>5</v>
      </c>
      <c r="F67" s="323"/>
      <c r="G67" s="324" t="n">
        <f aca="false">IF(COUNTA($D67:$F67)&gt;0,SUM($D67/$D$14,$E67/$E$14,$F67/$F$14)*$G$14/COUNTA($D67:$F67),0)</f>
        <v>4.75</v>
      </c>
      <c r="H67" s="323" t="n">
        <v>4</v>
      </c>
      <c r="I67" s="323" t="n">
        <v>2.5</v>
      </c>
      <c r="J67" s="324" t="n">
        <f aca="false">IF(COUNTA($H67:$I67)&gt;0,SUM($H67/$H$14,$I67/$I$14)*$J$14/COUNTA($H67:$I67),0)</f>
        <v>3.25</v>
      </c>
      <c r="K67" s="323" t="n">
        <v>7</v>
      </c>
      <c r="L67" s="323" t="n">
        <v>12</v>
      </c>
      <c r="M67" s="323"/>
      <c r="N67" s="324" t="n">
        <f aca="false">IF(COUNTA($K67:$M67)&gt;0,SUM($K67/$K$14,$L67/$L$14,$M67/$M$14)*$N$14/COUNTA($K67:$M67),0)</f>
        <v>9.5</v>
      </c>
      <c r="O67" s="325" t="n">
        <f aca="false">IF(ROUNDDOWN(SUM($G67,$J67,$N67,0.05),1)&gt;0,ROUNDDOWN(SUM($G67,$J67,$N67,0.05),1),"")</f>
        <v>17.5</v>
      </c>
      <c r="P67" s="323" t="n">
        <v>23</v>
      </c>
      <c r="Q67" s="323"/>
      <c r="R67" s="323" t="n">
        <v>16</v>
      </c>
      <c r="S67" s="323" t="n">
        <v>11</v>
      </c>
      <c r="T67" s="323"/>
      <c r="U67" s="326" t="n">
        <f aca="false">IF(OR(COUNTIF($P67:$T67,"&gt;0")=0,COUNTA($P$14)=0),"",(IF(COUNTA($Q67:$T67)&lt;=2,SUM($P67:$T67),IF(COUNTA($Q67:$T67)=3,SUM($P67:$T67)-MIN($Q67:$T67),SUM($P67:$T67)-MIN($Q67:$T67)-SMALL($Q67:$T67,2))))*7/(SUM($P$14:$R$14)/10))</f>
        <v>50</v>
      </c>
      <c r="V67" s="327" t="n">
        <f aca="false">IF(ROUNDDOWN(SUM($O67,$U67,0.5),0)&gt;0,ROUNDDOWN(SUM($O67,$U67,0.5),0),"")</f>
        <v>68</v>
      </c>
      <c r="W67" s="327"/>
      <c r="X67" s="327"/>
      <c r="Y67" s="328" t="str">
        <f aca="false">IF(AND(N67&lt;$N$14/2,COUNTIF($P67:$T67,"&gt;0")&gt;0),"FAIL LABS",IF(OR($U67=0,$U67=""),"",IF($V67&gt;=70,"A",IF($V67&gt;=60,"B",IF($V67&gt;=50,"C",IF($V67&gt;=40,"D","E"))))))</f>
        <v>B</v>
      </c>
    </row>
    <row r="68" customFormat="false" ht="26.25" hidden="false" customHeight="false" outlineLevel="0" collapsed="false">
      <c r="A68" s="509" t="n">
        <v>54</v>
      </c>
      <c r="B68" s="511" t="s">
        <v>154</v>
      </c>
      <c r="C68" s="511" t="s">
        <v>155</v>
      </c>
      <c r="D68" s="323" t="n">
        <v>3.5</v>
      </c>
      <c r="E68" s="323" t="n">
        <v>3</v>
      </c>
      <c r="F68" s="323"/>
      <c r="G68" s="324" t="n">
        <f aca="false">IF(COUNTA($D68:$F68)&gt;0,SUM($D68/$D$14,$E68/$E$14,$F68/$F$14)*$G$14/COUNTA($D68:$F68),0)</f>
        <v>3.25</v>
      </c>
      <c r="H68" s="323" t="n">
        <v>3</v>
      </c>
      <c r="I68" s="323" t="n">
        <v>4.5</v>
      </c>
      <c r="J68" s="324" t="n">
        <f aca="false">IF(COUNTA($H68:$I68)&gt;0,SUM($H68/$H$14,$I68/$I$14)*$J$14/COUNTA($H68:$I68),0)</f>
        <v>3.75</v>
      </c>
      <c r="K68" s="323" t="n">
        <v>11</v>
      </c>
      <c r="L68" s="323" t="n">
        <v>7</v>
      </c>
      <c r="M68" s="323"/>
      <c r="N68" s="324" t="n">
        <f aca="false">IF(COUNTA($K68:$M68)&gt;0,SUM($K68/$K$14,$L68/$L$14,$M68/$M$14)*$N$14/COUNTA($K68:$M68),0)</f>
        <v>9</v>
      </c>
      <c r="O68" s="325" t="n">
        <f aca="false">IF(ROUNDDOWN(SUM($G68,$J68,$N68,0.05),1)&gt;0,ROUNDDOWN(SUM($G68,$J68,$N68,0.05),1),"")</f>
        <v>16</v>
      </c>
      <c r="P68" s="323" t="n">
        <v>28</v>
      </c>
      <c r="Q68" s="323" t="n">
        <v>16</v>
      </c>
      <c r="R68" s="323"/>
      <c r="S68" s="323" t="n">
        <v>11</v>
      </c>
      <c r="T68" s="323"/>
      <c r="U68" s="326" t="n">
        <f aca="false">IF(OR(COUNTIF($P68:$T68,"&gt;0")=0,COUNTA($P$14)=0),"",(IF(COUNTA($Q68:$T68)&lt;=2,SUM($P68:$T68),IF(COUNTA($Q68:$T68)=3,SUM($P68:$T68)-MIN($Q68:$T68),SUM($P68:$T68)-MIN($Q68:$T68)-SMALL($Q68:$T68,2))))*7/(SUM($P$14:$R$14)/10))</f>
        <v>55</v>
      </c>
      <c r="V68" s="327" t="n">
        <f aca="false">IF(ROUNDDOWN(SUM($O68,$U68,0.5),0)&gt;0,ROUNDDOWN(SUM($O68,$U68,0.5),0),"")</f>
        <v>71</v>
      </c>
      <c r="W68" s="327"/>
      <c r="X68" s="327"/>
      <c r="Y68" s="328" t="str">
        <f aca="false">IF(AND(N68&lt;$N$14/2,COUNTIF($P68:$T68,"&gt;0")&gt;0),"FAIL LABS",IF(OR($U68=0,$U68=""),"",IF($V68&gt;=70,"A",IF($V68&gt;=60,"B",IF($V68&gt;=50,"C",IF($V68&gt;=40,"D","E"))))))</f>
        <v>A</v>
      </c>
    </row>
    <row r="69" customFormat="false" ht="26.25" hidden="false" customHeight="false" outlineLevel="0" collapsed="false">
      <c r="A69" s="509" t="n">
        <v>55</v>
      </c>
      <c r="B69" s="511" t="s">
        <v>156</v>
      </c>
      <c r="C69" s="511" t="s">
        <v>157</v>
      </c>
      <c r="D69" s="323" t="n">
        <v>3</v>
      </c>
      <c r="E69" s="323" t="n">
        <v>4</v>
      </c>
      <c r="F69" s="323"/>
      <c r="G69" s="324" t="n">
        <f aca="false">IF(COUNTA($D69:$F69)&gt;0,SUM($D69/$D$14,$E69/$E$14,$F69/$F$14)*$G$14/COUNTA($D69:$F69),0)</f>
        <v>3.5</v>
      </c>
      <c r="H69" s="323" t="n">
        <v>2.5</v>
      </c>
      <c r="I69" s="323" t="n">
        <v>4</v>
      </c>
      <c r="J69" s="324" t="n">
        <f aca="false">IF(COUNTA($H69:$I69)&gt;0,SUM($H69/$H$14,$I69/$I$14)*$J$14/COUNTA($H69:$I69),0)</f>
        <v>3.25</v>
      </c>
      <c r="K69" s="323" t="n">
        <v>9</v>
      </c>
      <c r="L69" s="323" t="n">
        <v>12</v>
      </c>
      <c r="M69" s="323"/>
      <c r="N69" s="324" t="n">
        <f aca="false">IF(COUNTA($K69:$M69)&gt;0,SUM($K69/$K$14,$L69/$L$14,$M69/$M$14)*$N$14/COUNTA($K69:$M69),0)</f>
        <v>10.5</v>
      </c>
      <c r="O69" s="325" t="n">
        <f aca="false">IF(ROUNDDOWN(SUM($G69,$J69,$N69,0.05),1)&gt;0,ROUNDDOWN(SUM($G69,$J69,$N69,0.05),1),"")</f>
        <v>17.3</v>
      </c>
      <c r="P69" s="323" t="n">
        <v>21</v>
      </c>
      <c r="Q69" s="323"/>
      <c r="R69" s="323" t="n">
        <v>18</v>
      </c>
      <c r="S69" s="323"/>
      <c r="T69" s="323" t="n">
        <v>9</v>
      </c>
      <c r="U69" s="326" t="n">
        <f aca="false">IF(OR(COUNTIF($P69:$T69,"&gt;0")=0,COUNTA($P$14)=0),"",(IF(COUNTA($Q69:$T69)&lt;=2,SUM($P69:$T69),IF(COUNTA($Q69:$T69)=3,SUM($P69:$T69)-MIN($Q69:$T69),SUM($P69:$T69)-MIN($Q69:$T69)-SMALL($Q69:$T69,2))))*7/(SUM($P$14:$R$14)/10))</f>
        <v>48</v>
      </c>
      <c r="V69" s="327" t="n">
        <f aca="false">IF(ROUNDDOWN(SUM($O69,$U69,0.5),0)&gt;0,ROUNDDOWN(SUM($O69,$U69,0.5),0),"")</f>
        <v>65</v>
      </c>
      <c r="W69" s="327"/>
      <c r="X69" s="327"/>
      <c r="Y69" s="328" t="str">
        <f aca="false">IF(AND(N69&lt;$N$14/2,COUNTIF($P69:$T69,"&gt;0")&gt;0),"FAIL LABS",IF(OR($U69=0,$U69=""),"",IF($V69&gt;=70,"A",IF($V69&gt;=60,"B",IF($V69&gt;=50,"C",IF($V69&gt;=40,"D","E"))))))</f>
        <v>B</v>
      </c>
    </row>
    <row r="70" customFormat="false" ht="26.25" hidden="false" customHeight="false" outlineLevel="0" collapsed="false">
      <c r="A70" s="509" t="n">
        <v>56</v>
      </c>
      <c r="B70" s="511" t="s">
        <v>158</v>
      </c>
      <c r="C70" s="511" t="s">
        <v>159</v>
      </c>
      <c r="D70" s="323" t="n">
        <v>3</v>
      </c>
      <c r="E70" s="323" t="n">
        <v>3</v>
      </c>
      <c r="F70" s="323"/>
      <c r="G70" s="324" t="n">
        <f aca="false">IF(COUNTA($D70:$F70)&gt;0,SUM($D70/$D$14,$E70/$E$14,$F70/$F$14)*$G$14/COUNTA($D70:$F70),0)</f>
        <v>3</v>
      </c>
      <c r="H70" s="323" t="n">
        <v>3</v>
      </c>
      <c r="I70" s="323" t="n">
        <v>4.5</v>
      </c>
      <c r="J70" s="324" t="n">
        <f aca="false">IF(COUNTA($H70:$I70)&gt;0,SUM($H70/$H$14,$I70/$I$14)*$J$14/COUNTA($H70:$I70),0)</f>
        <v>3.75</v>
      </c>
      <c r="K70" s="323" t="n">
        <v>9</v>
      </c>
      <c r="L70" s="323" t="n">
        <v>7</v>
      </c>
      <c r="M70" s="323"/>
      <c r="N70" s="324" t="n">
        <f aca="false">IF(COUNTA($K70:$M70)&gt;0,SUM($K70/$K$14,$L70/$L$14,$M70/$M$14)*$N$14/COUNTA($K70:$M70),0)</f>
        <v>8</v>
      </c>
      <c r="O70" s="325" t="n">
        <f aca="false">IF(ROUNDDOWN(SUM($G70,$J70,$N70,0.05),1)&gt;0,ROUNDDOWN(SUM($G70,$J70,$N70,0.05),1),"")</f>
        <v>14.8</v>
      </c>
      <c r="P70" s="323" t="n">
        <v>20</v>
      </c>
      <c r="Q70" s="323"/>
      <c r="R70" s="323" t="n">
        <v>17</v>
      </c>
      <c r="S70" s="323"/>
      <c r="T70" s="323" t="n">
        <v>4</v>
      </c>
      <c r="U70" s="326" t="n">
        <f aca="false">IF(OR(COUNTIF($P70:$T70,"&gt;0")=0,COUNTA($P$14)=0),"",(IF(COUNTA($Q70:$T70)&lt;=2,SUM($P70:$T70),IF(COUNTA($Q70:$T70)=3,SUM($P70:$T70)-MIN($Q70:$T70),SUM($P70:$T70)-MIN($Q70:$T70)-SMALL($Q70:$T70,2))))*7/(SUM($P$14:$R$14)/10))</f>
        <v>41</v>
      </c>
      <c r="V70" s="327" t="n">
        <f aca="false">IF(ROUNDDOWN(SUM($O70,$U70,0.5),0)&gt;0,ROUNDDOWN(SUM($O70,$U70,0.5),0),"")</f>
        <v>56</v>
      </c>
      <c r="W70" s="327"/>
      <c r="X70" s="327"/>
      <c r="Y70" s="328" t="str">
        <f aca="false">IF(AND(N70&lt;$N$14/2,COUNTIF($P70:$T70,"&gt;0")&gt;0),"FAIL LABS",IF(OR($U70=0,$U70=""),"",IF($V70&gt;=70,"A",IF($V70&gt;=60,"B",IF($V70&gt;=50,"C",IF($V70&gt;=40,"D","E"))))))</f>
        <v>C</v>
      </c>
    </row>
    <row r="71" customFormat="false" ht="26.25" hidden="false" customHeight="false" outlineLevel="0" collapsed="false">
      <c r="A71" s="509" t="n">
        <v>57</v>
      </c>
      <c r="B71" s="511" t="s">
        <v>177</v>
      </c>
      <c r="C71" s="511" t="s">
        <v>178</v>
      </c>
      <c r="D71" s="323" t="n">
        <v>4.5</v>
      </c>
      <c r="E71" s="323" t="n">
        <v>5</v>
      </c>
      <c r="F71" s="323"/>
      <c r="G71" s="324" t="n">
        <f aca="false">IF(COUNTA($D71:$F71)&gt;0,SUM($D71/$D$14,$E71/$E$14,$F71/$F$14)*$G$14/COUNTA($D71:$F71),0)</f>
        <v>4.75</v>
      </c>
      <c r="H71" s="323" t="n">
        <v>3</v>
      </c>
      <c r="I71" s="323" t="n">
        <v>4</v>
      </c>
      <c r="J71" s="324" t="n">
        <f aca="false">IF(COUNTA($H71:$I71)&gt;0,SUM($H71/$H$14,$I71/$I$14)*$J$14/COUNTA($H71:$I71),0)</f>
        <v>3.5</v>
      </c>
      <c r="K71" s="323" t="n">
        <v>9</v>
      </c>
      <c r="L71" s="323" t="n">
        <v>12</v>
      </c>
      <c r="M71" s="323"/>
      <c r="N71" s="324" t="n">
        <f aca="false">IF(COUNTA($K71:$M71)&gt;0,SUM($K71/$K$14,$L71/$L$14,$M71/$M$14)*$N$14/COUNTA($K71:$M71),0)</f>
        <v>10.5</v>
      </c>
      <c r="O71" s="325" t="n">
        <f aca="false">IF(ROUNDDOWN(SUM($G71,$J71,$N71,0.05),1)&gt;0,ROUNDDOWN(SUM($G71,$J71,$N71,0.05),1),"")</f>
        <v>18.8</v>
      </c>
      <c r="P71" s="323" t="n">
        <v>16</v>
      </c>
      <c r="Q71" s="323" t="n">
        <v>8</v>
      </c>
      <c r="R71" s="323"/>
      <c r="S71" s="323"/>
      <c r="T71" s="323" t="n">
        <v>5</v>
      </c>
      <c r="U71" s="326" t="n">
        <f aca="false">IF(OR(COUNTIF($P71:$T71,"&gt;0")=0,COUNTA($P$14)=0),"",(IF(COUNTA($Q71:$T71)&lt;=2,SUM($P71:$T71),IF(COUNTA($Q71:$T71)=3,SUM($P71:$T71)-MIN($Q71:$T71),SUM($P71:$T71)-MIN($Q71:$T71)-SMALL($Q71:$T71,2))))*7/(SUM($P$14:$R$14)/10))</f>
        <v>29</v>
      </c>
      <c r="V71" s="327" t="n">
        <f aca="false">IF(ROUNDDOWN(SUM($O71,$U71,0.5),0)&gt;0,ROUNDDOWN(SUM($O71,$U71,0.5),0),"")</f>
        <v>48</v>
      </c>
      <c r="W71" s="327"/>
      <c r="X71" s="327"/>
      <c r="Y71" s="328" t="str">
        <f aca="false">IF(AND(N71&lt;$N$14/2,COUNTIF($P71:$T71,"&gt;0")&gt;0),"FAIL LABS",IF(OR($U71=0,$U71=""),"",IF($V71&gt;=70,"A",IF($V71&gt;=60,"B",IF($V71&gt;=50,"C",IF($V71&gt;=40,"D","E"))))))</f>
        <v>D</v>
      </c>
    </row>
    <row r="72" customFormat="false" ht="26.25" hidden="false" customHeight="false" outlineLevel="0" collapsed="false">
      <c r="A72" s="509" t="n">
        <v>58</v>
      </c>
      <c r="B72" s="511" t="s">
        <v>160</v>
      </c>
      <c r="C72" s="511" t="s">
        <v>161</v>
      </c>
      <c r="D72" s="323" t="n">
        <v>3</v>
      </c>
      <c r="E72" s="323" t="n">
        <v>5</v>
      </c>
      <c r="F72" s="323"/>
      <c r="G72" s="324" t="n">
        <f aca="false">IF(COUNTA($D72:$F72)&gt;0,SUM($D72/$D$14,$E72/$E$14,$F72/$F$14)*$G$14/COUNTA($D72:$F72),0)</f>
        <v>4</v>
      </c>
      <c r="H72" s="323" t="n">
        <v>3</v>
      </c>
      <c r="I72" s="323" t="n">
        <v>3</v>
      </c>
      <c r="J72" s="324" t="n">
        <f aca="false">IF(COUNTA($H72:$I72)&gt;0,SUM($H72/$H$14,$I72/$I$14)*$J$14/COUNTA($H72:$I72),0)</f>
        <v>3</v>
      </c>
      <c r="K72" s="323" t="n">
        <v>10</v>
      </c>
      <c r="L72" s="323" t="n">
        <v>11</v>
      </c>
      <c r="M72" s="323"/>
      <c r="N72" s="324" t="n">
        <f aca="false">IF(COUNTA($K72:$M72)&gt;0,SUM($K72/$K$14,$L72/$L$14,$M72/$M$14)*$N$14/COUNTA($K72:$M72),0)</f>
        <v>10.5</v>
      </c>
      <c r="O72" s="325" t="n">
        <f aca="false">IF(ROUNDDOWN(SUM($G72,$J72,$N72,0.05),1)&gt;0,ROUNDDOWN(SUM($G72,$J72,$N72,0.05),1),"")</f>
        <v>17.5</v>
      </c>
      <c r="P72" s="323" t="n">
        <v>21</v>
      </c>
      <c r="Q72" s="323" t="n">
        <v>10.5</v>
      </c>
      <c r="R72" s="323"/>
      <c r="S72" s="323"/>
      <c r="T72" s="323" t="n">
        <v>10</v>
      </c>
      <c r="U72" s="326" t="n">
        <f aca="false">IF(OR(COUNTIF($P72:$T72,"&gt;0")=0,COUNTA($P$14)=0),"",(IF(COUNTA($Q72:$T72)&lt;=2,SUM($P72:$T72),IF(COUNTA($Q72:$T72)=3,SUM($P72:$T72)-MIN($Q72:$T72),SUM($P72:$T72)-MIN($Q72:$T72)-SMALL($Q72:$T72,2))))*7/(SUM($P$14:$R$14)/10))</f>
        <v>41.5</v>
      </c>
      <c r="V72" s="327" t="n">
        <f aca="false">IF(ROUNDDOWN(SUM($O72,$U72,0.5),0)&gt;0,ROUNDDOWN(SUM($O72,$U72,0.5),0),"")</f>
        <v>59</v>
      </c>
      <c r="W72" s="327"/>
      <c r="X72" s="327"/>
      <c r="Y72" s="328" t="str">
        <f aca="false">IF(AND(N72&lt;$N$14/2,COUNTIF($P72:$T72,"&gt;0")&gt;0),"FAIL LABS",IF(OR($U72=0,$U72=""),"",IF($V72&gt;=70,"A",IF($V72&gt;=60,"B",IF($V72&gt;=50,"C",IF($V72&gt;=40,"D","E"))))))</f>
        <v>C</v>
      </c>
    </row>
    <row r="73" customFormat="false" ht="26.25" hidden="false" customHeight="false" outlineLevel="0" collapsed="false">
      <c r="A73" s="509" t="n">
        <v>59</v>
      </c>
      <c r="B73" s="511" t="s">
        <v>182</v>
      </c>
      <c r="C73" s="511" t="s">
        <v>183</v>
      </c>
      <c r="D73" s="323" t="n">
        <v>4.5</v>
      </c>
      <c r="E73" s="323" t="n">
        <v>3</v>
      </c>
      <c r="F73" s="323"/>
      <c r="G73" s="324" t="n">
        <f aca="false">IF(COUNTA($D73:$F73)&gt;0,SUM($D73/$D$14,$E73/$E$14,$F73/$F$14)*$G$14/COUNTA($D73:$F73),0)</f>
        <v>3.75</v>
      </c>
      <c r="H73" s="323" t="n">
        <v>3</v>
      </c>
      <c r="I73" s="323" t="n">
        <v>4.5</v>
      </c>
      <c r="J73" s="324" t="n">
        <f aca="false">IF(COUNTA($H73:$I73)&gt;0,SUM($H73/$H$14,$I73/$I$14)*$J$14/COUNTA($H73:$I73),0)</f>
        <v>3.75</v>
      </c>
      <c r="K73" s="323" t="n">
        <v>9</v>
      </c>
      <c r="L73" s="323" t="n">
        <v>9</v>
      </c>
      <c r="M73" s="323"/>
      <c r="N73" s="324" t="n">
        <f aca="false">IF(COUNTA($K73:$M73)&gt;0,SUM($K73/$K$14,$L73/$L$14,$M73/$M$14)*$N$14/COUNTA($K73:$M73),0)</f>
        <v>9</v>
      </c>
      <c r="O73" s="325" t="n">
        <f aca="false">IF(ROUNDDOWN(SUM($G73,$J73,$N73,0.05),1)&gt;0,ROUNDDOWN(SUM($G73,$J73,$N73,0.05),1),"")</f>
        <v>16.5</v>
      </c>
      <c r="P73" s="323" t="n">
        <v>26</v>
      </c>
      <c r="Q73" s="323" t="n">
        <v>10</v>
      </c>
      <c r="R73" s="323"/>
      <c r="S73" s="323"/>
      <c r="T73" s="323" t="n">
        <v>8</v>
      </c>
      <c r="U73" s="326" t="n">
        <f aca="false">IF(OR(COUNTIF($P73:$T73,"&gt;0")=0,COUNTA($P$14)=0),"",(IF(COUNTA($Q73:$T73)&lt;=2,SUM($P73:$T73),IF(COUNTA($Q73:$T73)=3,SUM($P73:$T73)-MIN($Q73:$T73),SUM($P73:$T73)-MIN($Q73:$T73)-SMALL($Q73:$T73,2))))*7/(SUM($P$14:$R$14)/10))</f>
        <v>44</v>
      </c>
      <c r="V73" s="327" t="n">
        <f aca="false">IF(ROUNDDOWN(SUM($O73,$U73,0.5),0)&gt;0,ROUNDDOWN(SUM($O73,$U73,0.5),0),"")</f>
        <v>61</v>
      </c>
      <c r="W73" s="327"/>
      <c r="X73" s="327"/>
      <c r="Y73" s="328" t="str">
        <f aca="false">IF(AND(N73&lt;$N$14/2,COUNTIF($P73:$T73,"&gt;0")&gt;0),"FAIL LABS",IF(OR($U73=0,$U73=""),"",IF($V73&gt;=70,"A",IF($V73&gt;=60,"B",IF($V73&gt;=50,"C",IF($V73&gt;=40,"D","E"))))))</f>
        <v>B</v>
      </c>
    </row>
    <row r="74" customFormat="false" ht="26.25" hidden="false" customHeight="false" outlineLevel="0" collapsed="false">
      <c r="A74" s="509" t="n">
        <v>60</v>
      </c>
      <c r="B74" s="511" t="s">
        <v>180</v>
      </c>
      <c r="C74" s="511" t="s">
        <v>181</v>
      </c>
      <c r="D74" s="323" t="n">
        <v>5</v>
      </c>
      <c r="E74" s="323" t="n">
        <v>5</v>
      </c>
      <c r="F74" s="323"/>
      <c r="G74" s="324" t="n">
        <f aca="false">IF(COUNTA($D74:$F74)&gt;0,SUM($D74/$D$14,$E74/$E$14,$F74/$F$14)*$G$14/COUNTA($D74:$F74),0)</f>
        <v>5</v>
      </c>
      <c r="H74" s="323" t="n">
        <v>3</v>
      </c>
      <c r="I74" s="323" t="n">
        <v>3</v>
      </c>
      <c r="J74" s="324" t="n">
        <f aca="false">IF(COUNTA($H74:$I74)&gt;0,SUM($H74/$H$14,$I74/$I$14)*$J$14/COUNTA($H74:$I74),0)</f>
        <v>3</v>
      </c>
      <c r="K74" s="323" t="n">
        <v>10</v>
      </c>
      <c r="L74" s="323" t="n">
        <v>10</v>
      </c>
      <c r="M74" s="323"/>
      <c r="N74" s="324" t="n">
        <f aca="false">IF(COUNTA($K74:$M74)&gt;0,SUM($K74/$K$14,$L74/$L$14,$M74/$M$14)*$N$14/COUNTA($K74:$M74),0)</f>
        <v>10</v>
      </c>
      <c r="O74" s="325" t="n">
        <f aca="false">IF(ROUNDDOWN(SUM($G74,$J74,$N74,0.05),1)&gt;0,ROUNDDOWN(SUM($G74,$J74,$N74,0.05),1),"")</f>
        <v>18</v>
      </c>
      <c r="P74" s="323" t="n">
        <v>19</v>
      </c>
      <c r="Q74" s="323" t="n">
        <v>10</v>
      </c>
      <c r="R74" s="323"/>
      <c r="S74" s="323"/>
      <c r="T74" s="323" t="n">
        <v>8</v>
      </c>
      <c r="U74" s="326" t="n">
        <f aca="false">IF(OR(COUNTIF($P74:$T74,"&gt;0")=0,COUNTA($P$14)=0),"",(IF(COUNTA($Q74:$T74)&lt;=2,SUM($P74:$T74),IF(COUNTA($Q74:$T74)=3,SUM($P74:$T74)-MIN($Q74:$T74),SUM($P74:$T74)-MIN($Q74:$T74)-SMALL($Q74:$T74,2))))*7/(SUM($P$14:$R$14)/10))</f>
        <v>37</v>
      </c>
      <c r="V74" s="327" t="n">
        <f aca="false">IF(ROUNDDOWN(SUM($O74,$U74,0.5),0)&gt;0,ROUNDDOWN(SUM($O74,$U74,0.5),0),"")</f>
        <v>55</v>
      </c>
      <c r="W74" s="327"/>
      <c r="X74" s="327"/>
      <c r="Y74" s="328" t="str">
        <f aca="false">IF(AND(N74&lt;$N$14/2,COUNTIF($P74:$T74,"&gt;0")&gt;0),"FAIL LABS",IF(OR($U74=0,$U74=""),"",IF($V74&gt;=70,"A",IF($V74&gt;=60,"B",IF($V74&gt;=50,"C",IF($V74&gt;=40,"D","E"))))))</f>
        <v>C</v>
      </c>
    </row>
    <row r="75" customFormat="false" ht="26.25" hidden="false" customHeight="false" outlineLevel="0" collapsed="false">
      <c r="A75" s="509" t="n">
        <v>61</v>
      </c>
      <c r="B75" s="511" t="s">
        <v>194</v>
      </c>
      <c r="C75" s="511" t="s">
        <v>195</v>
      </c>
      <c r="D75" s="323" t="n">
        <v>4.5</v>
      </c>
      <c r="E75" s="323" t="n">
        <v>3</v>
      </c>
      <c r="F75" s="323"/>
      <c r="G75" s="324" t="n">
        <f aca="false">IF(COUNTA($D75:$F75)&gt;0,SUM($D75/$D$14,$E75/$E$14,$F75/$F$14)*$G$14/COUNTA($D75:$F75),0)</f>
        <v>3.75</v>
      </c>
      <c r="H75" s="323" t="n">
        <v>3</v>
      </c>
      <c r="I75" s="323" t="n">
        <v>2.5</v>
      </c>
      <c r="J75" s="324" t="n">
        <f aca="false">IF(COUNTA($H75:$I75)&gt;0,SUM($H75/$H$14,$I75/$I$14)*$J$14/COUNTA($H75:$I75),0)</f>
        <v>2.75</v>
      </c>
      <c r="K75" s="323" t="n">
        <v>9</v>
      </c>
      <c r="L75" s="323" t="n">
        <v>7</v>
      </c>
      <c r="M75" s="323"/>
      <c r="N75" s="324" t="n">
        <f aca="false">IF(COUNTA($K75:$M75)&gt;0,SUM($K75/$K$14,$L75/$L$14,$M75/$M$14)*$N$14/COUNTA($K75:$M75),0)</f>
        <v>8</v>
      </c>
      <c r="O75" s="325" t="n">
        <f aca="false">IF(ROUNDDOWN(SUM($G75,$J75,$N75,0.05),1)&gt;0,ROUNDDOWN(SUM($G75,$J75,$N75,0.05),1),"")</f>
        <v>14.5</v>
      </c>
      <c r="P75" s="323" t="n">
        <v>17</v>
      </c>
      <c r="Q75" s="323" t="n">
        <v>10</v>
      </c>
      <c r="R75" s="323"/>
      <c r="S75" s="323"/>
      <c r="T75" s="323" t="n">
        <v>5</v>
      </c>
      <c r="U75" s="326" t="n">
        <f aca="false">IF(OR(COUNTIF($P75:$T75,"&gt;0")=0,COUNTA($P$14)=0),"",(IF(COUNTA($Q75:$T75)&lt;=2,SUM($P75:$T75),IF(COUNTA($Q75:$T75)=3,SUM($P75:$T75)-MIN($Q75:$T75),SUM($P75:$T75)-MIN($Q75:$T75)-SMALL($Q75:$T75,2))))*7/(SUM($P$14:$R$14)/10))</f>
        <v>32</v>
      </c>
      <c r="V75" s="327" t="n">
        <f aca="false">IF(ROUNDDOWN(SUM($O75,$U75,0.5),0)&gt;0,ROUNDDOWN(SUM($O75,$U75,0.5),0),"")</f>
        <v>47</v>
      </c>
      <c r="W75" s="327"/>
      <c r="X75" s="327"/>
      <c r="Y75" s="328" t="str">
        <f aca="false">IF(AND(N75&lt;$N$14/2,COUNTIF($P75:$T75,"&gt;0")&gt;0),"FAIL LABS",IF(OR($U75=0,$U75=""),"",IF($V75&gt;=70,"A",IF($V75&gt;=60,"B",IF($V75&gt;=50,"C",IF($V75&gt;=40,"D","E"))))))</f>
        <v>D</v>
      </c>
    </row>
    <row r="76" customFormat="false" ht="26.25" hidden="false" customHeight="false" outlineLevel="0" collapsed="false">
      <c r="A76" s="509" t="n">
        <v>62</v>
      </c>
      <c r="B76" s="511" t="s">
        <v>162</v>
      </c>
      <c r="C76" s="511" t="s">
        <v>163</v>
      </c>
      <c r="D76" s="323" t="n">
        <v>0.1</v>
      </c>
      <c r="E76" s="323" t="n">
        <v>6.5</v>
      </c>
      <c r="F76" s="323"/>
      <c r="G76" s="324" t="n">
        <f aca="false">IF(COUNTA($D76:$F76)&gt;0,SUM($D76/$D$14,$E76/$E$14,$F76/$F$14)*$G$14/COUNTA($D76:$F76),0)</f>
        <v>3.3</v>
      </c>
      <c r="H76" s="323" t="n">
        <v>3</v>
      </c>
      <c r="I76" s="323" t="n">
        <v>2.5</v>
      </c>
      <c r="J76" s="324" t="n">
        <f aca="false">IF(COUNTA($H76:$I76)&gt;0,SUM($H76/$H$14,$I76/$I$14)*$J$14/COUNTA($H76:$I76),0)</f>
        <v>2.75</v>
      </c>
      <c r="K76" s="323" t="n">
        <v>9</v>
      </c>
      <c r="L76" s="323" t="n">
        <v>7</v>
      </c>
      <c r="M76" s="323"/>
      <c r="N76" s="324" t="n">
        <f aca="false">IF(COUNTA($K76:$M76)&gt;0,SUM($K76/$K$14,$L76/$L$14,$M76/$M$14)*$N$14/COUNTA($K76:$M76),0)</f>
        <v>8</v>
      </c>
      <c r="O76" s="325" t="n">
        <f aca="false">IF(ROUNDDOWN(SUM($G76,$J76,$N76,0.05),1)&gt;0,ROUNDDOWN(SUM($G76,$J76,$N76,0.05),1),"")</f>
        <v>14.1</v>
      </c>
      <c r="P76" s="323" t="n">
        <v>19</v>
      </c>
      <c r="Q76" s="323"/>
      <c r="R76" s="323" t="n">
        <v>12</v>
      </c>
      <c r="S76" s="323"/>
      <c r="T76" s="323" t="n">
        <v>4</v>
      </c>
      <c r="U76" s="326" t="n">
        <f aca="false">IF(OR(COUNTIF($P76:$T76,"&gt;0")=0,COUNTA($P$14)=0),"",(IF(COUNTA($Q76:$T76)&lt;=2,SUM($P76:$T76),IF(COUNTA($Q76:$T76)=3,SUM($P76:$T76)-MIN($Q76:$T76),SUM($P76:$T76)-MIN($Q76:$T76)-SMALL($Q76:$T76,2))))*7/(SUM($P$14:$R$14)/10))</f>
        <v>35</v>
      </c>
      <c r="V76" s="327" t="n">
        <f aca="false">IF(ROUNDDOWN(SUM($O76,$U76,0.5),0)&gt;0,ROUNDDOWN(SUM($O76,$U76,0.5),0),"")</f>
        <v>49</v>
      </c>
      <c r="W76" s="327"/>
      <c r="X76" s="327"/>
      <c r="Y76" s="328" t="str">
        <f aca="false">IF(AND(N76&lt;$N$14/2,COUNTIF($P76:$T76,"&gt;0")&gt;0),"FAIL LABS",IF(OR($U76=0,$U76=""),"",IF($V76&gt;=70,"A",IF($V76&gt;=60,"B",IF($V76&gt;=50,"C",IF($V76&gt;=40,"D","E"))))))</f>
        <v>D</v>
      </c>
    </row>
    <row r="77" customFormat="false" ht="26.25" hidden="false" customHeight="false" outlineLevel="0" collapsed="false">
      <c r="A77" s="509" t="n">
        <v>63</v>
      </c>
      <c r="B77" s="511" t="s">
        <v>164</v>
      </c>
      <c r="C77" s="511" t="s">
        <v>165</v>
      </c>
      <c r="D77" s="323" t="n">
        <v>3</v>
      </c>
      <c r="E77" s="323" t="n">
        <v>4</v>
      </c>
      <c r="F77" s="323"/>
      <c r="G77" s="324" t="n">
        <f aca="false">IF(COUNTA($D77:$F77)&gt;0,SUM($D77/$D$14,$E77/$E$14,$F77/$F$14)*$G$14/COUNTA($D77:$F77),0)</f>
        <v>3.5</v>
      </c>
      <c r="H77" s="323" t="n">
        <v>3</v>
      </c>
      <c r="I77" s="323" t="n">
        <v>4.5</v>
      </c>
      <c r="J77" s="324" t="n">
        <f aca="false">IF(COUNTA($H77:$I77)&gt;0,SUM($H77/$H$14,$I77/$I$14)*$J$14/COUNTA($H77:$I77),0)</f>
        <v>3.75</v>
      </c>
      <c r="K77" s="323" t="n">
        <v>9</v>
      </c>
      <c r="L77" s="323" t="n">
        <v>9</v>
      </c>
      <c r="M77" s="323"/>
      <c r="N77" s="324" t="n">
        <f aca="false">IF(COUNTA($K77:$M77)&gt;0,SUM($K77/$K$14,$L77/$L$14,$M77/$M$14)*$N$14/COUNTA($K77:$M77),0)</f>
        <v>9</v>
      </c>
      <c r="O77" s="325" t="n">
        <f aca="false">IF(ROUNDDOWN(SUM($G77,$J77,$N77,0.05),1)&gt;0,ROUNDDOWN(SUM($G77,$J77,$N77,0.05),1),"")</f>
        <v>16.3</v>
      </c>
      <c r="P77" s="323" t="n">
        <v>22</v>
      </c>
      <c r="Q77" s="323"/>
      <c r="R77" s="323" t="n">
        <v>19</v>
      </c>
      <c r="S77" s="323"/>
      <c r="T77" s="323" t="n">
        <v>5</v>
      </c>
      <c r="U77" s="326" t="n">
        <f aca="false">IF(OR(COUNTIF($P77:$T77,"&gt;0")=0,COUNTA($P$14)=0),"",(IF(COUNTA($Q77:$T77)&lt;=2,SUM($P77:$T77),IF(COUNTA($Q77:$T77)=3,SUM($P77:$T77)-MIN($Q77:$T77),SUM($P77:$T77)-MIN($Q77:$T77)-SMALL($Q77:$T77,2))))*7/(SUM($P$14:$R$14)/10))</f>
        <v>46</v>
      </c>
      <c r="V77" s="327" t="n">
        <f aca="false">IF(ROUNDDOWN(SUM($O77,$U77,0.5),0)&gt;0,ROUNDDOWN(SUM($O77,$U77,0.5),0),"")</f>
        <v>62</v>
      </c>
      <c r="W77" s="327"/>
      <c r="X77" s="327"/>
      <c r="Y77" s="328" t="str">
        <f aca="false">IF(AND(N77&lt;$N$14/2,COUNTIF($P77:$T77,"&gt;0")&gt;0),"FAIL LABS",IF(OR($U77=0,$U77=""),"",IF($V77&gt;=70,"A",IF($V77&gt;=60,"B",IF($V77&gt;=50,"C",IF($V77&gt;=40,"D","E"))))))</f>
        <v>B</v>
      </c>
    </row>
    <row r="78" customFormat="false" ht="26.25" hidden="false" customHeight="false" outlineLevel="0" collapsed="false">
      <c r="A78" s="509" t="n">
        <v>64</v>
      </c>
      <c r="B78" s="511" t="s">
        <v>203</v>
      </c>
      <c r="C78" s="511" t="s">
        <v>250</v>
      </c>
      <c r="D78" s="323"/>
      <c r="E78" s="323"/>
      <c r="F78" s="323"/>
      <c r="G78" s="324" t="n">
        <f aca="false">IF(COUNTA($D78:$F78)&gt;0,SUM($D78/$D$14,$E78/$E$14,$F78/$F$14)*$G$14/COUNTA($D78:$F78),0)</f>
        <v>0</v>
      </c>
      <c r="H78" s="323" t="n">
        <v>3</v>
      </c>
      <c r="I78" s="323" t="n">
        <v>2.5</v>
      </c>
      <c r="J78" s="324" t="n">
        <f aca="false">IF(COUNTA($H78:$I78)&gt;0,SUM($H78/$H$14,$I78/$I$14)*$J$14/COUNTA($H78:$I78),0)</f>
        <v>2.75</v>
      </c>
      <c r="K78" s="323" t="n">
        <v>8</v>
      </c>
      <c r="L78" s="323" t="n">
        <v>12</v>
      </c>
      <c r="M78" s="323"/>
      <c r="N78" s="324" t="n">
        <f aca="false">IF(COUNTA($K78:$M78)&gt;0,SUM($K78/$K$14,$L78/$L$14,$M78/$M$14)*$N$14/COUNTA($K78:$M78),0)</f>
        <v>10</v>
      </c>
      <c r="O78" s="325" t="n">
        <f aca="false">IF(ROUNDDOWN(SUM($G78,$J78,$N78,0.05),1)&gt;0,ROUNDDOWN(SUM($G78,$J78,$N78,0.05),1),"")</f>
        <v>12.8</v>
      </c>
      <c r="P78" s="323"/>
      <c r="Q78" s="323"/>
      <c r="R78" s="323"/>
      <c r="S78" s="323"/>
      <c r="T78" s="323"/>
      <c r="U78" s="326" t="str">
        <f aca="false">IF(OR(COUNTIF($P78:$T78,"&gt;0")=0,COUNTA($P$14)=0),"",(IF(COUNTA($Q78:$T78)&lt;=2,SUM($P78:$T78),IF(COUNTA($Q78:$T78)=3,SUM($P78:$T78)-MIN($Q78:$T78),SUM($P78:$T78)-MIN($Q78:$T78)-SMALL($Q78:$T78,2))))*7/(SUM($P$14:$R$14)/10))</f>
        <v/>
      </c>
      <c r="V78" s="327" t="n">
        <f aca="false">IF(ROUNDDOWN(SUM($O78,$U78,0.5),0)&gt;0,ROUNDDOWN(SUM($O78,$U78,0.5),0),"")</f>
        <v>13</v>
      </c>
      <c r="W78" s="327"/>
      <c r="X78" s="327"/>
      <c r="Y78" s="328" t="str">
        <f aca="false">IF(AND(N78&lt;$N$14/2,COUNTIF($P78:$T78,"&gt;0")&gt;0),"FAIL LABS",IF(OR($U78=0,$U78=""),"",IF($V78&gt;=70,"A",IF($V78&gt;=60,"B",IF($V78&gt;=50,"C",IF($V78&gt;=40,"D","E"))))))</f>
        <v/>
      </c>
    </row>
    <row r="79" customFormat="false" ht="26.25" hidden="false" customHeight="false" outlineLevel="0" collapsed="false">
      <c r="A79" s="509" t="n">
        <v>65</v>
      </c>
      <c r="B79" s="511" t="s">
        <v>197</v>
      </c>
      <c r="C79" s="511" t="s">
        <v>198</v>
      </c>
      <c r="D79" s="323" t="n">
        <v>3</v>
      </c>
      <c r="E79" s="323" t="n">
        <v>5</v>
      </c>
      <c r="F79" s="323"/>
      <c r="G79" s="324" t="n">
        <f aca="false">IF(COUNTA($D79:$F79)&gt;0,SUM($D79/$D$14,$E79/$E$14,$F79/$F$14)*$G$14/COUNTA($D79:$F79),0)</f>
        <v>4</v>
      </c>
      <c r="H79" s="323" t="n">
        <v>3</v>
      </c>
      <c r="I79" s="323" t="n">
        <v>3</v>
      </c>
      <c r="J79" s="324" t="n">
        <f aca="false">IF(COUNTA($H79:$I79)&gt;0,SUM($H79/$H$14,$I79/$I$14)*$J$14/COUNTA($H79:$I79),0)</f>
        <v>3</v>
      </c>
      <c r="K79" s="323" t="n">
        <v>7</v>
      </c>
      <c r="L79" s="323" t="n">
        <v>12</v>
      </c>
      <c r="M79" s="323"/>
      <c r="N79" s="324" t="n">
        <f aca="false">IF(COUNTA($K79:$M79)&gt;0,SUM($K79/$K$14,$L79/$L$14,$M79/$M$14)*$N$14/COUNTA($K79:$M79),0)</f>
        <v>9.5</v>
      </c>
      <c r="O79" s="325" t="n">
        <f aca="false">IF(ROUNDDOWN(SUM($G79,$J79,$N79,0.05),1)&gt;0,ROUNDDOWN(SUM($G79,$J79,$N79,0.05),1),"")</f>
        <v>16.5</v>
      </c>
      <c r="P79" s="323" t="n">
        <v>21</v>
      </c>
      <c r="Q79" s="323"/>
      <c r="R79" s="323" t="n">
        <v>19</v>
      </c>
      <c r="S79" s="323" t="n">
        <v>17</v>
      </c>
      <c r="T79" s="323"/>
      <c r="U79" s="326" t="n">
        <f aca="false">IF(OR(COUNTIF($P79:$T79,"&gt;0")=0,COUNTA($P$14)=0),"",(IF(COUNTA($Q79:$T79)&lt;=2,SUM($P79:$T79),IF(COUNTA($Q79:$T79)=3,SUM($P79:$T79)-MIN($Q79:$T79),SUM($P79:$T79)-MIN($Q79:$T79)-SMALL($Q79:$T79,2))))*7/(SUM($P$14:$R$14)/10))</f>
        <v>57</v>
      </c>
      <c r="V79" s="327" t="n">
        <f aca="false">IF(ROUNDDOWN(SUM($O79,$U79,0.5),0)&gt;0,ROUNDDOWN(SUM($O79,$U79,0.5),0),"")</f>
        <v>74</v>
      </c>
      <c r="W79" s="327"/>
      <c r="X79" s="327"/>
      <c r="Y79" s="328" t="str">
        <f aca="false">IF(AND(N79&lt;$N$14/2,COUNTIF($P79:$T79,"&gt;0")&gt;0),"FAIL LABS",IF(OR($U79=0,$U79=""),"",IF($V79&gt;=70,"A",IF($V79&gt;=60,"B",IF($V79&gt;=50,"C",IF($V79&gt;=40,"D","E"))))))</f>
        <v>A</v>
      </c>
    </row>
    <row r="80" customFormat="false" ht="26.25" hidden="false" customHeight="false" outlineLevel="0" collapsed="false">
      <c r="A80" s="509" t="n">
        <v>66</v>
      </c>
      <c r="B80" s="511" t="s">
        <v>214</v>
      </c>
      <c r="C80" s="511" t="s">
        <v>255</v>
      </c>
      <c r="D80" s="323"/>
      <c r="E80" s="323"/>
      <c r="F80" s="323"/>
      <c r="G80" s="324" t="n">
        <f aca="false">IF(COUNTA($D80:$F80)&gt;0,SUM($D80/$D$14,$E80/$E$14,$F80/$F$14)*$G$14/COUNTA($D80:$F80),0)</f>
        <v>0</v>
      </c>
      <c r="H80" s="323"/>
      <c r="I80" s="323"/>
      <c r="J80" s="324" t="n">
        <f aca="false">IF(COUNTA($H80:$I80)&gt;0,SUM($H80/$H$14,$I80/$I$14)*$J$14/COUNTA($H80:$I80),0)</f>
        <v>0</v>
      </c>
      <c r="K80" s="323"/>
      <c r="L80" s="323"/>
      <c r="M80" s="323"/>
      <c r="N80" s="324" t="n">
        <f aca="false">IF(COUNTA($K80:$M80)&gt;0,SUM($K80/$K$14,$L80/$L$14,$M80/$M$14)*$N$14/COUNTA($K80:$M80),0)</f>
        <v>0</v>
      </c>
      <c r="O80" s="325" t="str">
        <f aca="false">IF(ROUNDDOWN(SUM($G80,$J80,$N80,0.05),1)&gt;0,ROUNDDOWN(SUM($G80,$J80,$N80,0.05),1),"")</f>
        <v/>
      </c>
      <c r="P80" s="323"/>
      <c r="Q80" s="323"/>
      <c r="R80" s="323"/>
      <c r="S80" s="323"/>
      <c r="T80" s="323"/>
      <c r="U80" s="326" t="str">
        <f aca="false">IF(OR(COUNTIF($P80:$T80,"&gt;0")=0,COUNTA($P$14)=0),"",(IF(COUNTA($Q80:$T80)&lt;=2,SUM($P80:$T80),IF(COUNTA($Q80:$T80)=3,SUM($P80:$T80)-MIN($Q80:$T80),SUM($P80:$T80)-MIN($Q80:$T80)-SMALL($Q80:$T80,2))))*7/(SUM($P$14:$R$14)/10))</f>
        <v/>
      </c>
      <c r="V80" s="327" t="str">
        <f aca="false">IF(ROUNDDOWN(SUM($O80,$U80,0.5),0)&gt;0,ROUNDDOWN(SUM($O80,$U80,0.5),0),"")</f>
        <v/>
      </c>
      <c r="W80" s="327"/>
      <c r="X80" s="327"/>
      <c r="Y80" s="328" t="str">
        <f aca="false">IF(AND(N80&lt;$N$14/2,COUNTIF($P80:$T80,"&gt;0")&gt;0),"FAIL LABS",IF(OR($U80=0,$U80=""),"",IF($V80&gt;=70,"A",IF($V80&gt;=60,"B",IF($V80&gt;=50,"C",IF($V80&gt;=40,"D","E"))))))</f>
        <v/>
      </c>
    </row>
    <row r="81" customFormat="false" ht="26.25" hidden="false" customHeight="false" outlineLevel="0" collapsed="false">
      <c r="A81" s="509" t="n">
        <v>67</v>
      </c>
      <c r="B81" s="511" t="s">
        <v>166</v>
      </c>
      <c r="C81" s="511" t="s">
        <v>167</v>
      </c>
      <c r="D81" s="323" t="n">
        <v>4.5</v>
      </c>
      <c r="E81" s="323" t="n">
        <v>4.5</v>
      </c>
      <c r="F81" s="323"/>
      <c r="G81" s="324" t="n">
        <f aca="false">IF(COUNTA($D81:$F81)&gt;0,SUM($D81/$D$14,$E81/$E$14,$F81/$F$14)*$G$14/COUNTA($D81:$F81),0)</f>
        <v>4.5</v>
      </c>
      <c r="H81" s="323" t="n">
        <v>3</v>
      </c>
      <c r="I81" s="323" t="n">
        <v>4</v>
      </c>
      <c r="J81" s="324" t="n">
        <f aca="false">IF(COUNTA($H81:$I81)&gt;0,SUM($H81/$H$14,$I81/$I$14)*$J$14/COUNTA($H81:$I81),0)</f>
        <v>3.5</v>
      </c>
      <c r="K81" s="323" t="n">
        <v>10</v>
      </c>
      <c r="L81" s="323" t="n">
        <v>9</v>
      </c>
      <c r="M81" s="323"/>
      <c r="N81" s="324" t="n">
        <f aca="false">IF(COUNTA($K81:$M81)&gt;0,SUM($K81/$K$14,$L81/$L$14,$M81/$M$14)*$N$14/COUNTA($K81:$M81),0)</f>
        <v>9.5</v>
      </c>
      <c r="O81" s="325" t="n">
        <f aca="false">IF(ROUNDDOWN(SUM($G81,$J81,$N81,0.05),1)&gt;0,ROUNDDOWN(SUM($G81,$J81,$N81,0.05),1),"")</f>
        <v>17.5</v>
      </c>
      <c r="P81" s="323" t="n">
        <v>25</v>
      </c>
      <c r="Q81" s="323"/>
      <c r="R81" s="323" t="n">
        <v>11</v>
      </c>
      <c r="S81" s="323"/>
      <c r="T81" s="323" t="n">
        <v>11</v>
      </c>
      <c r="U81" s="326" t="n">
        <f aca="false">IF(OR(COUNTIF($P81:$T81,"&gt;0")=0,COUNTA($P$14)=0),"",(IF(COUNTA($Q81:$T81)&lt;=2,SUM($P81:$T81),IF(COUNTA($Q81:$T81)=3,SUM($P81:$T81)-MIN($Q81:$T81),SUM($P81:$T81)-MIN($Q81:$T81)-SMALL($Q81:$T81,2))))*7/(SUM($P$14:$R$14)/10))</f>
        <v>47</v>
      </c>
      <c r="V81" s="327" t="n">
        <f aca="false">IF(ROUNDDOWN(SUM($O81,$U81,0.5),0)&gt;0,ROUNDDOWN(SUM($O81,$U81,0.5),0),"")</f>
        <v>65</v>
      </c>
      <c r="W81" s="327"/>
      <c r="X81" s="327"/>
      <c r="Y81" s="328" t="str">
        <f aca="false">IF(AND(N81&lt;$N$14/2,COUNTIF($P81:$T81,"&gt;0")&gt;0),"FAIL LABS",IF(OR($U81=0,$U81=""),"",IF($V81&gt;=70,"A",IF($V81&gt;=60,"B",IF($V81&gt;=50,"C",IF($V81&gt;=40,"D","E"))))))</f>
        <v>B</v>
      </c>
    </row>
    <row r="82" customFormat="false" ht="26.25" hidden="false" customHeight="false" outlineLevel="0" collapsed="false">
      <c r="A82" s="509" t="n">
        <v>68</v>
      </c>
      <c r="B82" s="511" t="s">
        <v>224</v>
      </c>
      <c r="C82" s="511" t="s">
        <v>261</v>
      </c>
      <c r="D82" s="323" t="n">
        <v>3</v>
      </c>
      <c r="E82" s="323" t="n">
        <v>4.5</v>
      </c>
      <c r="F82" s="323"/>
      <c r="G82" s="324" t="n">
        <f aca="false">IF(COUNTA($D82:$F82)&gt;0,SUM($D82/$D$14,$E82/$E$14,$F82/$F$14)*$G$14/COUNTA($D82:$F82),0)</f>
        <v>3.75</v>
      </c>
      <c r="H82" s="323" t="n">
        <v>2.5</v>
      </c>
      <c r="I82" s="323" t="n">
        <v>3</v>
      </c>
      <c r="J82" s="324" t="n">
        <f aca="false">IF(COUNTA($H82:$I82)&gt;0,SUM($H82/$H$14,$I82/$I$14)*$J$14/COUNTA($H82:$I82),0)</f>
        <v>2.75</v>
      </c>
      <c r="K82" s="323" t="n">
        <v>8</v>
      </c>
      <c r="L82" s="323" t="n">
        <v>12</v>
      </c>
      <c r="M82" s="323"/>
      <c r="N82" s="324" t="n">
        <f aca="false">IF(COUNTA($K82:$M82)&gt;0,SUM($K82/$K$14,$L82/$L$14,$M82/$M$14)*$N$14/COUNTA($K82:$M82),0)</f>
        <v>10</v>
      </c>
      <c r="O82" s="325" t="n">
        <f aca="false">IF(ROUNDDOWN(SUM($G82,$J82,$N82,0.05),1)&gt;0,ROUNDDOWN(SUM($G82,$J82,$N82,0.05),1),"")</f>
        <v>16.5</v>
      </c>
      <c r="P82" s="323" t="n">
        <v>14</v>
      </c>
      <c r="Q82" s="323"/>
      <c r="R82" s="323" t="n">
        <v>9</v>
      </c>
      <c r="S82" s="323" t="n">
        <v>5</v>
      </c>
      <c r="T82" s="323"/>
      <c r="U82" s="326" t="n">
        <f aca="false">IF(OR(COUNTIF($P82:$T82,"&gt;0")=0,COUNTA($P$14)=0),"",(IF(COUNTA($Q82:$T82)&lt;=2,SUM($P82:$T82),IF(COUNTA($Q82:$T82)=3,SUM($P82:$T82)-MIN($Q82:$T82),SUM($P82:$T82)-MIN($Q82:$T82)-SMALL($Q82:$T82,2))))*7/(SUM($P$14:$R$14)/10))</f>
        <v>28</v>
      </c>
      <c r="V82" s="327" t="n">
        <f aca="false">IF(ROUNDDOWN(SUM($O82,$U82,0.5),0)&gt;0,ROUNDDOWN(SUM($O82,$U82,0.5),0),"")</f>
        <v>45</v>
      </c>
      <c r="W82" s="327"/>
      <c r="X82" s="327"/>
      <c r="Y82" s="328" t="str">
        <f aca="false">IF(AND(N82&lt;$N$14/2,COUNTIF($P82:$T82,"&gt;0")&gt;0),"FAIL LABS",IF(OR($U82=0,$U82=""),"",IF($V82&gt;=70,"A",IF($V82&gt;=60,"B",IF($V82&gt;=50,"C",IF($V82&gt;=40,"D","E"))))))</f>
        <v>D</v>
      </c>
    </row>
    <row r="83" customFormat="false" ht="26.25" hidden="false" customHeight="false" outlineLevel="0" collapsed="false">
      <c r="A83" s="509" t="n">
        <v>69</v>
      </c>
      <c r="B83" s="511" t="s">
        <v>170</v>
      </c>
      <c r="C83" s="511" t="s">
        <v>171</v>
      </c>
      <c r="D83" s="323" t="n">
        <v>5</v>
      </c>
      <c r="E83" s="323" t="n">
        <v>3</v>
      </c>
      <c r="F83" s="323"/>
      <c r="G83" s="324" t="n">
        <f aca="false">IF(COUNTA($D83:$F83)&gt;0,SUM($D83/$D$14,$E83/$E$14,$F83/$F$14)*$G$14/COUNTA($D83:$F83),0)</f>
        <v>4</v>
      </c>
      <c r="H83" s="323" t="n">
        <v>3</v>
      </c>
      <c r="I83" s="323" t="n">
        <v>3</v>
      </c>
      <c r="J83" s="324" t="n">
        <f aca="false">IF(COUNTA($H83:$I83)&gt;0,SUM($H83/$H$14,$I83/$I$14)*$J$14/COUNTA($H83:$I83),0)</f>
        <v>3</v>
      </c>
      <c r="K83" s="323" t="n">
        <v>10.5</v>
      </c>
      <c r="L83" s="323" t="n">
        <v>11</v>
      </c>
      <c r="M83" s="323"/>
      <c r="N83" s="324" t="n">
        <f aca="false">IF(COUNTA($K83:$M83)&gt;0,SUM($K83/$K$14,$L83/$L$14,$M83/$M$14)*$N$14/COUNTA($K83:$M83),0)</f>
        <v>10.75</v>
      </c>
      <c r="O83" s="325" t="n">
        <f aca="false">IF(ROUNDDOWN(SUM($G83,$J83,$N83,0.05),1)&gt;0,ROUNDDOWN(SUM($G83,$J83,$N83,0.05),1),"")</f>
        <v>17.8</v>
      </c>
      <c r="P83" s="323" t="n">
        <v>27</v>
      </c>
      <c r="Q83" s="323"/>
      <c r="R83" s="323" t="n">
        <v>17</v>
      </c>
      <c r="S83" s="323"/>
      <c r="T83" s="323" t="n">
        <v>11</v>
      </c>
      <c r="U83" s="326" t="n">
        <f aca="false">IF(OR(COUNTIF($P83:$T83,"&gt;0")=0,COUNTA($P$14)=0),"",(IF(COUNTA($Q83:$T83)&lt;=2,SUM($P83:$T83),IF(COUNTA($Q83:$T83)=3,SUM($P83:$T83)-MIN($Q83:$T83),SUM($P83:$T83)-MIN($Q83:$T83)-SMALL($Q83:$T83,2))))*7/(SUM($P$14:$R$14)/10))</f>
        <v>55</v>
      </c>
      <c r="V83" s="327" t="n">
        <f aca="false">IF(ROUNDDOWN(SUM($O83,$U83,0.5),0)&gt;0,ROUNDDOWN(SUM($O83,$U83,0.5),0),"")</f>
        <v>73</v>
      </c>
      <c r="W83" s="327"/>
      <c r="X83" s="327"/>
      <c r="Y83" s="328" t="str">
        <f aca="false">IF(AND(N83&lt;$N$14/2,COUNTIF($P83:$T83,"&gt;0")&gt;0),"FAIL LABS",IF(OR($U83=0,$U83=""),"",IF($V83&gt;=70,"A",IF($V83&gt;=60,"B",IF($V83&gt;=50,"C",IF($V83&gt;=40,"D","E"))))))</f>
        <v>A</v>
      </c>
    </row>
    <row r="84" customFormat="false" ht="26.25" hidden="false" customHeight="false" outlineLevel="0" collapsed="false">
      <c r="A84" s="509" t="n">
        <v>70</v>
      </c>
      <c r="B84" s="511" t="s">
        <v>232</v>
      </c>
      <c r="C84" s="511" t="s">
        <v>426</v>
      </c>
      <c r="D84" s="323" t="n">
        <v>5</v>
      </c>
      <c r="E84" s="323" t="n">
        <v>5</v>
      </c>
      <c r="F84" s="323"/>
      <c r="G84" s="324" t="n">
        <f aca="false">IF(COUNTA($D84:$F84)&gt;0,SUM($D84/$D$14,$E84/$E$14,$F84/$F$14)*$G$14/COUNTA($D84:$F84),0)</f>
        <v>5</v>
      </c>
      <c r="H84" s="323" t="n">
        <v>3</v>
      </c>
      <c r="I84" s="323" t="n">
        <v>3</v>
      </c>
      <c r="J84" s="324" t="n">
        <f aca="false">IF(COUNTA($H84:$I84)&gt;0,SUM($H84/$H$14,$I84/$I$14)*$J$14/COUNTA($H84:$I84),0)</f>
        <v>3</v>
      </c>
      <c r="K84" s="323" t="n">
        <v>9</v>
      </c>
      <c r="L84" s="323" t="n">
        <v>7</v>
      </c>
      <c r="M84" s="323"/>
      <c r="N84" s="324" t="n">
        <f aca="false">IF(COUNTA($K84:$M84)&gt;0,SUM($K84/$K$14,$L84/$L$14,$M84/$M$14)*$N$14/COUNTA($K84:$M84),0)</f>
        <v>8</v>
      </c>
      <c r="O84" s="325" t="n">
        <f aca="false">IF(ROUNDDOWN(SUM($G84,$J84,$N84,0.05),1)&gt;0,ROUNDDOWN(SUM($G84,$J84,$N84,0.05),1),"")</f>
        <v>16</v>
      </c>
      <c r="P84" s="323" t="n">
        <v>17</v>
      </c>
      <c r="Q84" s="323"/>
      <c r="R84" s="323" t="n">
        <v>18</v>
      </c>
      <c r="S84" s="323"/>
      <c r="T84" s="323" t="n">
        <v>12</v>
      </c>
      <c r="U84" s="326" t="n">
        <f aca="false">IF(OR(COUNTIF($P84:$T84,"&gt;0")=0,COUNTA($P$14)=0),"",(IF(COUNTA($Q84:$T84)&lt;=2,SUM($P84:$T84),IF(COUNTA($Q84:$T84)=3,SUM($P84:$T84)-MIN($Q84:$T84),SUM($P84:$T84)-MIN($Q84:$T84)-SMALL($Q84:$T84,2))))*7/(SUM($P$14:$R$14)/10))</f>
        <v>47</v>
      </c>
      <c r="V84" s="327" t="n">
        <f aca="false">IF(ROUNDDOWN(SUM($O84,$U84,0.5),0)&gt;0,ROUNDDOWN(SUM($O84,$U84,0.5),0),"")</f>
        <v>63</v>
      </c>
      <c r="W84" s="327"/>
      <c r="X84" s="327"/>
      <c r="Y84" s="328" t="str">
        <f aca="false">IF(AND(N84&lt;$N$14/2,COUNTIF($P84:$T84,"&gt;0")&gt;0),"FAIL LABS",IF(OR($U84=0,$U84=""),"",IF($V84&gt;=70,"A",IF($V84&gt;=60,"B",IF($V84&gt;=50,"C",IF($V84&gt;=40,"D","E"))))))</f>
        <v>B</v>
      </c>
    </row>
    <row r="85" customFormat="false" ht="28.5" hidden="false" customHeight="false" outlineLevel="0" collapsed="false">
      <c r="A85" s="515"/>
      <c r="B85" s="516"/>
      <c r="C85" s="516"/>
      <c r="D85" s="347"/>
      <c r="E85" s="349" t="s">
        <v>379</v>
      </c>
      <c r="F85" s="349"/>
      <c r="G85" s="349"/>
      <c r="H85" s="349"/>
      <c r="I85" s="349"/>
      <c r="J85" s="349"/>
      <c r="K85" s="349"/>
      <c r="L85" s="349"/>
      <c r="M85" s="349"/>
      <c r="N85" s="349"/>
      <c r="O85" s="349"/>
      <c r="P85" s="349"/>
      <c r="Q85" s="349"/>
      <c r="R85" s="349"/>
      <c r="S85" s="349"/>
      <c r="T85" s="349"/>
      <c r="U85" s="347"/>
      <c r="V85" s="350"/>
      <c r="W85" s="347"/>
      <c r="X85" s="347"/>
      <c r="Y85" s="347"/>
    </row>
    <row r="86" customFormat="false" ht="15.75" hidden="false" customHeight="false" outlineLevel="0" collapsed="false">
      <c r="A86" s="347"/>
      <c r="B86" s="351"/>
      <c r="C86" s="352"/>
      <c r="D86" s="353" t="s">
        <v>360</v>
      </c>
      <c r="E86" s="353"/>
      <c r="F86" s="354" t="s">
        <v>380</v>
      </c>
      <c r="G86" s="355" t="s">
        <v>381</v>
      </c>
      <c r="H86" s="356" t="s">
        <v>382</v>
      </c>
      <c r="I86" s="357" t="s">
        <v>383</v>
      </c>
      <c r="J86" s="357" t="s">
        <v>384</v>
      </c>
      <c r="K86" s="358"/>
      <c r="L86" s="359"/>
      <c r="M86" s="359"/>
      <c r="N86" s="359"/>
      <c r="O86" s="360" t="s">
        <v>385</v>
      </c>
      <c r="P86" s="360"/>
      <c r="Q86" s="361" t="s">
        <v>386</v>
      </c>
      <c r="R86" s="361"/>
      <c r="S86" s="354" t="s">
        <v>387</v>
      </c>
      <c r="T86" s="354"/>
      <c r="U86" s="347"/>
      <c r="V86" s="350"/>
      <c r="W86" s="347"/>
      <c r="X86" s="347"/>
      <c r="Y86" s="347"/>
    </row>
    <row r="87" customFormat="false" ht="31.5" hidden="false" customHeight="true" outlineLevel="0" collapsed="false">
      <c r="A87" s="347"/>
      <c r="B87" s="362"/>
      <c r="C87" s="347"/>
      <c r="D87" s="363" t="s">
        <v>388</v>
      </c>
      <c r="E87" s="363"/>
      <c r="F87" s="364" t="n">
        <f aca="false">COUNTIF($Y$15:$Y84,F$86)</f>
        <v>9</v>
      </c>
      <c r="G87" s="364" t="n">
        <f aca="false">COUNTIF($Y$15:$Y84,G$86)</f>
        <v>36</v>
      </c>
      <c r="H87" s="365" t="n">
        <f aca="false">COUNTIF($Y$15:$Y84,H$86)</f>
        <v>16</v>
      </c>
      <c r="I87" s="366" t="n">
        <f aca="false">COUNTIF($Y$15:$Y84,I$86)</f>
        <v>6</v>
      </c>
      <c r="J87" s="366" t="n">
        <f aca="false">COUNTIF($Y$15:$Y84,J$86)</f>
        <v>0</v>
      </c>
      <c r="K87" s="358"/>
      <c r="L87" s="359"/>
      <c r="M87" s="359"/>
      <c r="N87" s="359"/>
      <c r="O87" s="367" t="s">
        <v>389</v>
      </c>
      <c r="P87" s="355" t="s">
        <v>390</v>
      </c>
      <c r="Q87" s="368" t="s">
        <v>391</v>
      </c>
      <c r="R87" s="369" t="s">
        <v>392</v>
      </c>
      <c r="S87" s="370" t="s">
        <v>393</v>
      </c>
      <c r="T87" s="370"/>
      <c r="U87" s="347"/>
      <c r="V87" s="350"/>
      <c r="W87" s="347"/>
      <c r="X87" s="347"/>
      <c r="Y87" s="347"/>
    </row>
    <row r="88" customFormat="false" ht="26.25" hidden="false" customHeight="true" outlineLevel="0" collapsed="false">
      <c r="A88" s="347"/>
      <c r="B88" s="362"/>
      <c r="C88" s="347"/>
      <c r="D88" s="363" t="s">
        <v>394</v>
      </c>
      <c r="E88" s="363"/>
      <c r="F88" s="364"/>
      <c r="G88" s="364"/>
      <c r="H88" s="365"/>
      <c r="I88" s="366"/>
      <c r="J88" s="366"/>
      <c r="K88" s="358"/>
      <c r="L88" s="355" t="s">
        <v>395</v>
      </c>
      <c r="M88" s="355"/>
      <c r="N88" s="371" t="s">
        <v>388</v>
      </c>
      <c r="O88" s="372" t="n">
        <f aca="false">IF(SUM($O$15:$O84)&gt;0,AVERAGE($O$15:$O84),0)</f>
        <v>17.0797101449275</v>
      </c>
      <c r="P88" s="372" t="n">
        <f aca="false">$O88/30*100</f>
        <v>56.9323671497584</v>
      </c>
      <c r="Q88" s="372" t="n">
        <f aca="false">IF(SUM($U$15:$U84)&gt;0,AVERAGE($U$15:$U84),0)</f>
        <v>44.6119402985075</v>
      </c>
      <c r="R88" s="373" t="n">
        <f aca="false">$Q88/70*100</f>
        <v>63.7313432835821</v>
      </c>
      <c r="S88" s="374" t="n">
        <f aca="false">IF(SUM($V$15:$V84)&gt;0,AVERAGE($V$15:$V84),0)</f>
        <v>60.4927536231884</v>
      </c>
      <c r="T88" s="374"/>
      <c r="U88" s="347"/>
      <c r="V88" s="350"/>
      <c r="W88" s="347"/>
      <c r="X88" s="347"/>
      <c r="Y88" s="347"/>
    </row>
    <row r="89" customFormat="false" ht="21" hidden="false" customHeight="false" outlineLevel="0" collapsed="false">
      <c r="A89" s="347"/>
      <c r="B89" s="362"/>
      <c r="C89" s="362"/>
      <c r="D89" s="375"/>
      <c r="E89" s="376"/>
      <c r="F89" s="376"/>
      <c r="G89" s="376"/>
      <c r="H89" s="359"/>
      <c r="I89" s="359"/>
      <c r="J89" s="359"/>
      <c r="K89" s="358"/>
      <c r="L89" s="355"/>
      <c r="M89" s="355"/>
      <c r="N89" s="371" t="s">
        <v>396</v>
      </c>
      <c r="O89" s="372"/>
      <c r="P89" s="372"/>
      <c r="Q89" s="377"/>
      <c r="R89" s="373"/>
      <c r="S89" s="374"/>
      <c r="T89" s="374"/>
      <c r="U89" s="347"/>
      <c r="V89" s="350"/>
      <c r="W89" s="347"/>
      <c r="X89" s="347"/>
      <c r="Y89" s="347"/>
    </row>
    <row r="90" customFormat="false" ht="21" hidden="false" customHeight="false" outlineLevel="0" collapsed="false">
      <c r="A90" s="347"/>
      <c r="B90" s="362"/>
      <c r="C90" s="347"/>
      <c r="D90" s="378"/>
      <c r="E90" s="379"/>
      <c r="F90" s="380" t="s">
        <v>397</v>
      </c>
      <c r="G90" s="380" t="s">
        <v>398</v>
      </c>
      <c r="H90" s="376"/>
      <c r="I90" s="376"/>
      <c r="J90" s="359"/>
      <c r="K90" s="358"/>
      <c r="L90" s="355" t="s">
        <v>399</v>
      </c>
      <c r="M90" s="355"/>
      <c r="N90" s="371" t="s">
        <v>388</v>
      </c>
      <c r="O90" s="381" t="n">
        <f aca="false">MIN($O$15:$O84)</f>
        <v>12.8</v>
      </c>
      <c r="P90" s="372" t="n">
        <f aca="false">$O90/30*100</f>
        <v>42.6666666666667</v>
      </c>
      <c r="Q90" s="382" t="n">
        <f aca="false">MIN($U$15:$U84)</f>
        <v>28</v>
      </c>
      <c r="R90" s="373" t="n">
        <f aca="false">$Q90/70*100</f>
        <v>40</v>
      </c>
      <c r="S90" s="374" t="n">
        <f aca="false">MIN($V$15:$V84)</f>
        <v>13</v>
      </c>
      <c r="T90" s="374"/>
      <c r="U90" s="347"/>
      <c r="V90" s="350"/>
      <c r="W90" s="347"/>
      <c r="X90" s="347"/>
      <c r="Y90" s="347"/>
    </row>
    <row r="91" customFormat="false" ht="26.25" hidden="false" customHeight="false" outlineLevel="0" collapsed="false">
      <c r="A91" s="347"/>
      <c r="B91" s="362"/>
      <c r="C91" s="347"/>
      <c r="D91" s="353" t="s">
        <v>1</v>
      </c>
      <c r="E91" s="353"/>
      <c r="F91" s="383" t="n">
        <f aca="false">COUNTIF($V$15:$V$84,"&gt;=40")</f>
        <v>67</v>
      </c>
      <c r="G91" s="383"/>
      <c r="H91" s="376"/>
      <c r="I91" s="376"/>
      <c r="J91" s="359"/>
      <c r="K91" s="358"/>
      <c r="L91" s="355"/>
      <c r="M91" s="355"/>
      <c r="N91" s="371" t="s">
        <v>396</v>
      </c>
      <c r="O91" s="372"/>
      <c r="P91" s="372"/>
      <c r="Q91" s="384"/>
      <c r="R91" s="384"/>
      <c r="S91" s="385"/>
      <c r="T91" s="385"/>
      <c r="U91" s="347"/>
      <c r="V91" s="350"/>
      <c r="W91" s="347"/>
      <c r="X91" s="347"/>
      <c r="Y91" s="347"/>
    </row>
    <row r="92" customFormat="false" ht="26.25" hidden="false" customHeight="false" outlineLevel="0" collapsed="false">
      <c r="A92" s="347"/>
      <c r="B92" s="362"/>
      <c r="C92" s="347"/>
      <c r="D92" s="353" t="s">
        <v>400</v>
      </c>
      <c r="E92" s="353"/>
      <c r="F92" s="383" t="n">
        <f aca="false">COUNTIF($Y$15:$Y84,"E")</f>
        <v>0</v>
      </c>
      <c r="G92" s="383"/>
      <c r="H92" s="376"/>
      <c r="I92" s="376"/>
      <c r="J92" s="359"/>
      <c r="K92" s="386"/>
      <c r="L92" s="355" t="s">
        <v>401</v>
      </c>
      <c r="M92" s="355"/>
      <c r="N92" s="371" t="s">
        <v>388</v>
      </c>
      <c r="O92" s="372" t="n">
        <f aca="false">MAX($O$15:$O84)</f>
        <v>20.5</v>
      </c>
      <c r="P92" s="372" t="n">
        <f aca="false">$O92/30*100</f>
        <v>68.3333333333333</v>
      </c>
      <c r="Q92" s="372" t="n">
        <f aca="false">MAX($U$15:$U84)</f>
        <v>57</v>
      </c>
      <c r="R92" s="373" t="n">
        <f aca="false">$Q92/70*100</f>
        <v>81.4285714285714</v>
      </c>
      <c r="S92" s="374" t="n">
        <f aca="false">MAX($V$15:$V84)</f>
        <v>74</v>
      </c>
      <c r="T92" s="374"/>
      <c r="U92" s="347"/>
      <c r="V92" s="350"/>
      <c r="W92" s="347"/>
      <c r="X92" s="347"/>
      <c r="Y92" s="347"/>
    </row>
    <row r="93" customFormat="false" ht="26.25" hidden="false" customHeight="true" outlineLevel="0" collapsed="false">
      <c r="A93" s="347"/>
      <c r="B93" s="347"/>
      <c r="C93" s="387"/>
      <c r="D93" s="363" t="s">
        <v>402</v>
      </c>
      <c r="E93" s="363"/>
      <c r="F93" s="383" t="n">
        <f aca="false">COUNTA($B$15:$B84)-SUM(F87:J87)</f>
        <v>3</v>
      </c>
      <c r="G93" s="383"/>
      <c r="H93" s="376"/>
      <c r="I93" s="376"/>
      <c r="J93" s="376"/>
      <c r="K93" s="376"/>
      <c r="L93" s="355"/>
      <c r="M93" s="355"/>
      <c r="N93" s="371" t="s">
        <v>396</v>
      </c>
      <c r="O93" s="372"/>
      <c r="P93" s="372"/>
      <c r="Q93" s="377"/>
      <c r="R93" s="373"/>
      <c r="S93" s="374"/>
      <c r="T93" s="374"/>
      <c r="U93" s="347"/>
      <c r="V93" s="350"/>
      <c r="W93" s="347"/>
      <c r="X93" s="347"/>
      <c r="Y93" s="347"/>
    </row>
    <row r="94" customFormat="false" ht="26.25" hidden="false" customHeight="false" outlineLevel="0" collapsed="false">
      <c r="A94" s="347"/>
      <c r="B94" s="347"/>
      <c r="C94" s="387"/>
      <c r="D94" s="355" t="s">
        <v>22</v>
      </c>
      <c r="E94" s="355"/>
      <c r="F94" s="383" t="n">
        <f aca="false">SUM($F91:$F93)</f>
        <v>70</v>
      </c>
      <c r="G94" s="383"/>
      <c r="H94" s="376"/>
      <c r="I94" s="376"/>
      <c r="J94" s="376"/>
      <c r="K94" s="376"/>
      <c r="L94" s="355" t="s">
        <v>403</v>
      </c>
      <c r="M94" s="355"/>
      <c r="N94" s="371" t="s">
        <v>388</v>
      </c>
      <c r="O94" s="381" t="n">
        <f aca="false">IF(SUM($O$15:$O84)&gt;0,STDEV($O$15:$O84),0)</f>
        <v>1.69198627707418</v>
      </c>
      <c r="P94" s="372" t="n">
        <f aca="false">$O94/30*100</f>
        <v>5.63995425691392</v>
      </c>
      <c r="Q94" s="382" t="n">
        <f aca="false">IF(SUM($U$15:$U84),STDEV($U$15:$U84),0)</f>
        <v>6.25882461586352</v>
      </c>
      <c r="R94" s="373" t="n">
        <f aca="false">$Q94/70*100</f>
        <v>8.94117802266217</v>
      </c>
      <c r="S94" s="374" t="n">
        <f aca="false">IF(SUM($V$15:$V84)&gt;0,STDEV($V$15:$V84),0)</f>
        <v>10.5295427368537</v>
      </c>
      <c r="T94" s="374"/>
      <c r="U94" s="347"/>
      <c r="V94" s="350"/>
      <c r="W94" s="347"/>
      <c r="X94" s="347"/>
      <c r="Y94" s="347"/>
    </row>
    <row r="95" customFormat="false" ht="21" hidden="false" customHeight="false" outlineLevel="0" collapsed="false">
      <c r="A95" s="347"/>
      <c r="B95" s="347"/>
      <c r="C95" s="387"/>
      <c r="D95" s="376"/>
      <c r="E95" s="376"/>
      <c r="F95" s="376"/>
      <c r="G95" s="388"/>
      <c r="H95" s="376"/>
      <c r="I95" s="376"/>
      <c r="J95" s="376"/>
      <c r="K95" s="376"/>
      <c r="L95" s="355"/>
      <c r="M95" s="355"/>
      <c r="N95" s="371" t="s">
        <v>396</v>
      </c>
      <c r="O95" s="372"/>
      <c r="P95" s="372"/>
      <c r="Q95" s="384"/>
      <c r="R95" s="384"/>
      <c r="S95" s="385"/>
      <c r="T95" s="385"/>
      <c r="U95" s="347"/>
      <c r="V95" s="350"/>
      <c r="W95" s="347"/>
      <c r="X95" s="347"/>
      <c r="Y95" s="347"/>
    </row>
    <row r="96" customFormat="false" ht="12.75" hidden="false" customHeight="false" outlineLevel="0" collapsed="false"/>
  </sheetData>
  <mergeCells count="44">
    <mergeCell ref="A6:Y6"/>
    <mergeCell ref="A7:Y7"/>
    <mergeCell ref="A8:Y8"/>
    <mergeCell ref="A9:Y9"/>
    <mergeCell ref="E10:F10"/>
    <mergeCell ref="G10:H10"/>
    <mergeCell ref="N10:O10"/>
    <mergeCell ref="P10:S10"/>
    <mergeCell ref="A12:A14"/>
    <mergeCell ref="B12:B14"/>
    <mergeCell ref="C12:C14"/>
    <mergeCell ref="D12:G12"/>
    <mergeCell ref="H12:J12"/>
    <mergeCell ref="K12:N12"/>
    <mergeCell ref="O12:O14"/>
    <mergeCell ref="P12:U12"/>
    <mergeCell ref="V12:V14"/>
    <mergeCell ref="W12:W14"/>
    <mergeCell ref="X12:X14"/>
    <mergeCell ref="Y12:Y14"/>
    <mergeCell ref="E85:T85"/>
    <mergeCell ref="D86:E86"/>
    <mergeCell ref="O86:P86"/>
    <mergeCell ref="Q86:R86"/>
    <mergeCell ref="S86:T86"/>
    <mergeCell ref="D87:E87"/>
    <mergeCell ref="S87:T87"/>
    <mergeCell ref="D88:E88"/>
    <mergeCell ref="L88:M89"/>
    <mergeCell ref="S88:T88"/>
    <mergeCell ref="S89:T89"/>
    <mergeCell ref="L90:M91"/>
    <mergeCell ref="S90:T90"/>
    <mergeCell ref="D91:E91"/>
    <mergeCell ref="S91:T91"/>
    <mergeCell ref="D92:E92"/>
    <mergeCell ref="L92:M93"/>
    <mergeCell ref="S92:T92"/>
    <mergeCell ref="D93:E93"/>
    <mergeCell ref="S93:T93"/>
    <mergeCell ref="D94:E94"/>
    <mergeCell ref="L94:M95"/>
    <mergeCell ref="S94:T94"/>
    <mergeCell ref="S95:T95"/>
  </mergeCells>
  <conditionalFormatting sqref="D15:N84">
    <cfRule type="cellIs" priority="2" operator="equal" aboveAverage="0" equalAverage="0" bottom="0" percent="0" rank="0" text="" dxfId="36">
      <formula>0</formula>
    </cfRule>
  </conditionalFormatting>
  <conditionalFormatting sqref="A15 C15 V15:Y84 A16:C84">
    <cfRule type="expression" priority="3" aboveAverage="0" equalAverage="0" bottom="0" percent="0" rank="0" text="" dxfId="37">
      <formula>"$V17&lt;40"</formula>
    </cfRule>
  </conditionalFormatting>
  <conditionalFormatting sqref="P15:T84">
    <cfRule type="expression" priority="4" aboveAverage="0" equalAverage="0" bottom="0" percent="0" rank="0" text="" dxfId="38">
      <formula>($U15="")</formula>
    </cfRule>
  </conditionalFormatting>
  <conditionalFormatting sqref="B15">
    <cfRule type="expression" priority="5" aboveAverage="0" equalAverage="0" bottom="0" percent="0" rank="0" text="" dxfId="39">
      <formula>"$V17&lt;40"</formula>
    </cfRule>
  </conditionalFormatting>
  <dataValidations count="4">
    <dataValidation allowBlank="true" operator="between" showDropDown="false" showErrorMessage="true" showInputMessage="true" sqref="D15:U84" type="decimal">
      <formula1>0</formula1>
      <formula2>D$14</formula2>
    </dataValidation>
    <dataValidation allowBlank="true" error="THE INPUT TO THIS CELL SHOULD BE A NON-NEGATIVE LESS THAN OR EQUAL TO 100. PLEASE CHECK YOUR DATA AND FORMULAS AFFECTING THIS CELL. " errorTitle="INVALID DATA" operator="between" showDropDown="false" showErrorMessage="true" showInputMessage="false" sqref="V15:V84" type="decimal">
      <formula1>0</formula1>
      <formula2>100</formula2>
    </dataValidation>
    <dataValidation allowBlank="true" error="THE VALUE IN THIS CELL SHOULD BE NON-NEGATIVE LESS THAN 100&#10;" errorTitle="INVALID DATA" operator="between" showDropDown="false" showErrorMessage="true" showInputMessage="false" sqref="R88:T95" type="decimal">
      <formula1>0</formula1>
      <formula2>100</formula2>
    </dataValidation>
    <dataValidation allowBlank="true" error="THE VALUE IN THIS CELL SHOULD BE NON-NEGATIVE LESS THAN 100" errorTitle="INVALID DATA" operator="between" showDropDown="false" showErrorMessage="true" showInputMessage="false" sqref="P88:P95" type="decimal">
      <formula1>0</formula1>
      <formula2>100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4"/>
  <sheetViews>
    <sheetView showFormulas="false" showGridLines="true" showRowColHeaders="true" showZeros="true" rightToLeft="false" tabSelected="false" showOutlineSymbols="true" defaultGridColor="true" view="pageBreakPreview" topLeftCell="A59" colorId="64" zoomScale="100" zoomScaleNormal="85" zoomScalePageLayoutView="100" workbookViewId="0">
      <selection pane="topLeft" activeCell="C79" activeCellId="0" sqref="C79"/>
    </sheetView>
  </sheetViews>
  <sheetFormatPr defaultColWidth="9.14453125" defaultRowHeight="12.75" zeroHeight="true" outlineLevelRow="0" outlineLevelCol="0"/>
  <cols>
    <col collapsed="false" customWidth="true" hidden="false" outlineLevel="0" max="2" min="2" style="0" width="17.57"/>
    <col collapsed="false" customWidth="true" hidden="false" outlineLevel="0" max="3" min="3" style="0" width="32.71"/>
    <col collapsed="false" customWidth="false" hidden="true" outlineLevel="0" max="1024" min="22" style="0" width="9.14"/>
  </cols>
  <sheetData>
    <row r="1" customFormat="false" ht="18.75" hidden="false" customHeight="false" outlineLevel="0" collapsed="false">
      <c r="A1" s="517" t="s">
        <v>342</v>
      </c>
      <c r="B1" s="517"/>
      <c r="C1" s="517"/>
      <c r="D1" s="517"/>
      <c r="E1" s="517"/>
      <c r="F1" s="517"/>
      <c r="G1" s="517"/>
      <c r="H1" s="517"/>
      <c r="I1" s="517"/>
      <c r="J1" s="517"/>
      <c r="K1" s="517"/>
      <c r="L1" s="517"/>
      <c r="M1" s="517"/>
      <c r="N1" s="517"/>
      <c r="O1" s="517"/>
      <c r="P1" s="517"/>
      <c r="Q1" s="517"/>
      <c r="R1" s="517"/>
      <c r="S1" s="517"/>
      <c r="T1" s="517"/>
    </row>
    <row r="2" customFormat="false" ht="18.75" hidden="false" customHeight="false" outlineLevel="0" collapsed="false">
      <c r="A2" s="517" t="s">
        <v>427</v>
      </c>
      <c r="B2" s="517"/>
      <c r="C2" s="517"/>
      <c r="D2" s="517"/>
      <c r="E2" s="517"/>
      <c r="F2" s="517"/>
      <c r="G2" s="517"/>
      <c r="H2" s="517"/>
      <c r="I2" s="517"/>
      <c r="J2" s="517"/>
      <c r="K2" s="517"/>
      <c r="L2" s="517"/>
      <c r="M2" s="517"/>
      <c r="N2" s="517"/>
      <c r="O2" s="517"/>
      <c r="P2" s="517"/>
      <c r="Q2" s="517"/>
      <c r="R2" s="517"/>
      <c r="S2" s="517"/>
      <c r="T2" s="517"/>
    </row>
    <row r="3" customFormat="false" ht="18.75" hidden="false" customHeight="false" outlineLevel="0" collapsed="false">
      <c r="A3" s="517" t="s">
        <v>428</v>
      </c>
      <c r="B3" s="517"/>
      <c r="C3" s="517"/>
      <c r="D3" s="517"/>
      <c r="E3" s="517"/>
      <c r="F3" s="517"/>
      <c r="G3" s="517"/>
      <c r="H3" s="517"/>
      <c r="I3" s="517"/>
      <c r="J3" s="517"/>
      <c r="K3" s="517"/>
      <c r="L3" s="517"/>
      <c r="M3" s="517"/>
      <c r="N3" s="517"/>
      <c r="O3" s="517"/>
      <c r="P3" s="517"/>
      <c r="Q3" s="517"/>
      <c r="R3" s="517"/>
      <c r="S3" s="517"/>
      <c r="T3" s="517"/>
    </row>
    <row r="4" customFormat="false" ht="15.75" hidden="false" customHeight="false" outlineLevel="0" collapsed="false">
      <c r="A4" s="518" t="s">
        <v>429</v>
      </c>
      <c r="B4" s="518"/>
      <c r="C4" s="518"/>
      <c r="D4" s="518"/>
      <c r="E4" s="518"/>
      <c r="F4" s="518"/>
      <c r="G4" s="518"/>
      <c r="H4" s="518"/>
      <c r="I4" s="518"/>
      <c r="J4" s="518"/>
      <c r="K4" s="518"/>
      <c r="L4" s="518"/>
      <c r="M4" s="518"/>
      <c r="N4" s="518"/>
      <c r="O4" s="518"/>
      <c r="P4" s="518"/>
      <c r="Q4" s="518"/>
      <c r="R4" s="518"/>
      <c r="S4" s="518"/>
      <c r="T4" s="518"/>
    </row>
    <row r="5" customFormat="false" ht="18.75" hidden="false" customHeight="false" outlineLevel="0" collapsed="false">
      <c r="A5" s="519" t="s">
        <v>430</v>
      </c>
      <c r="B5" s="519"/>
      <c r="C5" s="519"/>
      <c r="D5" s="519"/>
      <c r="E5" s="519"/>
      <c r="F5" s="519"/>
      <c r="G5" s="519"/>
      <c r="H5" s="519"/>
      <c r="I5" s="519"/>
      <c r="J5" s="519"/>
      <c r="K5" s="519"/>
      <c r="L5" s="519"/>
      <c r="M5" s="519"/>
      <c r="N5" s="519"/>
      <c r="O5" s="519"/>
      <c r="P5" s="519"/>
      <c r="Q5" s="519"/>
      <c r="R5" s="519"/>
      <c r="S5" s="519"/>
      <c r="T5" s="519"/>
    </row>
    <row r="6" customFormat="false" ht="12.75" hidden="false" customHeight="false" outlineLevel="0" collapsed="false">
      <c r="A6" s="520" t="s">
        <v>431</v>
      </c>
      <c r="B6" s="520" t="s">
        <v>432</v>
      </c>
      <c r="C6" s="520" t="s">
        <v>351</v>
      </c>
      <c r="D6" s="520" t="s">
        <v>433</v>
      </c>
      <c r="E6" s="520" t="s">
        <v>434</v>
      </c>
      <c r="F6" s="520" t="s">
        <v>435</v>
      </c>
      <c r="G6" s="520" t="s">
        <v>436</v>
      </c>
      <c r="H6" s="520" t="s">
        <v>437</v>
      </c>
      <c r="I6" s="520" t="s">
        <v>438</v>
      </c>
      <c r="J6" s="520" t="s">
        <v>439</v>
      </c>
      <c r="K6" s="520" t="s">
        <v>440</v>
      </c>
      <c r="L6" s="520" t="s">
        <v>441</v>
      </c>
      <c r="M6" s="520" t="s">
        <v>442</v>
      </c>
      <c r="N6" s="520" t="s">
        <v>443</v>
      </c>
      <c r="O6" s="520" t="s">
        <v>444</v>
      </c>
      <c r="P6" s="520" t="s">
        <v>445</v>
      </c>
      <c r="Q6" s="520" t="s">
        <v>446</v>
      </c>
      <c r="R6" s="521" t="s">
        <v>447</v>
      </c>
      <c r="S6" s="521" t="s">
        <v>448</v>
      </c>
      <c r="T6" s="522" t="s">
        <v>360</v>
      </c>
    </row>
    <row r="7" customFormat="false" ht="75.75" hidden="false" customHeight="false" outlineLevel="0" collapsed="false">
      <c r="A7" s="523" t="s">
        <v>349</v>
      </c>
      <c r="B7" s="523" t="s">
        <v>350</v>
      </c>
      <c r="C7" s="523" t="s">
        <v>449</v>
      </c>
      <c r="D7" s="524" t="s">
        <v>450</v>
      </c>
      <c r="E7" s="524" t="s">
        <v>451</v>
      </c>
      <c r="F7" s="524" t="s">
        <v>452</v>
      </c>
      <c r="G7" s="524" t="s">
        <v>453</v>
      </c>
      <c r="H7" s="524" t="s">
        <v>454</v>
      </c>
      <c r="I7" s="524" t="s">
        <v>455</v>
      </c>
      <c r="J7" s="524" t="s">
        <v>456</v>
      </c>
      <c r="K7" s="524" t="s">
        <v>457</v>
      </c>
      <c r="L7" s="523" t="s">
        <v>441</v>
      </c>
      <c r="M7" s="523" t="s">
        <v>442</v>
      </c>
      <c r="N7" s="523" t="s">
        <v>443</v>
      </c>
      <c r="O7" s="525" t="s">
        <v>444</v>
      </c>
      <c r="P7" s="525" t="s">
        <v>445</v>
      </c>
      <c r="Q7" s="526" t="s">
        <v>458</v>
      </c>
      <c r="R7" s="527" t="s">
        <v>459</v>
      </c>
      <c r="S7" s="526" t="s">
        <v>359</v>
      </c>
      <c r="T7" s="526" t="s">
        <v>360</v>
      </c>
    </row>
    <row r="8" customFormat="false" ht="15" hidden="false" customHeight="false" outlineLevel="0" collapsed="false">
      <c r="A8" s="528" t="n">
        <v>1</v>
      </c>
      <c r="B8" s="529" t="s">
        <v>8</v>
      </c>
      <c r="C8" s="529" t="s">
        <v>9</v>
      </c>
      <c r="D8" s="530" t="n">
        <v>19</v>
      </c>
      <c r="E8" s="530" t="n">
        <v>16</v>
      </c>
      <c r="F8" s="531"/>
      <c r="G8" s="532" t="n">
        <f aca="false">ROUND((D8+E8)*3/5,0)</f>
        <v>21</v>
      </c>
      <c r="H8" s="533"/>
      <c r="I8" s="534"/>
      <c r="J8" s="532"/>
      <c r="K8" s="532" t="n">
        <f aca="false">G8+H8+I8</f>
        <v>21</v>
      </c>
      <c r="L8" s="535" t="n">
        <v>16</v>
      </c>
      <c r="M8" s="535" t="n">
        <v>14</v>
      </c>
      <c r="N8" s="535"/>
      <c r="O8" s="536" t="n">
        <v>2</v>
      </c>
      <c r="P8" s="535"/>
      <c r="Q8" s="537" t="n">
        <f aca="false">IF(IF(COUNT(M8:P8)=0,L8,IF(COUNT(M8:P8)=1,L8+LARGE(M8:P8,1),IF(COUNT(M8:P8)&gt;1,L8+LARGE(M8:P8,1)+LARGE(M8:P8,2))))=0,"-",IF(COUNT(M8:P8)=0,L8,IF(COUNT(M8:P8)=1,L8+LARGE(M8:P8,1),IF(COUNT(M8:P8)&gt;1,L8+LARGE(M8:P8,1)+LARGE(M8:P8,2)))))</f>
        <v>32</v>
      </c>
      <c r="R8" s="537" t="n">
        <f aca="false">IF(Q8="-","No Exam",SUM(K8,Q8))</f>
        <v>53</v>
      </c>
      <c r="S8" s="537"/>
      <c r="T8" s="538" t="str">
        <f aca="false">IF(R8&lt;=39,"E",IF(R8&lt;=49,"D",IF(R8&lt;=59,"C",IF(R8&lt;=69,"B",IF(R8&lt;=100,"A","No Exam")))))</f>
        <v>C</v>
      </c>
    </row>
    <row r="9" customFormat="false" ht="15" hidden="false" customHeight="false" outlineLevel="0" collapsed="false">
      <c r="A9" s="528" t="n">
        <v>2</v>
      </c>
      <c r="B9" s="529" t="s">
        <v>11</v>
      </c>
      <c r="C9" s="529" t="s">
        <v>12</v>
      </c>
      <c r="D9" s="530" t="n">
        <v>22</v>
      </c>
      <c r="E9" s="530" t="n">
        <v>21</v>
      </c>
      <c r="F9" s="539"/>
      <c r="G9" s="532" t="n">
        <f aca="false">ROUND((D9+E9)*3/5,0)</f>
        <v>26</v>
      </c>
      <c r="H9" s="533"/>
      <c r="I9" s="534"/>
      <c r="J9" s="540"/>
      <c r="K9" s="532" t="n">
        <f aca="false">G9+H9+I9</f>
        <v>26</v>
      </c>
      <c r="L9" s="535" t="n">
        <v>25</v>
      </c>
      <c r="M9" s="535"/>
      <c r="N9" s="535"/>
      <c r="O9" s="536" t="n">
        <v>15</v>
      </c>
      <c r="P9" s="535" t="n">
        <v>17</v>
      </c>
      <c r="Q9" s="537" t="n">
        <f aca="false">IF(IF(COUNT(M9:P9)=0,L9,IF(COUNT(M9:P9)=1,L9+LARGE(M9:P9,1),IF(COUNT(M9:P9)&gt;1,L9+LARGE(M9:P9,1)+LARGE(M9:P9,2))))=0,"-",IF(COUNT(M9:P9)=0,L9,IF(COUNT(M9:P9)=1,L9+LARGE(M9:P9,1),IF(COUNT(M9:P9)&gt;1,L9+LARGE(M9:P9,1)+LARGE(M9:P9,2)))))</f>
        <v>57</v>
      </c>
      <c r="R9" s="537" t="n">
        <f aca="false">IF(Q9="-","No Exam",SUM(K9,Q9))</f>
        <v>83</v>
      </c>
      <c r="S9" s="537"/>
      <c r="T9" s="538" t="str">
        <f aca="false">IF(R9&lt;=39,"E",IF(R9&lt;=49,"D",IF(R9&lt;=59,"C",IF(R9&lt;=69,"B",IF(R9&lt;=100,"A","No Exam")))))</f>
        <v>A</v>
      </c>
    </row>
    <row r="10" customFormat="false" ht="15" hidden="false" customHeight="false" outlineLevel="0" collapsed="false">
      <c r="A10" s="528" t="n">
        <v>3</v>
      </c>
      <c r="B10" s="529" t="s">
        <v>14</v>
      </c>
      <c r="C10" s="529" t="s">
        <v>15</v>
      </c>
      <c r="D10" s="530" t="n">
        <v>15</v>
      </c>
      <c r="E10" s="530" t="n">
        <v>18</v>
      </c>
      <c r="F10" s="539"/>
      <c r="G10" s="532" t="n">
        <f aca="false">ROUND((D10+E10)*3/5,0)</f>
        <v>20</v>
      </c>
      <c r="H10" s="533"/>
      <c r="I10" s="534"/>
      <c r="J10" s="540"/>
      <c r="K10" s="532" t="n">
        <f aca="false">G10+H10+I10</f>
        <v>20</v>
      </c>
      <c r="L10" s="535" t="n">
        <v>24</v>
      </c>
      <c r="M10" s="535" t="n">
        <v>15</v>
      </c>
      <c r="N10" s="535" t="n">
        <v>16</v>
      </c>
      <c r="O10" s="536"/>
      <c r="P10" s="535"/>
      <c r="Q10" s="537" t="n">
        <f aca="false">IF(IF(COUNT(M10:P10)=0,L10,IF(COUNT(M10:P10)=1,L10+LARGE(M10:P10,1),IF(COUNT(M10:P10)&gt;1,L10+LARGE(M10:P10,1)+LARGE(M10:P10,2))))=0,"-",IF(COUNT(M10:P10)=0,L10,IF(COUNT(M10:P10)=1,L10+LARGE(M10:P10,1),IF(COUNT(M10:P10)&gt;1,L10+LARGE(M10:P10,1)+LARGE(M10:P10,2)))))</f>
        <v>55</v>
      </c>
      <c r="R10" s="537" t="n">
        <f aca="false">IF(Q10="-","No Exam",SUM(K10,Q10))</f>
        <v>75</v>
      </c>
      <c r="S10" s="537"/>
      <c r="T10" s="538" t="str">
        <f aca="false">IF(R10&lt;=39,"E",IF(R10&lt;=49,"D",IF(R10&lt;=59,"C",IF(R10&lt;=69,"B",IF(R10&lt;=100,"A","No Exam")))))</f>
        <v>A</v>
      </c>
    </row>
    <row r="11" customFormat="false" ht="15" hidden="false" customHeight="false" outlineLevel="0" collapsed="false">
      <c r="A11" s="528" t="n">
        <v>4</v>
      </c>
      <c r="B11" s="529" t="s">
        <v>49</v>
      </c>
      <c r="C11" s="529" t="s">
        <v>173</v>
      </c>
      <c r="D11" s="541" t="n">
        <v>2</v>
      </c>
      <c r="E11" s="541" t="n">
        <v>7</v>
      </c>
      <c r="F11" s="539"/>
      <c r="G11" s="532" t="n">
        <f aca="false">ROUND((D11+E11)*3/5,0)</f>
        <v>5</v>
      </c>
      <c r="H11" s="533"/>
      <c r="I11" s="542"/>
      <c r="J11" s="540"/>
      <c r="K11" s="532" t="n">
        <f aca="false">G11+H11+I11</f>
        <v>5</v>
      </c>
      <c r="L11" s="543" t="n">
        <v>11</v>
      </c>
      <c r="M11" s="543" t="n">
        <v>2</v>
      </c>
      <c r="N11" s="543"/>
      <c r="O11" s="544" t="n">
        <v>6</v>
      </c>
      <c r="P11" s="543"/>
      <c r="Q11" s="537" t="n">
        <f aca="false">IF(IF(COUNT(M11:P11)=0,L11,IF(COUNT(M11:P11)=1,L11+LARGE(M11:P11,1),IF(COUNT(M11:P11)&gt;1,L11+LARGE(M11:P11,1)+LARGE(M11:P11,2))))=0,"-",IF(COUNT(M11:P11)=0,L11,IF(COUNT(M11:P11)=1,L11+LARGE(M11:P11,1),IF(COUNT(M11:P11)&gt;1,L11+LARGE(M11:P11,1)+LARGE(M11:P11,2)))))</f>
        <v>19</v>
      </c>
      <c r="R11" s="537" t="n">
        <f aca="false">IF(Q11="-","No Exam",SUM(K11,Q11))</f>
        <v>24</v>
      </c>
      <c r="S11" s="537"/>
      <c r="T11" s="538" t="str">
        <f aca="false">IF(R11&lt;=39,"E",IF(R11&lt;=49,"D",IF(R11&lt;=59,"C",IF(R11&lt;=69,"B",IF(R11&lt;=100,"A","No Exam")))))</f>
        <v>E</v>
      </c>
    </row>
    <row r="12" customFormat="false" ht="15" hidden="false" customHeight="false" outlineLevel="0" collapsed="false">
      <c r="A12" s="528" t="n">
        <v>5</v>
      </c>
      <c r="B12" s="529" t="s">
        <v>18</v>
      </c>
      <c r="C12" s="529" t="s">
        <v>19</v>
      </c>
      <c r="D12" s="541" t="n">
        <v>10</v>
      </c>
      <c r="E12" s="541" t="n">
        <v>13</v>
      </c>
      <c r="F12" s="539"/>
      <c r="G12" s="532" t="n">
        <f aca="false">ROUND((D12+E12)*3/5,0)</f>
        <v>14</v>
      </c>
      <c r="H12" s="533"/>
      <c r="I12" s="542"/>
      <c r="J12" s="540"/>
      <c r="K12" s="532" t="n">
        <f aca="false">G12+H12+I12</f>
        <v>14</v>
      </c>
      <c r="L12" s="543" t="n">
        <v>16</v>
      </c>
      <c r="M12" s="543"/>
      <c r="N12" s="543"/>
      <c r="O12" s="544" t="n">
        <v>10</v>
      </c>
      <c r="P12" s="543" t="n">
        <v>6</v>
      </c>
      <c r="Q12" s="537" t="n">
        <f aca="false">IF(IF(COUNT(M12:P12)=0,L12,IF(COUNT(M12:P12)=1,L12+LARGE(M12:P12,1),IF(COUNT(M12:P12)&gt;1,L12+LARGE(M12:P12,1)+LARGE(M12:P12,2))))=0,"-",IF(COUNT(M12:P12)=0,L12,IF(COUNT(M12:P12)=1,L12+LARGE(M12:P12,1),IF(COUNT(M12:P12)&gt;1,L12+LARGE(M12:P12,1)+LARGE(M12:P12,2)))))</f>
        <v>32</v>
      </c>
      <c r="R12" s="537" t="n">
        <f aca="false">IF(Q12="-","No Exam",SUM(K12,Q12))</f>
        <v>46</v>
      </c>
      <c r="S12" s="537"/>
      <c r="T12" s="538" t="str">
        <f aca="false">IF(R12&lt;=39,"E",IF(R12&lt;=49,"D",IF(R12&lt;=59,"C",IF(R12&lt;=69,"B",IF(R12&lt;=100,"A","No Exam")))))</f>
        <v>D</v>
      </c>
    </row>
    <row r="13" customFormat="false" ht="15" hidden="false" customHeight="false" outlineLevel="0" collapsed="false">
      <c r="A13" s="528" t="n">
        <v>6</v>
      </c>
      <c r="B13" s="529" t="s">
        <v>25</v>
      </c>
      <c r="C13" s="529" t="s">
        <v>26</v>
      </c>
      <c r="D13" s="541" t="n">
        <v>10</v>
      </c>
      <c r="E13" s="541" t="n">
        <v>19</v>
      </c>
      <c r="F13" s="539"/>
      <c r="G13" s="532" t="n">
        <f aca="false">ROUND((D13+E13)*3/5,0)</f>
        <v>17</v>
      </c>
      <c r="H13" s="533"/>
      <c r="I13" s="542"/>
      <c r="J13" s="540"/>
      <c r="K13" s="532" t="n">
        <f aca="false">G13+H13+I13</f>
        <v>17</v>
      </c>
      <c r="L13" s="543" t="n">
        <v>19</v>
      </c>
      <c r="M13" s="543" t="n">
        <v>18</v>
      </c>
      <c r="N13" s="543" t="n">
        <v>10</v>
      </c>
      <c r="O13" s="544"/>
      <c r="P13" s="543"/>
      <c r="Q13" s="537" t="n">
        <f aca="false">IF(IF(COUNT(M13:P13)=0,L13,IF(COUNT(M13:P13)=1,L13+LARGE(M13:P13,1),IF(COUNT(M13:P13)&gt;1,L13+LARGE(M13:P13,1)+LARGE(M13:P13,2))))=0,"-",IF(COUNT(M13:P13)=0,L13,IF(COUNT(M13:P13)=1,L13+LARGE(M13:P13,1),IF(COUNT(M13:P13)&gt;1,L13+LARGE(M13:P13,1)+LARGE(M13:P13,2)))))</f>
        <v>47</v>
      </c>
      <c r="R13" s="537" t="n">
        <f aca="false">IF(Q13="-","No Exam",SUM(K13,Q13))</f>
        <v>64</v>
      </c>
      <c r="S13" s="537"/>
      <c r="T13" s="538" t="str">
        <f aca="false">IF(R13&lt;=39,"E",IF(R13&lt;=49,"D",IF(R13&lt;=59,"C",IF(R13&lt;=69,"B",IF(R13&lt;=100,"A","No Exam")))))</f>
        <v>B</v>
      </c>
    </row>
    <row r="14" customFormat="false" ht="15" hidden="false" customHeight="false" outlineLevel="0" collapsed="false">
      <c r="A14" s="528" t="n">
        <v>7</v>
      </c>
      <c r="B14" s="529" t="s">
        <v>41</v>
      </c>
      <c r="C14" s="529" t="s">
        <v>42</v>
      </c>
      <c r="D14" s="541" t="n">
        <v>9</v>
      </c>
      <c r="E14" s="541" t="n">
        <v>12</v>
      </c>
      <c r="F14" s="539"/>
      <c r="G14" s="532" t="n">
        <f aca="false">ROUND((D14+E14)*3/5,0)</f>
        <v>13</v>
      </c>
      <c r="H14" s="533"/>
      <c r="I14" s="542"/>
      <c r="J14" s="540"/>
      <c r="K14" s="532" t="n">
        <f aca="false">G14+H14+I14</f>
        <v>13</v>
      </c>
      <c r="L14" s="543" t="n">
        <v>4</v>
      </c>
      <c r="M14" s="543" t="n">
        <v>17</v>
      </c>
      <c r="N14" s="543" t="n">
        <v>6</v>
      </c>
      <c r="O14" s="544"/>
      <c r="P14" s="543"/>
      <c r="Q14" s="537" t="n">
        <f aca="false">IF(IF(COUNT(M14:P14)=0,L14,IF(COUNT(M14:P14)=1,L14+LARGE(M14:P14,1),IF(COUNT(M14:P14)&gt;1,L14+LARGE(M14:P14,1)+LARGE(M14:P14,2))))=0,"-",IF(COUNT(M14:P14)=0,L14,IF(COUNT(M14:P14)=1,L14+LARGE(M14:P14,1),IF(COUNT(M14:P14)&gt;1,L14+LARGE(M14:P14,1)+LARGE(M14:P14,2)))))</f>
        <v>27</v>
      </c>
      <c r="R14" s="537" t="n">
        <f aca="false">IF(Q14="-","No Exam",SUM(K14,Q14))</f>
        <v>40</v>
      </c>
      <c r="S14" s="537"/>
      <c r="T14" s="538" t="str">
        <f aca="false">IF(R14&lt;=39,"E",IF(R14&lt;=49,"D",IF(R14&lt;=59,"C",IF(R14&lt;=69,"B",IF(R14&lt;=100,"A","No Exam")))))</f>
        <v>D</v>
      </c>
    </row>
    <row r="15" customFormat="false" ht="15" hidden="false" customHeight="false" outlineLevel="0" collapsed="false">
      <c r="A15" s="528" t="n">
        <v>8</v>
      </c>
      <c r="B15" s="529" t="s">
        <v>43</v>
      </c>
      <c r="C15" s="529" t="s">
        <v>44</v>
      </c>
      <c r="D15" s="541" t="n">
        <v>5</v>
      </c>
      <c r="E15" s="541" t="n">
        <v>11</v>
      </c>
      <c r="F15" s="539"/>
      <c r="G15" s="532" t="n">
        <f aca="false">ROUND((D15+E15)*3/5,0)</f>
        <v>10</v>
      </c>
      <c r="H15" s="533"/>
      <c r="I15" s="542"/>
      <c r="J15" s="540"/>
      <c r="K15" s="532" t="n">
        <f aca="false">G15+H15+I15</f>
        <v>10</v>
      </c>
      <c r="L15" s="543" t="n">
        <v>19</v>
      </c>
      <c r="M15" s="543" t="n">
        <v>11</v>
      </c>
      <c r="N15" s="543" t="n">
        <v>10</v>
      </c>
      <c r="O15" s="544"/>
      <c r="P15" s="543"/>
      <c r="Q15" s="537" t="n">
        <f aca="false">IF(IF(COUNT(M15:P15)=0,L15,IF(COUNT(M15:P15)=1,L15+LARGE(M15:P15,1),IF(COUNT(M15:P15)&gt;1,L15+LARGE(M15:P15,1)+LARGE(M15:P15,2))))=0,"-",IF(COUNT(M15:P15)=0,L15,IF(COUNT(M15:P15)=1,L15+LARGE(M15:P15,1),IF(COUNT(M15:P15)&gt;1,L15+LARGE(M15:P15,1)+LARGE(M15:P15,2)))))</f>
        <v>40</v>
      </c>
      <c r="R15" s="537" t="n">
        <f aca="false">IF(Q15="-","No Exam",SUM(K15,Q15))</f>
        <v>50</v>
      </c>
      <c r="S15" s="537"/>
      <c r="T15" s="538" t="str">
        <f aca="false">IF(R15&lt;=39,"E",IF(R15&lt;=49,"D",IF(R15&lt;=59,"C",IF(R15&lt;=69,"B",IF(R15&lt;=100,"A","No Exam")))))</f>
        <v>C</v>
      </c>
    </row>
    <row r="16" customFormat="false" ht="15" hidden="false" customHeight="false" outlineLevel="0" collapsed="false">
      <c r="A16" s="528" t="n">
        <v>9</v>
      </c>
      <c r="B16" s="529" t="s">
        <v>45</v>
      </c>
      <c r="C16" s="529" t="s">
        <v>46</v>
      </c>
      <c r="D16" s="541" t="n">
        <v>14</v>
      </c>
      <c r="E16" s="541" t="n">
        <v>15</v>
      </c>
      <c r="F16" s="539"/>
      <c r="G16" s="532" t="n">
        <f aca="false">ROUND((D16+E16)*3/5,0)</f>
        <v>17</v>
      </c>
      <c r="H16" s="533"/>
      <c r="I16" s="542"/>
      <c r="J16" s="540"/>
      <c r="K16" s="532" t="n">
        <f aca="false">G16+H16+I16</f>
        <v>17</v>
      </c>
      <c r="L16" s="543" t="n">
        <v>15</v>
      </c>
      <c r="M16" s="543"/>
      <c r="N16" s="543"/>
      <c r="O16" s="544" t="n">
        <v>15</v>
      </c>
      <c r="P16" s="543" t="n">
        <v>6</v>
      </c>
      <c r="Q16" s="537" t="n">
        <f aca="false">IF(IF(COUNT(M16:P16)=0,L16,IF(COUNT(M16:P16)=1,L16+LARGE(M16:P16,1),IF(COUNT(M16:P16)&gt;1,L16+LARGE(M16:P16,1)+LARGE(M16:P16,2))))=0,"-",IF(COUNT(M16:P16)=0,L16,IF(COUNT(M16:P16)=1,L16+LARGE(M16:P16,1),IF(COUNT(M16:P16)&gt;1,L16+LARGE(M16:P16,1)+LARGE(M16:P16,2)))))</f>
        <v>36</v>
      </c>
      <c r="R16" s="537" t="n">
        <f aca="false">IF(Q16="-","No Exam",SUM(K16,Q16))</f>
        <v>53</v>
      </c>
      <c r="S16" s="537"/>
      <c r="T16" s="538" t="str">
        <f aca="false">IF(R16&lt;=39,"E",IF(R16&lt;=49,"D",IF(R16&lt;=59,"C",IF(R16&lt;=69,"B",IF(R16&lt;=100,"A","No Exam")))))</f>
        <v>C</v>
      </c>
    </row>
    <row r="17" customFormat="false" ht="15" hidden="false" customHeight="false" outlineLevel="0" collapsed="false">
      <c r="A17" s="528" t="n">
        <v>10</v>
      </c>
      <c r="B17" s="529" t="s">
        <v>47</v>
      </c>
      <c r="C17" s="529" t="s">
        <v>48</v>
      </c>
      <c r="D17" s="541" t="n">
        <v>9</v>
      </c>
      <c r="E17" s="541" t="n">
        <v>11</v>
      </c>
      <c r="F17" s="539"/>
      <c r="G17" s="532" t="n">
        <f aca="false">ROUND((D17+E17)*3/5,0)</f>
        <v>12</v>
      </c>
      <c r="H17" s="533"/>
      <c r="I17" s="542"/>
      <c r="J17" s="540"/>
      <c r="K17" s="532" t="n">
        <f aca="false">G17+H17+I17</f>
        <v>12</v>
      </c>
      <c r="L17" s="543" t="n">
        <v>15</v>
      </c>
      <c r="M17" s="543"/>
      <c r="N17" s="543" t="n">
        <v>8</v>
      </c>
      <c r="O17" s="544"/>
      <c r="P17" s="543" t="n">
        <v>5</v>
      </c>
      <c r="Q17" s="537" t="n">
        <f aca="false">IF(IF(COUNT(M17:P17)=0,L17,IF(COUNT(M17:P17)=1,L17+LARGE(M17:P17,1),IF(COUNT(M17:P17)&gt;1,L17+LARGE(M17:P17,1)+LARGE(M17:P17,2))))=0,"-",IF(COUNT(M17:P17)=0,L17,IF(COUNT(M17:P17)=1,L17+LARGE(M17:P17,1),IF(COUNT(M17:P17)&gt;1,L17+LARGE(M17:P17,1)+LARGE(M17:P17,2)))))</f>
        <v>28</v>
      </c>
      <c r="R17" s="537" t="n">
        <f aca="false">IF(Q17="-","No Exam",SUM(K17,Q17))</f>
        <v>40</v>
      </c>
      <c r="S17" s="537"/>
      <c r="T17" s="538" t="str">
        <f aca="false">IF(R17&lt;=39,"E",IF(R17&lt;=49,"D",IF(R17&lt;=59,"C",IF(R17&lt;=69,"B",IF(R17&lt;=100,"A","No Exam")))))</f>
        <v>D</v>
      </c>
    </row>
    <row r="18" customFormat="false" ht="15" hidden="false" customHeight="false" outlineLevel="0" collapsed="false">
      <c r="A18" s="528" t="n">
        <v>11</v>
      </c>
      <c r="B18" s="529" t="s">
        <v>51</v>
      </c>
      <c r="C18" s="529" t="s">
        <v>52</v>
      </c>
      <c r="D18" s="541" t="n">
        <v>13</v>
      </c>
      <c r="E18" s="541" t="n">
        <v>17</v>
      </c>
      <c r="F18" s="539"/>
      <c r="G18" s="532" t="n">
        <f aca="false">ROUND((D18+E18)*3/5,0)</f>
        <v>18</v>
      </c>
      <c r="H18" s="533"/>
      <c r="I18" s="542"/>
      <c r="J18" s="540"/>
      <c r="K18" s="532" t="n">
        <f aca="false">G18+H18+I18</f>
        <v>18</v>
      </c>
      <c r="L18" s="543" t="n">
        <v>20</v>
      </c>
      <c r="M18" s="543" t="n">
        <v>13</v>
      </c>
      <c r="N18" s="543" t="n">
        <v>7</v>
      </c>
      <c r="O18" s="544"/>
      <c r="P18" s="543"/>
      <c r="Q18" s="537" t="n">
        <f aca="false">IF(IF(COUNT(M18:P18)=0,L18,IF(COUNT(M18:P18)=1,L18+LARGE(M18:P18,1),IF(COUNT(M18:P18)&gt;1,L18+LARGE(M18:P18,1)+LARGE(M18:P18,2))))=0,"-",IF(COUNT(M18:P18)=0,L18,IF(COUNT(M18:P18)=1,L18+LARGE(M18:P18,1),IF(COUNT(M18:P18)&gt;1,L18+LARGE(M18:P18,1)+LARGE(M18:P18,2)))))</f>
        <v>40</v>
      </c>
      <c r="R18" s="537" t="n">
        <f aca="false">IF(Q18="-","No Exam",SUM(K18,Q18))</f>
        <v>58</v>
      </c>
      <c r="S18" s="537"/>
      <c r="T18" s="538" t="str">
        <f aca="false">IF(R18&lt;=39,"E",IF(R18&lt;=49,"D",IF(R18&lt;=59,"C",IF(R18&lt;=69,"B",IF(R18&lt;=100,"A","No Exam")))))</f>
        <v>C</v>
      </c>
    </row>
    <row r="19" customFormat="false" ht="15" hidden="false" customHeight="false" outlineLevel="0" collapsed="false">
      <c r="A19" s="528" t="n">
        <v>12</v>
      </c>
      <c r="B19" s="529" t="s">
        <v>53</v>
      </c>
      <c r="C19" s="529" t="s">
        <v>54</v>
      </c>
      <c r="D19" s="541" t="n">
        <v>11</v>
      </c>
      <c r="E19" s="541" t="n">
        <v>10</v>
      </c>
      <c r="F19" s="539"/>
      <c r="G19" s="532" t="n">
        <f aca="false">ROUND((D19+E19)*3/5,0)</f>
        <v>13</v>
      </c>
      <c r="H19" s="533"/>
      <c r="I19" s="542"/>
      <c r="J19" s="540"/>
      <c r="K19" s="532" t="n">
        <f aca="false">G19+H19+I19</f>
        <v>13</v>
      </c>
      <c r="L19" s="543" t="n">
        <v>18</v>
      </c>
      <c r="M19" s="543" t="n">
        <v>11</v>
      </c>
      <c r="N19" s="543"/>
      <c r="O19" s="544" t="n">
        <v>11</v>
      </c>
      <c r="P19" s="543"/>
      <c r="Q19" s="537" t="n">
        <f aca="false">IF(IF(COUNT(M19:P19)=0,L19,IF(COUNT(M19:P19)=1,L19+LARGE(M19:P19,1),IF(COUNT(M19:P19)&gt;1,L19+LARGE(M19:P19,1)+LARGE(M19:P19,2))))=0,"-",IF(COUNT(M19:P19)=0,L19,IF(COUNT(M19:P19)=1,L19+LARGE(M19:P19,1),IF(COUNT(M19:P19)&gt;1,L19+LARGE(M19:P19,1)+LARGE(M19:P19,2)))))</f>
        <v>40</v>
      </c>
      <c r="R19" s="537" t="n">
        <f aca="false">IF(Q19="-","No Exam",SUM(K19,Q19))</f>
        <v>53</v>
      </c>
      <c r="S19" s="537"/>
      <c r="T19" s="538" t="str">
        <f aca="false">IF(R19&lt;=39,"E",IF(R19&lt;=49,"D",IF(R19&lt;=59,"C",IF(R19&lt;=69,"B",IF(R19&lt;=100,"A","No Exam")))))</f>
        <v>C</v>
      </c>
    </row>
    <row r="20" customFormat="false" ht="15" hidden="false" customHeight="false" outlineLevel="0" collapsed="false">
      <c r="A20" s="528" t="n">
        <v>13</v>
      </c>
      <c r="B20" s="529" t="s">
        <v>55</v>
      </c>
      <c r="C20" s="529" t="s">
        <v>56</v>
      </c>
      <c r="D20" s="541" t="n">
        <v>14</v>
      </c>
      <c r="E20" s="541" t="n">
        <v>16</v>
      </c>
      <c r="F20" s="539"/>
      <c r="G20" s="532" t="n">
        <f aca="false">ROUND((D20+E20)*3/5,0)</f>
        <v>18</v>
      </c>
      <c r="H20" s="533"/>
      <c r="I20" s="542"/>
      <c r="J20" s="540"/>
      <c r="K20" s="532" t="n">
        <f aca="false">G20+H20+I20</f>
        <v>18</v>
      </c>
      <c r="L20" s="543" t="n">
        <v>21</v>
      </c>
      <c r="M20" s="543" t="n">
        <v>13</v>
      </c>
      <c r="N20" s="543" t="n">
        <v>13</v>
      </c>
      <c r="O20" s="544"/>
      <c r="P20" s="543"/>
      <c r="Q20" s="537" t="n">
        <f aca="false">IF(IF(COUNT(M20:P20)=0,L20,IF(COUNT(M20:P20)=1,L20+LARGE(M20:P20,1),IF(COUNT(M20:P20)&gt;1,L20+LARGE(M20:P20,1)+LARGE(M20:P20,2))))=0,"-",IF(COUNT(M20:P20)=0,L20,IF(COUNT(M20:P20)=1,L20+LARGE(M20:P20,1),IF(COUNT(M20:P20)&gt;1,L20+LARGE(M20:P20,1)+LARGE(M20:P20,2)))))</f>
        <v>47</v>
      </c>
      <c r="R20" s="537" t="n">
        <f aca="false">IF(Q20="-","No Exam",SUM(K20,Q20))</f>
        <v>65</v>
      </c>
      <c r="S20" s="537"/>
      <c r="T20" s="538" t="str">
        <f aca="false">IF(R20&lt;=39,"E",IF(R20&lt;=49,"D",IF(R20&lt;=59,"C",IF(R20&lt;=69,"B",IF(R20&lt;=100,"A","No Exam")))))</f>
        <v>B</v>
      </c>
    </row>
    <row r="21" customFormat="false" ht="15" hidden="false" customHeight="false" outlineLevel="0" collapsed="false">
      <c r="A21" s="528" t="n">
        <v>14</v>
      </c>
      <c r="B21" s="529" t="s">
        <v>57</v>
      </c>
      <c r="C21" s="529" t="s">
        <v>58</v>
      </c>
      <c r="D21" s="541" t="n">
        <v>16</v>
      </c>
      <c r="E21" s="541" t="n">
        <v>17</v>
      </c>
      <c r="F21" s="539"/>
      <c r="G21" s="532" t="n">
        <f aca="false">ROUND((D21+E21)*3/5,0)</f>
        <v>20</v>
      </c>
      <c r="H21" s="533"/>
      <c r="I21" s="542"/>
      <c r="J21" s="540"/>
      <c r="K21" s="532" t="n">
        <f aca="false">G21+H21+I21</f>
        <v>20</v>
      </c>
      <c r="L21" s="543" t="n">
        <v>23</v>
      </c>
      <c r="M21" s="543"/>
      <c r="N21" s="543" t="n">
        <v>10</v>
      </c>
      <c r="O21" s="544" t="n">
        <v>8</v>
      </c>
      <c r="P21" s="543"/>
      <c r="Q21" s="537" t="n">
        <f aca="false">IF(IF(COUNT(M21:P21)=0,L21,IF(COUNT(M21:P21)=1,L21+LARGE(M21:P21,1),IF(COUNT(M21:P21)&gt;1,L21+LARGE(M21:P21,1)+LARGE(M21:P21,2))))=0,"-",IF(COUNT(M21:P21)=0,L21,IF(COUNT(M21:P21)=1,L21+LARGE(M21:P21,1),IF(COUNT(M21:P21)&gt;1,L21+LARGE(M21:P21,1)+LARGE(M21:P21,2)))))</f>
        <v>41</v>
      </c>
      <c r="R21" s="537" t="n">
        <f aca="false">IF(Q21="-","No Exam",SUM(K21,Q21))</f>
        <v>61</v>
      </c>
      <c r="S21" s="537"/>
      <c r="T21" s="538" t="str">
        <f aca="false">IF(R21&lt;=39,"E",IF(R21&lt;=49,"D",IF(R21&lt;=59,"C",IF(R21&lt;=69,"B",IF(R21&lt;=100,"A","No Exam")))))</f>
        <v>B</v>
      </c>
    </row>
    <row r="22" customFormat="false" ht="15" hidden="false" customHeight="false" outlineLevel="0" collapsed="false">
      <c r="A22" s="528" t="n">
        <v>15</v>
      </c>
      <c r="B22" s="529" t="s">
        <v>59</v>
      </c>
      <c r="C22" s="529" t="s">
        <v>60</v>
      </c>
      <c r="D22" s="541" t="n">
        <v>14</v>
      </c>
      <c r="E22" s="541" t="n">
        <v>15</v>
      </c>
      <c r="F22" s="539"/>
      <c r="G22" s="532" t="n">
        <f aca="false">ROUND((D22+E22)*3/5,0)</f>
        <v>17</v>
      </c>
      <c r="H22" s="542"/>
      <c r="I22" s="542"/>
      <c r="J22" s="540"/>
      <c r="K22" s="532" t="n">
        <f aca="false">G22+H22+I22</f>
        <v>17</v>
      </c>
      <c r="L22" s="543" t="n">
        <v>14</v>
      </c>
      <c r="M22" s="543" t="n">
        <v>9</v>
      </c>
      <c r="N22" s="543"/>
      <c r="O22" s="544"/>
      <c r="P22" s="543" t="n">
        <v>7</v>
      </c>
      <c r="Q22" s="537" t="n">
        <f aca="false">IF(IF(COUNT(M22:P22)=0,L22,IF(COUNT(M22:P22)=1,L22+LARGE(M22:P22,1),IF(COUNT(M22:P22)&gt;1,L22+LARGE(M22:P22,1)+LARGE(M22:P22,2))))=0,"-",IF(COUNT(M22:P22)=0,L22,IF(COUNT(M22:P22)=1,L22+LARGE(M22:P22,1),IF(COUNT(M22:P22)&gt;1,L22+LARGE(M22:P22,1)+LARGE(M22:P22,2)))))</f>
        <v>30</v>
      </c>
      <c r="R22" s="537" t="n">
        <f aca="false">IF(Q22="-","No Exam",SUM(K22,Q22))</f>
        <v>47</v>
      </c>
      <c r="S22" s="537"/>
      <c r="T22" s="538" t="str">
        <f aca="false">IF(R22&lt;=39,"E",IF(R22&lt;=49,"D",IF(R22&lt;=59,"C",IF(R22&lt;=69,"B",IF(R22&lt;=100,"A","No Exam")))))</f>
        <v>D</v>
      </c>
    </row>
    <row r="23" customFormat="false" ht="15" hidden="false" customHeight="false" outlineLevel="0" collapsed="false">
      <c r="A23" s="528" t="n">
        <v>16</v>
      </c>
      <c r="B23" s="529" t="s">
        <v>61</v>
      </c>
      <c r="C23" s="529" t="s">
        <v>62</v>
      </c>
      <c r="D23" s="541" t="n">
        <v>11</v>
      </c>
      <c r="E23" s="541" t="n">
        <v>18</v>
      </c>
      <c r="F23" s="539"/>
      <c r="G23" s="532" t="n">
        <f aca="false">ROUND((D23+E23)*3/5,0)</f>
        <v>17</v>
      </c>
      <c r="H23" s="542"/>
      <c r="I23" s="542"/>
      <c r="J23" s="540"/>
      <c r="K23" s="532" t="n">
        <f aca="false">G23+H23+I23</f>
        <v>17</v>
      </c>
      <c r="L23" s="543" t="n">
        <v>24</v>
      </c>
      <c r="M23" s="543" t="n">
        <v>17</v>
      </c>
      <c r="N23" s="543"/>
      <c r="O23" s="544"/>
      <c r="P23" s="543" t="n">
        <v>16</v>
      </c>
      <c r="Q23" s="537" t="n">
        <f aca="false">IF(IF(COUNT(M23:P23)=0,L23,IF(COUNT(M23:P23)=1,L23+LARGE(M23:P23,1),IF(COUNT(M23:P23)&gt;1,L23+LARGE(M23:P23,1)+LARGE(M23:P23,2))))=0,"-",IF(COUNT(M23:P23)=0,L23,IF(COUNT(M23:P23)=1,L23+LARGE(M23:P23,1),IF(COUNT(M23:P23)&gt;1,L23+LARGE(M23:P23,1)+LARGE(M23:P23,2)))))</f>
        <v>57</v>
      </c>
      <c r="R23" s="537" t="n">
        <f aca="false">IF(Q23="-","No Exam",SUM(K23,Q23))</f>
        <v>74</v>
      </c>
      <c r="S23" s="537"/>
      <c r="T23" s="538" t="str">
        <f aca="false">IF(R23&lt;=39,"E",IF(R23&lt;=49,"D",IF(R23&lt;=59,"C",IF(R23&lt;=69,"B",IF(R23&lt;=100,"A","No Exam")))))</f>
        <v>A</v>
      </c>
    </row>
    <row r="24" customFormat="false" ht="15" hidden="false" customHeight="false" outlineLevel="0" collapsed="false">
      <c r="A24" s="528" t="n">
        <v>17</v>
      </c>
      <c r="B24" s="529" t="s">
        <v>77</v>
      </c>
      <c r="C24" s="545" t="s">
        <v>78</v>
      </c>
      <c r="D24" s="541" t="n">
        <v>11</v>
      </c>
      <c r="E24" s="546" t="n">
        <v>0</v>
      </c>
      <c r="F24" s="539"/>
      <c r="G24" s="532" t="n">
        <f aca="false">ROUND((D24+E24)*3/5,0)</f>
        <v>7</v>
      </c>
      <c r="H24" s="542"/>
      <c r="I24" s="542"/>
      <c r="J24" s="540"/>
      <c r="K24" s="532" t="n">
        <f aca="false">G24+H24+I24</f>
        <v>7</v>
      </c>
      <c r="L24" s="543" t="n">
        <v>6</v>
      </c>
      <c r="M24" s="543"/>
      <c r="N24" s="543" t="n">
        <v>6</v>
      </c>
      <c r="O24" s="544" t="n">
        <v>2</v>
      </c>
      <c r="P24" s="543"/>
      <c r="Q24" s="537" t="n">
        <f aca="false">IF(IF(COUNT(M24:P24)=0,L24,IF(COUNT(M24:P24)=1,L24+LARGE(M24:P24,1),IF(COUNT(M24:P24)&gt;1,L24+LARGE(M24:P24,1)+LARGE(M24:P24,2))))=0,"-",IF(COUNT(M24:P24)=0,L24,IF(COUNT(M24:P24)=1,L24+LARGE(M24:P24,1),IF(COUNT(M24:P24)&gt;1,L24+LARGE(M24:P24,1)+LARGE(M24:P24,2)))))</f>
        <v>14</v>
      </c>
      <c r="R24" s="537" t="n">
        <f aca="false">IF(Q24="-","No Exam",SUM(K24,Q24))</f>
        <v>21</v>
      </c>
      <c r="S24" s="537"/>
      <c r="T24" s="538" t="str">
        <f aca="false">IF(R24&lt;=39,"E",IF(R24&lt;=49,"D",IF(R24&lt;=59,"C",IF(R24&lt;=69,"B",IF(R24&lt;=100,"A","No Exam")))))</f>
        <v>E</v>
      </c>
    </row>
    <row r="25" customFormat="false" ht="15" hidden="false" customHeight="false" outlineLevel="0" collapsed="false">
      <c r="A25" s="528" t="n">
        <v>18</v>
      </c>
      <c r="B25" s="529" t="s">
        <v>63</v>
      </c>
      <c r="C25" s="529" t="s">
        <v>64</v>
      </c>
      <c r="D25" s="541" t="n">
        <v>15</v>
      </c>
      <c r="E25" s="541" t="n">
        <v>19</v>
      </c>
      <c r="F25" s="539"/>
      <c r="G25" s="532" t="n">
        <f aca="false">ROUND((D25+E25)*3/5,0)</f>
        <v>20</v>
      </c>
      <c r="H25" s="542"/>
      <c r="I25" s="542"/>
      <c r="J25" s="540"/>
      <c r="K25" s="532" t="n">
        <f aca="false">G25+H25+I25</f>
        <v>20</v>
      </c>
      <c r="L25" s="543" t="n">
        <v>24</v>
      </c>
      <c r="M25" s="543" t="n">
        <v>18</v>
      </c>
      <c r="N25" s="543" t="n">
        <v>14</v>
      </c>
      <c r="O25" s="544"/>
      <c r="P25" s="543"/>
      <c r="Q25" s="537" t="n">
        <f aca="false">IF(IF(COUNT(M25:P25)=0,L25,IF(COUNT(M25:P25)=1,L25+LARGE(M25:P25,1),IF(COUNT(M25:P25)&gt;1,L25+LARGE(M25:P25,1)+LARGE(M25:P25,2))))=0,"-",IF(COUNT(M25:P25)=0,L25,IF(COUNT(M25:P25)=1,L25+LARGE(M25:P25,1),IF(COUNT(M25:P25)&gt;1,L25+LARGE(M25:P25,1)+LARGE(M25:P25,2)))))</f>
        <v>56</v>
      </c>
      <c r="R25" s="537" t="n">
        <f aca="false">IF(Q25="-","No Exam",SUM(K25,Q25))</f>
        <v>76</v>
      </c>
      <c r="S25" s="537"/>
      <c r="T25" s="538" t="str">
        <f aca="false">IF(R25&lt;=39,"E",IF(R25&lt;=49,"D",IF(R25&lt;=59,"C",IF(R25&lt;=69,"B",IF(R25&lt;=100,"A","No Exam")))))</f>
        <v>A</v>
      </c>
    </row>
    <row r="26" customFormat="false" ht="15" hidden="false" customHeight="false" outlineLevel="0" collapsed="false">
      <c r="A26" s="528" t="n">
        <v>19</v>
      </c>
      <c r="B26" s="529" t="s">
        <v>65</v>
      </c>
      <c r="C26" s="529" t="s">
        <v>66</v>
      </c>
      <c r="D26" s="541" t="n">
        <v>10</v>
      </c>
      <c r="E26" s="541" t="n">
        <v>14</v>
      </c>
      <c r="F26" s="539"/>
      <c r="G26" s="532" t="n">
        <f aca="false">ROUND((D26+E26)*3/5,0)</f>
        <v>14</v>
      </c>
      <c r="H26" s="542"/>
      <c r="I26" s="542"/>
      <c r="J26" s="540"/>
      <c r="K26" s="532" t="n">
        <f aca="false">G26+H26+I26</f>
        <v>14</v>
      </c>
      <c r="L26" s="543" t="n">
        <v>18</v>
      </c>
      <c r="M26" s="543" t="n">
        <v>8</v>
      </c>
      <c r="N26" s="543"/>
      <c r="O26" s="544" t="n">
        <v>3</v>
      </c>
      <c r="P26" s="543"/>
      <c r="Q26" s="537" t="n">
        <f aca="false">IF(IF(COUNT(M26:P26)=0,L26,IF(COUNT(M26:P26)=1,L26+LARGE(M26:P26,1),IF(COUNT(M26:P26)&gt;1,L26+LARGE(M26:P26,1)+LARGE(M26:P26,2))))=0,"-",IF(COUNT(M26:P26)=0,L26,IF(COUNT(M26:P26)=1,L26+LARGE(M26:P26,1),IF(COUNT(M26:P26)&gt;1,L26+LARGE(M26:P26,1)+LARGE(M26:P26,2)))))</f>
        <v>29</v>
      </c>
      <c r="R26" s="537" t="n">
        <f aca="false">IF(Q26="-","No Exam",SUM(K26,Q26))</f>
        <v>43</v>
      </c>
      <c r="S26" s="537"/>
      <c r="T26" s="538" t="str">
        <f aca="false">IF(R26&lt;=39,"E",IF(R26&lt;=49,"D",IF(R26&lt;=59,"C",IF(R26&lt;=69,"B",IF(R26&lt;=100,"A","No Exam")))))</f>
        <v>D</v>
      </c>
    </row>
    <row r="27" customFormat="false" ht="15" hidden="false" customHeight="false" outlineLevel="0" collapsed="false">
      <c r="A27" s="528" t="n">
        <v>20</v>
      </c>
      <c r="B27" s="529" t="s">
        <v>67</v>
      </c>
      <c r="C27" s="529" t="s">
        <v>68</v>
      </c>
      <c r="D27" s="541" t="n">
        <v>18</v>
      </c>
      <c r="E27" s="541" t="n">
        <v>15</v>
      </c>
      <c r="F27" s="539"/>
      <c r="G27" s="532" t="n">
        <f aca="false">ROUND((D27+E27)*3/5,0)</f>
        <v>20</v>
      </c>
      <c r="H27" s="542"/>
      <c r="I27" s="542"/>
      <c r="J27" s="540"/>
      <c r="K27" s="532" t="n">
        <f aca="false">G27+H27+I27</f>
        <v>20</v>
      </c>
      <c r="L27" s="543" t="n">
        <v>18</v>
      </c>
      <c r="M27" s="543" t="n">
        <v>5</v>
      </c>
      <c r="N27" s="543"/>
      <c r="O27" s="544" t="n">
        <v>14</v>
      </c>
      <c r="P27" s="543"/>
      <c r="Q27" s="537" t="n">
        <f aca="false">IF(IF(COUNT(M27:P27)=0,L27,IF(COUNT(M27:P27)=1,L27+LARGE(M27:P27,1),IF(COUNT(M27:P27)&gt;1,L27+LARGE(M27:P27,1)+LARGE(M27:P27,2))))=0,"-",IF(COUNT(M27:P27)=0,L27,IF(COUNT(M27:P27)=1,L27+LARGE(M27:P27,1),IF(COUNT(M27:P27)&gt;1,L27+LARGE(M27:P27,1)+LARGE(M27:P27,2)))))</f>
        <v>37</v>
      </c>
      <c r="R27" s="537" t="n">
        <f aca="false">IF(Q27="-","No Exam",SUM(K27,Q27))</f>
        <v>57</v>
      </c>
      <c r="S27" s="537"/>
      <c r="T27" s="538" t="str">
        <f aca="false">IF(R27&lt;=39,"E",IF(R27&lt;=49,"D",IF(R27&lt;=59,"C",IF(R27&lt;=69,"B",IF(R27&lt;=100,"A","No Exam")))))</f>
        <v>C</v>
      </c>
    </row>
    <row r="28" customFormat="false" ht="15" hidden="false" customHeight="false" outlineLevel="0" collapsed="false">
      <c r="A28" s="528" t="n">
        <v>21</v>
      </c>
      <c r="B28" s="529" t="s">
        <v>87</v>
      </c>
      <c r="C28" s="529" t="s">
        <v>88</v>
      </c>
      <c r="D28" s="541" t="n">
        <v>13</v>
      </c>
      <c r="E28" s="541" t="n">
        <v>0</v>
      </c>
      <c r="F28" s="539"/>
      <c r="G28" s="532" t="n">
        <f aca="false">ROUND((D28+E28)*3/5,0)</f>
        <v>8</v>
      </c>
      <c r="H28" s="542"/>
      <c r="I28" s="542"/>
      <c r="J28" s="540"/>
      <c r="K28" s="532" t="n">
        <f aca="false">G28+H28+I28</f>
        <v>8</v>
      </c>
      <c r="L28" s="543" t="n">
        <v>10</v>
      </c>
      <c r="M28" s="543"/>
      <c r="N28" s="543" t="n">
        <v>10</v>
      </c>
      <c r="O28" s="544" t="n">
        <v>15</v>
      </c>
      <c r="P28" s="543"/>
      <c r="Q28" s="537" t="n">
        <f aca="false">IF(IF(COUNT(M28:P28)=0,L28,IF(COUNT(M28:P28)=1,L28+LARGE(M28:P28,1),IF(COUNT(M28:P28)&gt;1,L28+LARGE(M28:P28,1)+LARGE(M28:P28,2))))=0,"-",IF(COUNT(M28:P28)=0,L28,IF(COUNT(M28:P28)=1,L28+LARGE(M28:P28,1),IF(COUNT(M28:P28)&gt;1,L28+LARGE(M28:P28,1)+LARGE(M28:P28,2)))))</f>
        <v>35</v>
      </c>
      <c r="R28" s="537" t="n">
        <f aca="false">IF(Q28="-","No Exam",SUM(K28,Q28))</f>
        <v>43</v>
      </c>
      <c r="S28" s="537"/>
      <c r="T28" s="538" t="str">
        <f aca="false">IF(R28&lt;=39,"E",IF(R28&lt;=49,"D",IF(R28&lt;=59,"C",IF(R28&lt;=69,"B",IF(R28&lt;=100,"A","No Exam")))))</f>
        <v>D</v>
      </c>
    </row>
    <row r="29" customFormat="false" ht="15" hidden="false" customHeight="false" outlineLevel="0" collapsed="false">
      <c r="A29" s="528" t="n">
        <v>22</v>
      </c>
      <c r="B29" s="529" t="s">
        <v>96</v>
      </c>
      <c r="C29" s="529" t="s">
        <v>97</v>
      </c>
      <c r="D29" s="541" t="n">
        <v>10</v>
      </c>
      <c r="E29" s="541" t="n">
        <v>13</v>
      </c>
      <c r="F29" s="539"/>
      <c r="G29" s="532" t="n">
        <f aca="false">ROUND((D29+E29)*3/5,0)</f>
        <v>14</v>
      </c>
      <c r="H29" s="542"/>
      <c r="I29" s="542"/>
      <c r="J29" s="540"/>
      <c r="K29" s="532" t="n">
        <f aca="false">G29+H29+I29</f>
        <v>14</v>
      </c>
      <c r="L29" s="543" t="n">
        <v>8</v>
      </c>
      <c r="M29" s="543" t="n">
        <v>7</v>
      </c>
      <c r="N29" s="543" t="n">
        <v>12</v>
      </c>
      <c r="O29" s="544"/>
      <c r="P29" s="543"/>
      <c r="Q29" s="537" t="n">
        <f aca="false">IF(IF(COUNT(M29:P29)=0,L29,IF(COUNT(M29:P29)=1,L29+LARGE(M29:P29,1),IF(COUNT(M29:P29)&gt;1,L29+LARGE(M29:P29,1)+LARGE(M29:P29,2))))=0,"-",IF(COUNT(M29:P29)=0,L29,IF(COUNT(M29:P29)=1,L29+LARGE(M29:P29,1),IF(COUNT(M29:P29)&gt;1,L29+LARGE(M29:P29,1)+LARGE(M29:P29,2)))))</f>
        <v>27</v>
      </c>
      <c r="R29" s="537" t="n">
        <f aca="false">IF(Q29="-","No Exam",SUM(K29,Q29))</f>
        <v>41</v>
      </c>
      <c r="S29" s="537"/>
      <c r="T29" s="538" t="str">
        <f aca="false">IF(R29&lt;=39,"E",IF(R29&lt;=49,"D",IF(R29&lt;=59,"C",IF(R29&lt;=69,"B",IF(R29&lt;=100,"A","No Exam")))))</f>
        <v>D</v>
      </c>
    </row>
    <row r="30" customFormat="false" ht="15" hidden="false" customHeight="false" outlineLevel="0" collapsed="false">
      <c r="A30" s="528" t="n">
        <v>23</v>
      </c>
      <c r="B30" s="529" t="s">
        <v>69</v>
      </c>
      <c r="C30" s="529" t="s">
        <v>70</v>
      </c>
      <c r="D30" s="541" t="n">
        <v>22</v>
      </c>
      <c r="E30" s="541" t="n">
        <v>19</v>
      </c>
      <c r="F30" s="539"/>
      <c r="G30" s="532" t="n">
        <f aca="false">ROUND((D30+E30)*3/5,0)</f>
        <v>25</v>
      </c>
      <c r="H30" s="542"/>
      <c r="I30" s="542"/>
      <c r="J30" s="540"/>
      <c r="K30" s="532" t="n">
        <f aca="false">G30+H30+I30</f>
        <v>25</v>
      </c>
      <c r="L30" s="543" t="n">
        <v>25</v>
      </c>
      <c r="M30" s="543" t="n">
        <v>10</v>
      </c>
      <c r="N30" s="543" t="n">
        <v>17</v>
      </c>
      <c r="O30" s="544"/>
      <c r="P30" s="543"/>
      <c r="Q30" s="537" t="n">
        <f aca="false">IF(IF(COUNT(M30:P30)=0,L30,IF(COUNT(M30:P30)=1,L30+LARGE(M30:P30,1),IF(COUNT(M30:P30)&gt;1,L30+LARGE(M30:P30,1)+LARGE(M30:P30,2))))=0,"-",IF(COUNT(M30:P30)=0,L30,IF(COUNT(M30:P30)=1,L30+LARGE(M30:P30,1),IF(COUNT(M30:P30)&gt;1,L30+LARGE(M30:P30,1)+LARGE(M30:P30,2)))))</f>
        <v>52</v>
      </c>
      <c r="R30" s="537" t="n">
        <f aca="false">IF(Q30="-","No Exam",SUM(K30,Q30))</f>
        <v>77</v>
      </c>
      <c r="S30" s="537"/>
      <c r="T30" s="538" t="str">
        <f aca="false">IF(R30&lt;=39,"E",IF(R30&lt;=49,"D",IF(R30&lt;=59,"C",IF(R30&lt;=69,"B",IF(R30&lt;=100,"A","No Exam")))))</f>
        <v>A</v>
      </c>
    </row>
    <row r="31" customFormat="false" ht="15" hidden="false" customHeight="false" outlineLevel="0" collapsed="false">
      <c r="A31" s="528" t="n">
        <v>24</v>
      </c>
      <c r="B31" s="529" t="s">
        <v>71</v>
      </c>
      <c r="C31" s="529" t="s">
        <v>72</v>
      </c>
      <c r="D31" s="541" t="n">
        <v>6</v>
      </c>
      <c r="E31" s="541" t="n">
        <v>8</v>
      </c>
      <c r="F31" s="539"/>
      <c r="G31" s="532" t="n">
        <f aca="false">ROUND((D31+E31)*3/5,0)</f>
        <v>8</v>
      </c>
      <c r="H31" s="542"/>
      <c r="I31" s="542"/>
      <c r="J31" s="540"/>
      <c r="K31" s="532" t="n">
        <f aca="false">G31+H31+I31</f>
        <v>8</v>
      </c>
      <c r="L31" s="543" t="n">
        <v>10</v>
      </c>
      <c r="M31" s="543"/>
      <c r="N31" s="543" t="n">
        <v>7</v>
      </c>
      <c r="O31" s="544" t="n">
        <v>4</v>
      </c>
      <c r="P31" s="543"/>
      <c r="Q31" s="537" t="n">
        <f aca="false">IF(IF(COUNT(M31:P31)=0,L31,IF(COUNT(M31:P31)=1,L31+LARGE(M31:P31,1),IF(COUNT(M31:P31)&gt;1,L31+LARGE(M31:P31,1)+LARGE(M31:P31,2))))=0,"-",IF(COUNT(M31:P31)=0,L31,IF(COUNT(M31:P31)=1,L31+LARGE(M31:P31,1),IF(COUNT(M31:P31)&gt;1,L31+LARGE(M31:P31,1)+LARGE(M31:P31,2)))))</f>
        <v>21</v>
      </c>
      <c r="R31" s="537" t="n">
        <f aca="false">IF(Q31="-","No Exam",SUM(K31,Q31))</f>
        <v>29</v>
      </c>
      <c r="S31" s="537"/>
      <c r="T31" s="538" t="str">
        <f aca="false">IF(R31&lt;=39,"E",IF(R31&lt;=49,"D",IF(R31&lt;=59,"C",IF(R31&lt;=69,"B",IF(R31&lt;=100,"A","No Exam")))))</f>
        <v>E</v>
      </c>
    </row>
    <row r="32" customFormat="false" ht="15" hidden="false" customHeight="false" outlineLevel="0" collapsed="false">
      <c r="A32" s="528" t="n">
        <v>25</v>
      </c>
      <c r="B32" s="529" t="s">
        <v>73</v>
      </c>
      <c r="C32" s="529" t="s">
        <v>74</v>
      </c>
      <c r="D32" s="541" t="n">
        <v>11</v>
      </c>
      <c r="E32" s="541" t="n">
        <v>10</v>
      </c>
      <c r="F32" s="539"/>
      <c r="G32" s="532" t="n">
        <f aca="false">ROUND((D32+E32)*3/5,0)</f>
        <v>13</v>
      </c>
      <c r="H32" s="542"/>
      <c r="I32" s="542"/>
      <c r="J32" s="540"/>
      <c r="K32" s="532" t="n">
        <f aca="false">G32+H32+I32</f>
        <v>13</v>
      </c>
      <c r="L32" s="543" t="n">
        <v>17</v>
      </c>
      <c r="M32" s="543"/>
      <c r="N32" s="543" t="n">
        <v>7</v>
      </c>
      <c r="O32" s="544" t="n">
        <v>7</v>
      </c>
      <c r="P32" s="543"/>
      <c r="Q32" s="537" t="n">
        <f aca="false">IF(IF(COUNT(M32:P32)=0,L32,IF(COUNT(M32:P32)=1,L32+LARGE(M32:P32,1),IF(COUNT(M32:P32)&gt;1,L32+LARGE(M32:P32,1)+LARGE(M32:P32,2))))=0,"-",IF(COUNT(M32:P32)=0,L32,IF(COUNT(M32:P32)=1,L32+LARGE(M32:P32,1),IF(COUNT(M32:P32)&gt;1,L32+LARGE(M32:P32,1)+LARGE(M32:P32,2)))))</f>
        <v>31</v>
      </c>
      <c r="R32" s="537" t="n">
        <f aca="false">IF(Q32="-","No Exam",SUM(K32,Q32))</f>
        <v>44</v>
      </c>
      <c r="S32" s="537"/>
      <c r="T32" s="538" t="str">
        <f aca="false">IF(R32&lt;=39,"E",IF(R32&lt;=49,"D",IF(R32&lt;=59,"C",IF(R32&lt;=69,"B",IF(R32&lt;=100,"A","No Exam")))))</f>
        <v>D</v>
      </c>
    </row>
    <row r="33" customFormat="false" ht="15" hidden="false" customHeight="false" outlineLevel="0" collapsed="false">
      <c r="A33" s="528" t="n">
        <v>26</v>
      </c>
      <c r="B33" s="529" t="s">
        <v>109</v>
      </c>
      <c r="C33" s="529" t="s">
        <v>110</v>
      </c>
      <c r="D33" s="541" t="n">
        <v>16</v>
      </c>
      <c r="E33" s="541" t="n">
        <v>17</v>
      </c>
      <c r="F33" s="539"/>
      <c r="G33" s="532" t="n">
        <f aca="false">ROUND((D33+E33)*3/5,0)</f>
        <v>20</v>
      </c>
      <c r="H33" s="542"/>
      <c r="I33" s="542"/>
      <c r="J33" s="540"/>
      <c r="K33" s="532" t="n">
        <f aca="false">G33+H33+I33</f>
        <v>20</v>
      </c>
      <c r="L33" s="543" t="n">
        <v>21</v>
      </c>
      <c r="M33" s="543"/>
      <c r="N33" s="543" t="n">
        <v>8</v>
      </c>
      <c r="O33" s="544" t="n">
        <v>11</v>
      </c>
      <c r="P33" s="543"/>
      <c r="Q33" s="537" t="n">
        <f aca="false">IF(IF(COUNT(M33:P33)=0,L33,IF(COUNT(M33:P33)=1,L33+LARGE(M33:P33,1),IF(COUNT(M33:P33)&gt;1,L33+LARGE(M33:P33,1)+LARGE(M33:P33,2))))=0,"-",IF(COUNT(M33:P33)=0,L33,IF(COUNT(M33:P33)=1,L33+LARGE(M33:P33,1),IF(COUNT(M33:P33)&gt;1,L33+LARGE(M33:P33,1)+LARGE(M33:P33,2)))))</f>
        <v>40</v>
      </c>
      <c r="R33" s="537" t="n">
        <f aca="false">IF(Q33="-","No Exam",SUM(K33,Q33))</f>
        <v>60</v>
      </c>
      <c r="S33" s="537"/>
      <c r="T33" s="538" t="str">
        <f aca="false">IF(R33&lt;=39,"E",IF(R33&lt;=49,"D",IF(R33&lt;=59,"C",IF(R33&lt;=69,"B",IF(R33&lt;=100,"A","No Exam")))))</f>
        <v>B</v>
      </c>
    </row>
    <row r="34" customFormat="false" ht="15" hidden="false" customHeight="false" outlineLevel="0" collapsed="false">
      <c r="A34" s="528" t="n">
        <v>27</v>
      </c>
      <c r="B34" s="529" t="s">
        <v>75</v>
      </c>
      <c r="C34" s="529" t="s">
        <v>76</v>
      </c>
      <c r="D34" s="541" t="n">
        <v>21</v>
      </c>
      <c r="E34" s="541" t="n">
        <v>20</v>
      </c>
      <c r="F34" s="539"/>
      <c r="G34" s="532" t="n">
        <f aca="false">ROUND((D34+E34)*3/5,0)</f>
        <v>25</v>
      </c>
      <c r="H34" s="542"/>
      <c r="I34" s="542"/>
      <c r="J34" s="540"/>
      <c r="K34" s="532" t="n">
        <f aca="false">G34+H34+I34</f>
        <v>25</v>
      </c>
      <c r="L34" s="543" t="n">
        <v>26</v>
      </c>
      <c r="M34" s="543" t="n">
        <v>11</v>
      </c>
      <c r="N34" s="543" t="n">
        <v>10</v>
      </c>
      <c r="O34" s="544"/>
      <c r="P34" s="543"/>
      <c r="Q34" s="537" t="n">
        <f aca="false">IF(IF(COUNT(M34:P34)=0,L34,IF(COUNT(M34:P34)=1,L34+LARGE(M34:P34,1),IF(COUNT(M34:P34)&gt;1,L34+LARGE(M34:P34,1)+LARGE(M34:P34,2))))=0,"-",IF(COUNT(M34:P34)=0,L34,IF(COUNT(M34:P34)=1,L34+LARGE(M34:P34,1),IF(COUNT(M34:P34)&gt;1,L34+LARGE(M34:P34,1)+LARGE(M34:P34,2)))))</f>
        <v>47</v>
      </c>
      <c r="R34" s="537" t="n">
        <f aca="false">IF(Q34="-","No Exam",SUM(K34,Q34))</f>
        <v>72</v>
      </c>
      <c r="S34" s="537"/>
      <c r="T34" s="538" t="str">
        <f aca="false">IF(R34&lt;=39,"E",IF(R34&lt;=49,"D",IF(R34&lt;=59,"C",IF(R34&lt;=69,"B",IF(R34&lt;=100,"A","No Exam")))))</f>
        <v>A</v>
      </c>
    </row>
    <row r="35" customFormat="false" ht="15" hidden="false" customHeight="false" outlineLevel="0" collapsed="false">
      <c r="A35" s="528" t="n">
        <v>28</v>
      </c>
      <c r="B35" s="529" t="s">
        <v>79</v>
      </c>
      <c r="C35" s="529" t="s">
        <v>80</v>
      </c>
      <c r="D35" s="541" t="n">
        <v>17</v>
      </c>
      <c r="E35" s="541" t="n">
        <v>16</v>
      </c>
      <c r="F35" s="539"/>
      <c r="G35" s="532" t="n">
        <f aca="false">ROUND((D35+E35)*3/5,0)</f>
        <v>20</v>
      </c>
      <c r="H35" s="542"/>
      <c r="I35" s="542"/>
      <c r="J35" s="540"/>
      <c r="K35" s="532" t="n">
        <f aca="false">G35+H35+I35</f>
        <v>20</v>
      </c>
      <c r="L35" s="543" t="n">
        <v>22</v>
      </c>
      <c r="M35" s="543" t="n">
        <v>18</v>
      </c>
      <c r="N35" s="543"/>
      <c r="O35" s="544" t="n">
        <v>17</v>
      </c>
      <c r="P35" s="543"/>
      <c r="Q35" s="537" t="n">
        <f aca="false">IF(IF(COUNT(M35:P35)=0,L35,IF(COUNT(M35:P35)=1,L35+LARGE(M35:P35,1),IF(COUNT(M35:P35)&gt;1,L35+LARGE(M35:P35,1)+LARGE(M35:P35,2))))=0,"-",IF(COUNT(M35:P35)=0,L35,IF(COUNT(M35:P35)=1,L35+LARGE(M35:P35,1),IF(COUNT(M35:P35)&gt;1,L35+LARGE(M35:P35,1)+LARGE(M35:P35,2)))))</f>
        <v>57</v>
      </c>
      <c r="R35" s="537" t="n">
        <f aca="false">IF(Q35="-","No Exam",SUM(K35,Q35))</f>
        <v>77</v>
      </c>
      <c r="S35" s="537"/>
      <c r="T35" s="538" t="str">
        <f aca="false">IF(R35&lt;=39,"E",IF(R35&lt;=49,"D",IF(R35&lt;=59,"C",IF(R35&lt;=69,"B",IF(R35&lt;=100,"A","No Exam")))))</f>
        <v>A</v>
      </c>
    </row>
    <row r="36" customFormat="false" ht="15" hidden="false" customHeight="false" outlineLevel="0" collapsed="false">
      <c r="A36" s="528" t="n">
        <v>29</v>
      </c>
      <c r="B36" s="529" t="s">
        <v>81</v>
      </c>
      <c r="C36" s="529" t="s">
        <v>82</v>
      </c>
      <c r="D36" s="541" t="n">
        <v>17</v>
      </c>
      <c r="E36" s="541" t="n">
        <v>18</v>
      </c>
      <c r="F36" s="539"/>
      <c r="G36" s="532" t="n">
        <f aca="false">ROUND((D36+E36)*3/5,0)</f>
        <v>21</v>
      </c>
      <c r="H36" s="542"/>
      <c r="I36" s="542"/>
      <c r="J36" s="540"/>
      <c r="K36" s="532" t="n">
        <f aca="false">G36+H36+I36</f>
        <v>21</v>
      </c>
      <c r="L36" s="543" t="n">
        <v>23</v>
      </c>
      <c r="M36" s="543" t="n">
        <v>15</v>
      </c>
      <c r="N36" s="543" t="n">
        <v>13</v>
      </c>
      <c r="O36" s="544"/>
      <c r="P36" s="543"/>
      <c r="Q36" s="537" t="n">
        <f aca="false">IF(IF(COUNT(M36:P36)=0,L36,IF(COUNT(M36:P36)=1,L36+LARGE(M36:P36,1),IF(COUNT(M36:P36)&gt;1,L36+LARGE(M36:P36,1)+LARGE(M36:P36,2))))=0,"-",IF(COUNT(M36:P36)=0,L36,IF(COUNT(M36:P36)=1,L36+LARGE(M36:P36,1),IF(COUNT(M36:P36)&gt;1,L36+LARGE(M36:P36,1)+LARGE(M36:P36,2)))))</f>
        <v>51</v>
      </c>
      <c r="R36" s="537" t="n">
        <f aca="false">IF(Q36="-","No Exam",SUM(K36,Q36))</f>
        <v>72</v>
      </c>
      <c r="S36" s="537"/>
      <c r="T36" s="538" t="str">
        <f aca="false">IF(R36&lt;=39,"E",IF(R36&lt;=49,"D",IF(R36&lt;=59,"C",IF(R36&lt;=69,"B",IF(R36&lt;=100,"A","No Exam")))))</f>
        <v>A</v>
      </c>
    </row>
    <row r="37" customFormat="false" ht="15" hidden="false" customHeight="false" outlineLevel="0" collapsed="false">
      <c r="A37" s="528" t="n">
        <v>30</v>
      </c>
      <c r="B37" s="529" t="s">
        <v>83</v>
      </c>
      <c r="C37" s="529" t="s">
        <v>84</v>
      </c>
      <c r="D37" s="541" t="n">
        <v>21</v>
      </c>
      <c r="E37" s="541" t="n">
        <v>18</v>
      </c>
      <c r="F37" s="539"/>
      <c r="G37" s="532" t="n">
        <f aca="false">ROUND((D37+E37)*3/5,0)</f>
        <v>23</v>
      </c>
      <c r="H37" s="542"/>
      <c r="I37" s="542"/>
      <c r="J37" s="540"/>
      <c r="K37" s="532" t="n">
        <f aca="false">G37+H37+I37</f>
        <v>23</v>
      </c>
      <c r="L37" s="543" t="n">
        <v>24</v>
      </c>
      <c r="M37" s="543" t="n">
        <v>18</v>
      </c>
      <c r="N37" s="543" t="n">
        <v>11</v>
      </c>
      <c r="O37" s="544"/>
      <c r="P37" s="543"/>
      <c r="Q37" s="537" t="n">
        <f aca="false">IF(IF(COUNT(M37:P37)=0,L37,IF(COUNT(M37:P37)=1,L37+LARGE(M37:P37,1),IF(COUNT(M37:P37)&gt;1,L37+LARGE(M37:P37,1)+LARGE(M37:P37,2))))=0,"-",IF(COUNT(M37:P37)=0,L37,IF(COUNT(M37:P37)=1,L37+LARGE(M37:P37,1),IF(COUNT(M37:P37)&gt;1,L37+LARGE(M37:P37,1)+LARGE(M37:P37,2)))))</f>
        <v>53</v>
      </c>
      <c r="R37" s="537" t="n">
        <f aca="false">IF(Q37="-","No Exam",SUM(K37,Q37))</f>
        <v>76</v>
      </c>
      <c r="S37" s="537"/>
      <c r="T37" s="538" t="str">
        <f aca="false">IF(R37&lt;=39,"E",IF(R37&lt;=49,"D",IF(R37&lt;=59,"C",IF(R37&lt;=69,"B",IF(R37&lt;=100,"A","No Exam")))))</f>
        <v>A</v>
      </c>
    </row>
    <row r="38" customFormat="false" ht="15" hidden="false" customHeight="false" outlineLevel="0" collapsed="false">
      <c r="A38" s="528" t="n">
        <v>31</v>
      </c>
      <c r="B38" s="529" t="s">
        <v>85</v>
      </c>
      <c r="C38" s="529" t="s">
        <v>86</v>
      </c>
      <c r="D38" s="541" t="n">
        <v>15</v>
      </c>
      <c r="E38" s="541" t="n">
        <v>19</v>
      </c>
      <c r="F38" s="539"/>
      <c r="G38" s="532" t="n">
        <f aca="false">ROUND((D38+E38)*3/5,0)</f>
        <v>20</v>
      </c>
      <c r="H38" s="542"/>
      <c r="I38" s="542"/>
      <c r="J38" s="540"/>
      <c r="K38" s="532" t="n">
        <f aca="false">G38+H38+I38</f>
        <v>20</v>
      </c>
      <c r="L38" s="543" t="n">
        <v>23</v>
      </c>
      <c r="M38" s="543" t="n">
        <v>20</v>
      </c>
      <c r="N38" s="543"/>
      <c r="O38" s="544"/>
      <c r="P38" s="543" t="n">
        <v>12</v>
      </c>
      <c r="Q38" s="537" t="n">
        <f aca="false">IF(IF(COUNT(M38:P38)=0,L38,IF(COUNT(M38:P38)=1,L38+LARGE(M38:P38,1),IF(COUNT(M38:P38)&gt;1,L38+LARGE(M38:P38,1)+LARGE(M38:P38,2))))=0,"-",IF(COUNT(M38:P38)=0,L38,IF(COUNT(M38:P38)=1,L38+LARGE(M38:P38,1),IF(COUNT(M38:P38)&gt;1,L38+LARGE(M38:P38,1)+LARGE(M38:P38,2)))))</f>
        <v>55</v>
      </c>
      <c r="R38" s="537" t="n">
        <f aca="false">IF(Q38="-","No Exam",SUM(K38,Q38))</f>
        <v>75</v>
      </c>
      <c r="S38" s="537"/>
      <c r="T38" s="538" t="str">
        <f aca="false">IF(R38&lt;=39,"E",IF(R38&lt;=49,"D",IF(R38&lt;=59,"C",IF(R38&lt;=69,"B",IF(R38&lt;=100,"A","No Exam")))))</f>
        <v>A</v>
      </c>
    </row>
    <row r="39" customFormat="false" ht="15" hidden="false" customHeight="false" outlineLevel="0" collapsed="false">
      <c r="A39" s="528" t="n">
        <v>32</v>
      </c>
      <c r="B39" s="529" t="s">
        <v>94</v>
      </c>
      <c r="C39" s="529" t="s">
        <v>95</v>
      </c>
      <c r="D39" s="541" t="n">
        <v>9</v>
      </c>
      <c r="E39" s="541" t="n">
        <v>13</v>
      </c>
      <c r="F39" s="539"/>
      <c r="G39" s="532" t="n">
        <f aca="false">ROUND((D39+E39)*3/5,0)</f>
        <v>13</v>
      </c>
      <c r="H39" s="542"/>
      <c r="I39" s="542"/>
      <c r="J39" s="540"/>
      <c r="K39" s="532" t="n">
        <f aca="false">G39+H39+I39</f>
        <v>13</v>
      </c>
      <c r="L39" s="543" t="n">
        <v>14</v>
      </c>
      <c r="M39" s="543"/>
      <c r="N39" s="543" t="n">
        <v>15</v>
      </c>
      <c r="O39" s="544"/>
      <c r="P39" s="543" t="n">
        <v>8</v>
      </c>
      <c r="Q39" s="537" t="n">
        <f aca="false">IF(IF(COUNT(M39:P39)=0,L39,IF(COUNT(M39:P39)=1,L39+LARGE(M39:P39,1),IF(COUNT(M39:P39)&gt;1,L39+LARGE(M39:P39,1)+LARGE(M39:P39,2))))=0,"-",IF(COUNT(M39:P39)=0,L39,IF(COUNT(M39:P39)=1,L39+LARGE(M39:P39,1),IF(COUNT(M39:P39)&gt;1,L39+LARGE(M39:P39,1)+LARGE(M39:P39,2)))))</f>
        <v>37</v>
      </c>
      <c r="R39" s="537" t="n">
        <f aca="false">IF(Q39="-","No Exam",SUM(K39,Q39))</f>
        <v>50</v>
      </c>
      <c r="S39" s="537"/>
      <c r="T39" s="538" t="str">
        <f aca="false">IF(R39&lt;=39,"E",IF(R39&lt;=49,"D",IF(R39&lt;=59,"C",IF(R39&lt;=69,"B",IF(R39&lt;=100,"A","No Exam")))))</f>
        <v>C</v>
      </c>
    </row>
    <row r="40" customFormat="false" ht="15" hidden="false" customHeight="false" outlineLevel="0" collapsed="false">
      <c r="A40" s="528" t="n">
        <v>33</v>
      </c>
      <c r="B40" s="529" t="s">
        <v>101</v>
      </c>
      <c r="C40" s="529" t="s">
        <v>102</v>
      </c>
      <c r="D40" s="541" t="n">
        <v>0</v>
      </c>
      <c r="E40" s="541" t="n">
        <v>6</v>
      </c>
      <c r="F40" s="539"/>
      <c r="G40" s="532" t="n">
        <f aca="false">ROUND((D40+E40)*3/5,0)</f>
        <v>4</v>
      </c>
      <c r="H40" s="542"/>
      <c r="I40" s="542"/>
      <c r="J40" s="540"/>
      <c r="K40" s="532" t="n">
        <f aca="false">G40+H40+I40</f>
        <v>4</v>
      </c>
      <c r="L40" s="543" t="n">
        <v>1</v>
      </c>
      <c r="M40" s="543" t="n">
        <v>11</v>
      </c>
      <c r="N40" s="543"/>
      <c r="O40" s="544" t="n">
        <v>10</v>
      </c>
      <c r="P40" s="543"/>
      <c r="Q40" s="537" t="n">
        <f aca="false">IF(IF(COUNT(M40:P40)=0,L40,IF(COUNT(M40:P40)=1,L40+LARGE(M40:P40,1),IF(COUNT(M40:P40)&gt;1,L40+LARGE(M40:P40,1)+LARGE(M40:P40,2))))=0,"-",IF(COUNT(M40:P40)=0,L40,IF(COUNT(M40:P40)=1,L40+LARGE(M40:P40,1),IF(COUNT(M40:P40)&gt;1,L40+LARGE(M40:P40,1)+LARGE(M40:P40,2)))))</f>
        <v>22</v>
      </c>
      <c r="R40" s="537" t="n">
        <f aca="false">IF(Q40="-","No Exam",SUM(K40,Q40))</f>
        <v>26</v>
      </c>
      <c r="S40" s="537"/>
      <c r="T40" s="538" t="str">
        <f aca="false">IF(R40&lt;=39,"E",IF(R40&lt;=49,"D",IF(R40&lt;=59,"C",IF(R40&lt;=69,"B",IF(R40&lt;=100,"A","No Exam")))))</f>
        <v>E</v>
      </c>
    </row>
    <row r="41" customFormat="false" ht="15" hidden="false" customHeight="false" outlineLevel="0" collapsed="false">
      <c r="A41" s="528" t="n">
        <v>34</v>
      </c>
      <c r="B41" s="529" t="s">
        <v>103</v>
      </c>
      <c r="C41" s="529" t="s">
        <v>104</v>
      </c>
      <c r="D41" s="541" t="n">
        <v>5</v>
      </c>
      <c r="E41" s="541" t="n">
        <v>15</v>
      </c>
      <c r="F41" s="539"/>
      <c r="G41" s="532" t="n">
        <f aca="false">ROUND((D41+E41)*3/5,0)</f>
        <v>12</v>
      </c>
      <c r="H41" s="542"/>
      <c r="I41" s="542"/>
      <c r="J41" s="540"/>
      <c r="K41" s="532" t="n">
        <f aca="false">G41+H41+I41</f>
        <v>12</v>
      </c>
      <c r="L41" s="543" t="n">
        <v>17</v>
      </c>
      <c r="M41" s="543"/>
      <c r="N41" s="543"/>
      <c r="O41" s="544" t="n">
        <v>14</v>
      </c>
      <c r="P41" s="543" t="n">
        <v>11</v>
      </c>
      <c r="Q41" s="537" t="n">
        <f aca="false">IF(IF(COUNT(M41:P41)=0,L41,IF(COUNT(M41:P41)=1,L41+LARGE(M41:P41,1),IF(COUNT(M41:P41)&gt;1,L41+LARGE(M41:P41,1)+LARGE(M41:P41,2))))=0,"-",IF(COUNT(M41:P41)=0,L41,IF(COUNT(M41:P41)=1,L41+LARGE(M41:P41,1),IF(COUNT(M41:P41)&gt;1,L41+LARGE(M41:P41,1)+LARGE(M41:P41,2)))))</f>
        <v>42</v>
      </c>
      <c r="R41" s="537" t="n">
        <f aca="false">IF(Q41="-","No Exam",SUM(K41,Q41))</f>
        <v>54</v>
      </c>
      <c r="S41" s="537"/>
      <c r="T41" s="538" t="str">
        <f aca="false">IF(R41&lt;=39,"E",IF(R41&lt;=49,"D",IF(R41&lt;=59,"C",IF(R41&lt;=69,"B",IF(R41&lt;=100,"A","No Exam")))))</f>
        <v>C</v>
      </c>
    </row>
    <row r="42" customFormat="false" ht="15" hidden="false" customHeight="false" outlineLevel="0" collapsed="false">
      <c r="A42" s="528" t="n">
        <v>35</v>
      </c>
      <c r="B42" s="529" t="s">
        <v>105</v>
      </c>
      <c r="C42" s="529" t="s">
        <v>106</v>
      </c>
      <c r="D42" s="541" t="n">
        <v>15</v>
      </c>
      <c r="E42" s="541" t="n">
        <v>18</v>
      </c>
      <c r="F42" s="539"/>
      <c r="G42" s="532" t="n">
        <f aca="false">ROUND((D42+E42)*3/5,0)</f>
        <v>20</v>
      </c>
      <c r="H42" s="542"/>
      <c r="I42" s="542"/>
      <c r="J42" s="540"/>
      <c r="K42" s="532" t="n">
        <f aca="false">G42+H42+I42</f>
        <v>20</v>
      </c>
      <c r="L42" s="543" t="n">
        <v>19</v>
      </c>
      <c r="M42" s="543" t="n">
        <v>10</v>
      </c>
      <c r="N42" s="543"/>
      <c r="O42" s="544" t="n">
        <v>18</v>
      </c>
      <c r="P42" s="543"/>
      <c r="Q42" s="537" t="n">
        <f aca="false">IF(IF(COUNT(M42:P42)=0,L42,IF(COUNT(M42:P42)=1,L42+LARGE(M42:P42,1),IF(COUNT(M42:P42)&gt;1,L42+LARGE(M42:P42,1)+LARGE(M42:P42,2))))=0,"-",IF(COUNT(M42:P42)=0,L42,IF(COUNT(M42:P42)=1,L42+LARGE(M42:P42,1),IF(COUNT(M42:P42)&gt;1,L42+LARGE(M42:P42,1)+LARGE(M42:P42,2)))))</f>
        <v>47</v>
      </c>
      <c r="R42" s="537" t="n">
        <f aca="false">IF(Q42="-","No Exam",SUM(K42,Q42))</f>
        <v>67</v>
      </c>
      <c r="S42" s="537"/>
      <c r="T42" s="538" t="str">
        <f aca="false">IF(R42&lt;=39,"E",IF(R42&lt;=49,"D",IF(R42&lt;=59,"C",IF(R42&lt;=69,"B",IF(R42&lt;=100,"A","No Exam")))))</f>
        <v>B</v>
      </c>
    </row>
    <row r="43" customFormat="false" ht="15" hidden="false" customHeight="false" outlineLevel="0" collapsed="false">
      <c r="A43" s="528" t="n">
        <v>36</v>
      </c>
      <c r="B43" s="529" t="s">
        <v>180</v>
      </c>
      <c r="C43" s="529" t="s">
        <v>460</v>
      </c>
      <c r="D43" s="541" t="n">
        <v>13</v>
      </c>
      <c r="E43" s="541" t="n">
        <v>17</v>
      </c>
      <c r="F43" s="539"/>
      <c r="G43" s="532" t="n">
        <f aca="false">ROUND((D43+E43)*3/5,0)</f>
        <v>18</v>
      </c>
      <c r="H43" s="542"/>
      <c r="I43" s="542"/>
      <c r="J43" s="540"/>
      <c r="K43" s="532" t="n">
        <f aca="false">G43+H43+I43</f>
        <v>18</v>
      </c>
      <c r="L43" s="543" t="n">
        <v>21</v>
      </c>
      <c r="M43" s="543"/>
      <c r="N43" s="543" t="n">
        <v>15</v>
      </c>
      <c r="O43" s="544"/>
      <c r="P43" s="543" t="n">
        <v>12</v>
      </c>
      <c r="Q43" s="537" t="n">
        <f aca="false">IF(IF(COUNT(M43:P43)=0,L43,IF(COUNT(M43:P43)=1,L43+LARGE(M43:P43,1),IF(COUNT(M43:P43)&gt;1,L43+LARGE(M43:P43,1)+LARGE(M43:P43,2))))=0,"-",IF(COUNT(M43:P43)=0,L43,IF(COUNT(M43:P43)=1,L43+LARGE(M43:P43,1),IF(COUNT(M43:P43)&gt;1,L43+LARGE(M43:P43,1)+LARGE(M43:P43,2)))))</f>
        <v>48</v>
      </c>
      <c r="R43" s="537" t="n">
        <f aca="false">IF(Q43="-","No Exam",SUM(K43,Q43))</f>
        <v>66</v>
      </c>
      <c r="S43" s="537"/>
      <c r="T43" s="538" t="str">
        <f aca="false">IF(R43&lt;=39,"E",IF(R43&lt;=49,"D",IF(R43&lt;=59,"C",IF(R43&lt;=69,"B",IF(R43&lt;=100,"A","No Exam")))))</f>
        <v>B</v>
      </c>
    </row>
    <row r="44" customFormat="false" ht="15" hidden="false" customHeight="false" outlineLevel="0" collapsed="false">
      <c r="A44" s="528" t="n">
        <v>37</v>
      </c>
      <c r="B44" s="529" t="s">
        <v>107</v>
      </c>
      <c r="C44" s="529" t="s">
        <v>108</v>
      </c>
      <c r="D44" s="541" t="n">
        <v>14</v>
      </c>
      <c r="E44" s="541" t="n">
        <v>19</v>
      </c>
      <c r="F44" s="539"/>
      <c r="G44" s="532" t="n">
        <f aca="false">ROUND((D44+E44)*3/5,0)</f>
        <v>20</v>
      </c>
      <c r="H44" s="542"/>
      <c r="I44" s="542"/>
      <c r="J44" s="540"/>
      <c r="K44" s="532" t="n">
        <f aca="false">G44+H44+I44</f>
        <v>20</v>
      </c>
      <c r="L44" s="543" t="n">
        <v>21</v>
      </c>
      <c r="M44" s="543"/>
      <c r="N44" s="543" t="n">
        <v>9</v>
      </c>
      <c r="O44" s="544"/>
      <c r="P44" s="543" t="n">
        <v>11</v>
      </c>
      <c r="Q44" s="537" t="n">
        <f aca="false">IF(IF(COUNT(M44:P44)=0,L44,IF(COUNT(M44:P44)=1,L44+LARGE(M44:P44,1),IF(COUNT(M44:P44)&gt;1,L44+LARGE(M44:P44,1)+LARGE(M44:P44,2))))=0,"-",IF(COUNT(M44:P44)=0,L44,IF(COUNT(M44:P44)=1,L44+LARGE(M44:P44,1),IF(COUNT(M44:P44)&gt;1,L44+LARGE(M44:P44,1)+LARGE(M44:P44,2)))))</f>
        <v>41</v>
      </c>
      <c r="R44" s="537" t="n">
        <f aca="false">IF(Q44="-","No Exam",SUM(K44,Q44))</f>
        <v>61</v>
      </c>
      <c r="S44" s="537"/>
      <c r="T44" s="538" t="str">
        <f aca="false">IF(R44&lt;=39,"E",IF(R44&lt;=49,"D",IF(R44&lt;=59,"C",IF(R44&lt;=69,"B",IF(R44&lt;=100,"A","No Exam")))))</f>
        <v>B</v>
      </c>
    </row>
    <row r="45" customFormat="false" ht="15" hidden="false" customHeight="false" outlineLevel="0" collapsed="false">
      <c r="A45" s="528" t="n">
        <v>38</v>
      </c>
      <c r="B45" s="529" t="s">
        <v>111</v>
      </c>
      <c r="C45" s="529" t="s">
        <v>112</v>
      </c>
      <c r="D45" s="541" t="n">
        <v>0</v>
      </c>
      <c r="E45" s="541" t="n">
        <v>16</v>
      </c>
      <c r="F45" s="539"/>
      <c r="G45" s="532" t="n">
        <f aca="false">ROUND((D45+E45)*3/5,0)</f>
        <v>10</v>
      </c>
      <c r="H45" s="542"/>
      <c r="I45" s="542"/>
      <c r="J45" s="540"/>
      <c r="K45" s="532" t="n">
        <f aca="false">G45+H45+I45</f>
        <v>10</v>
      </c>
      <c r="L45" s="543" t="n">
        <v>25</v>
      </c>
      <c r="M45" s="543" t="n">
        <v>10</v>
      </c>
      <c r="N45" s="543" t="n">
        <v>8</v>
      </c>
      <c r="O45" s="544"/>
      <c r="P45" s="543"/>
      <c r="Q45" s="537" t="n">
        <f aca="false">IF(IF(COUNT(M45:P45)=0,L45,IF(COUNT(M45:P45)=1,L45+LARGE(M45:P45,1),IF(COUNT(M45:P45)&gt;1,L45+LARGE(M45:P45,1)+LARGE(M45:P45,2))))=0,"-",IF(COUNT(M45:P45)=0,L45,IF(COUNT(M45:P45)=1,L45+LARGE(M45:P45,1),IF(COUNT(M45:P45)&gt;1,L45+LARGE(M45:P45,1)+LARGE(M45:P45,2)))))</f>
        <v>43</v>
      </c>
      <c r="R45" s="537" t="n">
        <f aca="false">IF(Q45="-","No Exam",SUM(K45,Q45))</f>
        <v>53</v>
      </c>
      <c r="S45" s="537"/>
      <c r="T45" s="538" t="str">
        <f aca="false">IF(R45&lt;=39,"E",IF(R45&lt;=49,"D",IF(R45&lt;=59,"C",IF(R45&lt;=69,"B",IF(R45&lt;=100,"A","No Exam")))))</f>
        <v>C</v>
      </c>
    </row>
    <row r="46" customFormat="false" ht="15" hidden="false" customHeight="false" outlineLevel="0" collapsed="false">
      <c r="A46" s="528" t="n">
        <v>39</v>
      </c>
      <c r="B46" s="529" t="s">
        <v>113</v>
      </c>
      <c r="C46" s="529" t="s">
        <v>114</v>
      </c>
      <c r="D46" s="541" t="n">
        <v>8</v>
      </c>
      <c r="E46" s="541" t="n">
        <v>10</v>
      </c>
      <c r="F46" s="539"/>
      <c r="G46" s="532" t="n">
        <f aca="false">ROUND((D46+E46)*3/5,0)</f>
        <v>11</v>
      </c>
      <c r="H46" s="542"/>
      <c r="I46" s="542"/>
      <c r="J46" s="540"/>
      <c r="K46" s="532" t="n">
        <f aca="false">G46+H46+I46</f>
        <v>11</v>
      </c>
      <c r="L46" s="543" t="n">
        <v>15</v>
      </c>
      <c r="M46" s="543" t="n">
        <v>9</v>
      </c>
      <c r="N46" s="543"/>
      <c r="O46" s="544" t="n">
        <v>6</v>
      </c>
      <c r="P46" s="543"/>
      <c r="Q46" s="537" t="n">
        <f aca="false">IF(IF(COUNT(M46:P46)=0,L46,IF(COUNT(M46:P46)=1,L46+LARGE(M46:P46,1),IF(COUNT(M46:P46)&gt;1,L46+LARGE(M46:P46,1)+LARGE(M46:P46,2))))=0,"-",IF(COUNT(M46:P46)=0,L46,IF(COUNT(M46:P46)=1,L46+LARGE(M46:P46,1),IF(COUNT(M46:P46)&gt;1,L46+LARGE(M46:P46,1)+LARGE(M46:P46,2)))))</f>
        <v>30</v>
      </c>
      <c r="R46" s="537" t="n">
        <f aca="false">IF(Q46="-","No Exam",SUM(K46,Q46))</f>
        <v>41</v>
      </c>
      <c r="S46" s="537"/>
      <c r="T46" s="538" t="str">
        <f aca="false">IF(R46&lt;=39,"E",IF(R46&lt;=49,"D",IF(R46&lt;=59,"C",IF(R46&lt;=69,"B",IF(R46&lt;=100,"A","No Exam")))))</f>
        <v>D</v>
      </c>
    </row>
    <row r="47" customFormat="false" ht="15" hidden="false" customHeight="false" outlineLevel="0" collapsed="false">
      <c r="A47" s="528" t="n">
        <v>40</v>
      </c>
      <c r="B47" s="529" t="s">
        <v>137</v>
      </c>
      <c r="C47" s="529" t="s">
        <v>138</v>
      </c>
      <c r="D47" s="541" t="n">
        <v>0</v>
      </c>
      <c r="E47" s="541" t="n">
        <v>0</v>
      </c>
      <c r="F47" s="539"/>
      <c r="G47" s="532" t="n">
        <f aca="false">ROUND((D47+E47)*3/5,0)</f>
        <v>0</v>
      </c>
      <c r="H47" s="542"/>
      <c r="I47" s="542"/>
      <c r="J47" s="540"/>
      <c r="K47" s="532" t="n">
        <f aca="false">G47+H47+I47</f>
        <v>0</v>
      </c>
      <c r="L47" s="543" t="n">
        <v>5</v>
      </c>
      <c r="M47" s="543"/>
      <c r="N47" s="543" t="n">
        <v>1</v>
      </c>
      <c r="O47" s="544"/>
      <c r="P47" s="543" t="n">
        <v>2</v>
      </c>
      <c r="Q47" s="537" t="n">
        <f aca="false">IF(IF(COUNT(M47:P47)=0,L47,IF(COUNT(M47:P47)=1,L47+LARGE(M47:P47,1),IF(COUNT(M47:P47)&gt;1,L47+LARGE(M47:P47,1)+LARGE(M47:P47,2))))=0,"-",IF(COUNT(M47:P47)=0,L47,IF(COUNT(M47:P47)=1,L47+LARGE(M47:P47,1),IF(COUNT(M47:P47)&gt;1,L47+LARGE(M47:P47,1)+LARGE(M47:P47,2)))))</f>
        <v>8</v>
      </c>
      <c r="R47" s="537" t="n">
        <f aca="false">IF(Q47="-","No Exam",SUM(K47,Q47))</f>
        <v>8</v>
      </c>
      <c r="S47" s="537"/>
      <c r="T47" s="538" t="str">
        <f aca="false">IF(R47&lt;=39,"E",IF(R47&lt;=49,"D",IF(R47&lt;=59,"C",IF(R47&lt;=69,"B",IF(R47&lt;=100,"A","No Exam")))))</f>
        <v>E</v>
      </c>
    </row>
    <row r="48" customFormat="false" ht="15" hidden="false" customHeight="false" outlineLevel="0" collapsed="false">
      <c r="A48" s="528" t="n">
        <v>41</v>
      </c>
      <c r="B48" s="529" t="s">
        <v>115</v>
      </c>
      <c r="C48" s="529" t="s">
        <v>116</v>
      </c>
      <c r="D48" s="541" t="n">
        <v>12</v>
      </c>
      <c r="E48" s="541" t="n">
        <v>11</v>
      </c>
      <c r="F48" s="539"/>
      <c r="G48" s="532" t="n">
        <f aca="false">ROUND((D48+E48)*3/5,0)</f>
        <v>14</v>
      </c>
      <c r="H48" s="542"/>
      <c r="I48" s="542"/>
      <c r="J48" s="540"/>
      <c r="K48" s="532" t="n">
        <f aca="false">G48+H48+I48</f>
        <v>14</v>
      </c>
      <c r="L48" s="543" t="n">
        <v>15</v>
      </c>
      <c r="M48" s="543" t="n">
        <v>5</v>
      </c>
      <c r="N48" s="543" t="n">
        <v>7</v>
      </c>
      <c r="O48" s="544"/>
      <c r="P48" s="543"/>
      <c r="Q48" s="537" t="n">
        <f aca="false">IF(IF(COUNT(M48:P48)=0,L48,IF(COUNT(M48:P48)=1,L48+LARGE(M48:P48,1),IF(COUNT(M48:P48)&gt;1,L48+LARGE(M48:P48,1)+LARGE(M48:P48,2))))=0,"-",IF(COUNT(M48:P48)=0,L48,IF(COUNT(M48:P48)=1,L48+LARGE(M48:P48,1),IF(COUNT(M48:P48)&gt;1,L48+LARGE(M48:P48,1)+LARGE(M48:P48,2)))))</f>
        <v>27</v>
      </c>
      <c r="R48" s="537" t="n">
        <f aca="false">IF(Q48="-","No Exam",SUM(K48,Q48))</f>
        <v>41</v>
      </c>
      <c r="S48" s="537"/>
      <c r="T48" s="538" t="str">
        <f aca="false">IF(R48&lt;=39,"E",IF(R48&lt;=49,"D",IF(R48&lt;=59,"C",IF(R48&lt;=69,"B",IF(R48&lt;=100,"A","No Exam")))))</f>
        <v>D</v>
      </c>
    </row>
    <row r="49" customFormat="false" ht="15" hidden="false" customHeight="false" outlineLevel="0" collapsed="false">
      <c r="A49" s="528" t="n">
        <v>42</v>
      </c>
      <c r="B49" s="529" t="s">
        <v>117</v>
      </c>
      <c r="C49" s="529" t="s">
        <v>118</v>
      </c>
      <c r="D49" s="541" t="n">
        <v>16</v>
      </c>
      <c r="E49" s="541" t="n">
        <v>17</v>
      </c>
      <c r="F49" s="539"/>
      <c r="G49" s="532" t="n">
        <f aca="false">ROUND((D49+E49)*3/5,0)</f>
        <v>20</v>
      </c>
      <c r="H49" s="542"/>
      <c r="I49" s="542"/>
      <c r="J49" s="540"/>
      <c r="K49" s="532" t="n">
        <f aca="false">G49+H49+I49</f>
        <v>20</v>
      </c>
      <c r="L49" s="543" t="n">
        <v>14</v>
      </c>
      <c r="M49" s="543"/>
      <c r="N49" s="543" t="n">
        <v>18</v>
      </c>
      <c r="O49" s="544" t="n">
        <v>15</v>
      </c>
      <c r="P49" s="543"/>
      <c r="Q49" s="537" t="n">
        <f aca="false">IF(IF(COUNT(M49:P49)=0,L49,IF(COUNT(M49:P49)=1,L49+LARGE(M49:P49,1),IF(COUNT(M49:P49)&gt;1,L49+LARGE(M49:P49,1)+LARGE(M49:P49,2))))=0,"-",IF(COUNT(M49:P49)=0,L49,IF(COUNT(M49:P49)=1,L49+LARGE(M49:P49,1),IF(COUNT(M49:P49)&gt;1,L49+LARGE(M49:P49,1)+LARGE(M49:P49,2)))))</f>
        <v>47</v>
      </c>
      <c r="R49" s="537" t="n">
        <f aca="false">IF(Q49="-","No Exam",SUM(K49,Q49))</f>
        <v>67</v>
      </c>
      <c r="S49" s="537"/>
      <c r="T49" s="538" t="str">
        <f aca="false">IF(R49&lt;=39,"E",IF(R49&lt;=49,"D",IF(R49&lt;=59,"C",IF(R49&lt;=69,"B",IF(R49&lt;=100,"A","No Exam")))))</f>
        <v>B</v>
      </c>
    </row>
    <row r="50" customFormat="false" ht="15" hidden="false" customHeight="false" outlineLevel="0" collapsed="false">
      <c r="A50" s="528" t="n">
        <v>43</v>
      </c>
      <c r="B50" s="529" t="s">
        <v>119</v>
      </c>
      <c r="C50" s="529" t="s">
        <v>120</v>
      </c>
      <c r="D50" s="541" t="n">
        <v>7</v>
      </c>
      <c r="E50" s="541" t="n">
        <v>9</v>
      </c>
      <c r="F50" s="539"/>
      <c r="G50" s="532" t="n">
        <f aca="false">ROUND((D50+E50)*3/5,0)</f>
        <v>10</v>
      </c>
      <c r="H50" s="542"/>
      <c r="I50" s="542"/>
      <c r="J50" s="540"/>
      <c r="K50" s="532" t="n">
        <f aca="false">G50+H50+I50</f>
        <v>10</v>
      </c>
      <c r="L50" s="543" t="n">
        <v>18</v>
      </c>
      <c r="M50" s="543"/>
      <c r="N50" s="543"/>
      <c r="O50" s="544" t="n">
        <v>11</v>
      </c>
      <c r="P50" s="543" t="n">
        <v>4</v>
      </c>
      <c r="Q50" s="537" t="n">
        <f aca="false">IF(IF(COUNT(M50:P50)=0,L50,IF(COUNT(M50:P50)=1,L50+LARGE(M50:P50,1),IF(COUNT(M50:P50)&gt;1,L50+LARGE(M50:P50,1)+LARGE(M50:P50,2))))=0,"-",IF(COUNT(M50:P50)=0,L50,IF(COUNT(M50:P50)=1,L50+LARGE(M50:P50,1),IF(COUNT(M50:P50)&gt;1,L50+LARGE(M50:P50,1)+LARGE(M50:P50,2)))))</f>
        <v>33</v>
      </c>
      <c r="R50" s="537" t="n">
        <f aca="false">IF(Q50="-","No Exam",SUM(K50,Q50))</f>
        <v>43</v>
      </c>
      <c r="S50" s="537"/>
      <c r="T50" s="538" t="str">
        <f aca="false">IF(R50&lt;=39,"E",IF(R50&lt;=49,"D",IF(R50&lt;=59,"C",IF(R50&lt;=69,"B",IF(R50&lt;=100,"A","No Exam")))))</f>
        <v>D</v>
      </c>
    </row>
    <row r="51" customFormat="false" ht="15" hidden="false" customHeight="false" outlineLevel="0" collapsed="false">
      <c r="A51" s="528" t="n">
        <v>44</v>
      </c>
      <c r="B51" s="529" t="s">
        <v>121</v>
      </c>
      <c r="C51" s="529" t="s">
        <v>122</v>
      </c>
      <c r="D51" s="541" t="n">
        <v>15</v>
      </c>
      <c r="E51" s="541" t="n">
        <v>17</v>
      </c>
      <c r="F51" s="539"/>
      <c r="G51" s="532" t="n">
        <f aca="false">ROUND((D51+E51)*3/5,0)</f>
        <v>19</v>
      </c>
      <c r="H51" s="542"/>
      <c r="I51" s="542"/>
      <c r="J51" s="540"/>
      <c r="K51" s="532" t="n">
        <f aca="false">G51+H51+I51</f>
        <v>19</v>
      </c>
      <c r="L51" s="543" t="n">
        <v>20</v>
      </c>
      <c r="M51" s="543" t="n">
        <v>11</v>
      </c>
      <c r="N51" s="543"/>
      <c r="O51" s="544" t="n">
        <v>11</v>
      </c>
      <c r="P51" s="543"/>
      <c r="Q51" s="537" t="n">
        <f aca="false">IF(IF(COUNT(M51:P51)=0,L51,IF(COUNT(M51:P51)=1,L51+LARGE(M51:P51,1),IF(COUNT(M51:P51)&gt;1,L51+LARGE(M51:P51,1)+LARGE(M51:P51,2))))=0,"-",IF(COUNT(M51:P51)=0,L51,IF(COUNT(M51:P51)=1,L51+LARGE(M51:P51,1),IF(COUNT(M51:P51)&gt;1,L51+LARGE(M51:P51,1)+LARGE(M51:P51,2)))))</f>
        <v>42</v>
      </c>
      <c r="R51" s="537" t="n">
        <f aca="false">IF(Q51="-","No Exam",SUM(K51,Q51))</f>
        <v>61</v>
      </c>
      <c r="S51" s="537"/>
      <c r="T51" s="538" t="str">
        <f aca="false">IF(R51&lt;=39,"E",IF(R51&lt;=49,"D",IF(R51&lt;=59,"C",IF(R51&lt;=69,"B",IF(R51&lt;=100,"A","No Exam")))))</f>
        <v>B</v>
      </c>
    </row>
    <row r="52" customFormat="false" ht="15" hidden="false" customHeight="false" outlineLevel="0" collapsed="false">
      <c r="A52" s="528" t="n">
        <v>45</v>
      </c>
      <c r="B52" s="529" t="s">
        <v>123</v>
      </c>
      <c r="C52" s="529" t="s">
        <v>124</v>
      </c>
      <c r="D52" s="541" t="n">
        <v>13</v>
      </c>
      <c r="E52" s="541" t="n">
        <v>12</v>
      </c>
      <c r="F52" s="539"/>
      <c r="G52" s="532" t="n">
        <f aca="false">ROUND((D52+E52)*3/5,0)</f>
        <v>15</v>
      </c>
      <c r="H52" s="542"/>
      <c r="I52" s="542"/>
      <c r="J52" s="540"/>
      <c r="K52" s="532" t="n">
        <f aca="false">G52+H52+I52</f>
        <v>15</v>
      </c>
      <c r="L52" s="543" t="n">
        <v>21</v>
      </c>
      <c r="M52" s="543" t="n">
        <v>6</v>
      </c>
      <c r="N52" s="543" t="n">
        <v>12</v>
      </c>
      <c r="O52" s="544"/>
      <c r="P52" s="543"/>
      <c r="Q52" s="537" t="n">
        <f aca="false">IF(IF(COUNT(M52:P52)=0,L52,IF(COUNT(M52:P52)=1,L52+LARGE(M52:P52,1),IF(COUNT(M52:P52)&gt;1,L52+LARGE(M52:P52,1)+LARGE(M52:P52,2))))=0,"-",IF(COUNT(M52:P52)=0,L52,IF(COUNT(M52:P52)=1,L52+LARGE(M52:P52,1),IF(COUNT(M52:P52)&gt;1,L52+LARGE(M52:P52,1)+LARGE(M52:P52,2)))))</f>
        <v>39</v>
      </c>
      <c r="R52" s="537" t="n">
        <f aca="false">IF(Q52="-","No Exam",SUM(K52,Q52))</f>
        <v>54</v>
      </c>
      <c r="S52" s="537"/>
      <c r="T52" s="538" t="str">
        <f aca="false">IF(R52&lt;=39,"E",IF(R52&lt;=49,"D",IF(R52&lt;=59,"C",IF(R52&lt;=69,"B",IF(R52&lt;=100,"A","No Exam")))))</f>
        <v>C</v>
      </c>
    </row>
    <row r="53" customFormat="false" ht="15" hidden="false" customHeight="false" outlineLevel="0" collapsed="false">
      <c r="A53" s="528" t="n">
        <v>46</v>
      </c>
      <c r="B53" s="529" t="s">
        <v>125</v>
      </c>
      <c r="C53" s="529" t="s">
        <v>126</v>
      </c>
      <c r="D53" s="541" t="n">
        <v>22</v>
      </c>
      <c r="E53" s="541" t="n">
        <v>21</v>
      </c>
      <c r="F53" s="539"/>
      <c r="G53" s="532" t="n">
        <f aca="false">ROUND((D53+E53)*3/5,0)</f>
        <v>26</v>
      </c>
      <c r="H53" s="542"/>
      <c r="I53" s="542"/>
      <c r="J53" s="540"/>
      <c r="K53" s="532" t="n">
        <f aca="false">G53+H53+I53</f>
        <v>26</v>
      </c>
      <c r="L53" s="543" t="n">
        <v>23</v>
      </c>
      <c r="M53" s="543" t="n">
        <v>16</v>
      </c>
      <c r="N53" s="543"/>
      <c r="O53" s="544"/>
      <c r="P53" s="543" t="n">
        <v>15</v>
      </c>
      <c r="Q53" s="537" t="n">
        <f aca="false">IF(IF(COUNT(M53:P53)=0,L53,IF(COUNT(M53:P53)=1,L53+LARGE(M53:P53,1),IF(COUNT(M53:P53)&gt;1,L53+LARGE(M53:P53,1)+LARGE(M53:P53,2))))=0,"-",IF(COUNT(M53:P53)=0,L53,IF(COUNT(M53:P53)=1,L53+LARGE(M53:P53,1),IF(COUNT(M53:P53)&gt;1,L53+LARGE(M53:P53,1)+LARGE(M53:P53,2)))))</f>
        <v>54</v>
      </c>
      <c r="R53" s="537" t="n">
        <f aca="false">IF(Q53="-","No Exam",SUM(K53,Q53))</f>
        <v>80</v>
      </c>
      <c r="S53" s="537"/>
      <c r="T53" s="538" t="str">
        <f aca="false">IF(R53&lt;=39,"E",IF(R53&lt;=49,"D",IF(R53&lt;=59,"C",IF(R53&lt;=69,"B",IF(R53&lt;=100,"A","No Exam")))))</f>
        <v>A</v>
      </c>
    </row>
    <row r="54" customFormat="false" ht="15" hidden="false" customHeight="false" outlineLevel="0" collapsed="false">
      <c r="A54" s="528" t="n">
        <v>47</v>
      </c>
      <c r="B54" s="529" t="s">
        <v>127</v>
      </c>
      <c r="C54" s="529" t="s">
        <v>128</v>
      </c>
      <c r="D54" s="541" t="n">
        <v>11</v>
      </c>
      <c r="E54" s="541" t="n">
        <v>15</v>
      </c>
      <c r="F54" s="539"/>
      <c r="G54" s="532" t="n">
        <f aca="false">ROUND((D54+E54)*3/5,0)</f>
        <v>16</v>
      </c>
      <c r="H54" s="542"/>
      <c r="I54" s="542"/>
      <c r="J54" s="540"/>
      <c r="K54" s="532" t="n">
        <f aca="false">G54+H54+I54</f>
        <v>16</v>
      </c>
      <c r="L54" s="543" t="n">
        <v>21</v>
      </c>
      <c r="M54" s="543" t="n">
        <v>8</v>
      </c>
      <c r="N54" s="543"/>
      <c r="O54" s="544" t="n">
        <v>16</v>
      </c>
      <c r="P54" s="543"/>
      <c r="Q54" s="537" t="n">
        <f aca="false">IF(IF(COUNT(M54:P54)=0,L54,IF(COUNT(M54:P54)=1,L54+LARGE(M54:P54,1),IF(COUNT(M54:P54)&gt;1,L54+LARGE(M54:P54,1)+LARGE(M54:P54,2))))=0,"-",IF(COUNT(M54:P54)=0,L54,IF(COUNT(M54:P54)=1,L54+LARGE(M54:P54,1),IF(COUNT(M54:P54)&gt;1,L54+LARGE(M54:P54,1)+LARGE(M54:P54,2)))))</f>
        <v>45</v>
      </c>
      <c r="R54" s="537" t="n">
        <f aca="false">IF(Q54="-","No Exam",SUM(K54,Q54))</f>
        <v>61</v>
      </c>
      <c r="S54" s="537"/>
      <c r="T54" s="538" t="str">
        <f aca="false">IF(R54&lt;=39,"E",IF(R54&lt;=49,"D",IF(R54&lt;=59,"C",IF(R54&lt;=69,"B",IF(R54&lt;=100,"A","No Exam")))))</f>
        <v>B</v>
      </c>
    </row>
    <row r="55" customFormat="false" ht="15" hidden="false" customHeight="false" outlineLevel="0" collapsed="false">
      <c r="A55" s="528" t="n">
        <v>48</v>
      </c>
      <c r="B55" s="529" t="s">
        <v>129</v>
      </c>
      <c r="C55" s="529" t="s">
        <v>130</v>
      </c>
      <c r="D55" s="541" t="n">
        <v>8</v>
      </c>
      <c r="E55" s="541" t="n">
        <v>9</v>
      </c>
      <c r="F55" s="539"/>
      <c r="G55" s="532" t="n">
        <f aca="false">ROUND((D55+E55)*3/5,0)</f>
        <v>10</v>
      </c>
      <c r="H55" s="542"/>
      <c r="I55" s="542"/>
      <c r="J55" s="540"/>
      <c r="K55" s="532" t="n">
        <f aca="false">G55+H55+I55</f>
        <v>10</v>
      </c>
      <c r="L55" s="543" t="n">
        <v>15</v>
      </c>
      <c r="M55" s="543"/>
      <c r="N55" s="543" t="n">
        <v>10</v>
      </c>
      <c r="O55" s="544"/>
      <c r="P55" s="543" t="n">
        <v>5</v>
      </c>
      <c r="Q55" s="537" t="n">
        <f aca="false">IF(IF(COUNT(M55:P55)=0,L55,IF(COUNT(M55:P55)=1,L55+LARGE(M55:P55,1),IF(COUNT(M55:P55)&gt;1,L55+LARGE(M55:P55,1)+LARGE(M55:P55,2))))=0,"-",IF(COUNT(M55:P55)=0,L55,IF(COUNT(M55:P55)=1,L55+LARGE(M55:P55,1),IF(COUNT(M55:P55)&gt;1,L55+LARGE(M55:P55,1)+LARGE(M55:P55,2)))))</f>
        <v>30</v>
      </c>
      <c r="R55" s="537" t="n">
        <f aca="false">IF(Q55="-","No Exam",SUM(K55,Q55))</f>
        <v>40</v>
      </c>
      <c r="S55" s="537"/>
      <c r="T55" s="538" t="str">
        <f aca="false">IF(R55&lt;=39,"E",IF(R55&lt;=49,"D",IF(R55&lt;=59,"C",IF(R55&lt;=69,"B",IF(R55&lt;=100,"A","No Exam")))))</f>
        <v>D</v>
      </c>
    </row>
    <row r="56" customFormat="false" ht="15" hidden="false" customHeight="false" outlineLevel="0" collapsed="false">
      <c r="A56" s="528" t="n">
        <v>49</v>
      </c>
      <c r="B56" s="529" t="s">
        <v>168</v>
      </c>
      <c r="C56" s="529" t="s">
        <v>176</v>
      </c>
      <c r="D56" s="541" t="n">
        <v>11</v>
      </c>
      <c r="E56" s="541" t="n">
        <v>14</v>
      </c>
      <c r="F56" s="539"/>
      <c r="G56" s="532" t="n">
        <f aca="false">ROUND((D56+E56)*3/5,0)</f>
        <v>15</v>
      </c>
      <c r="H56" s="542"/>
      <c r="I56" s="542"/>
      <c r="J56" s="540"/>
      <c r="K56" s="532" t="n">
        <f aca="false">G56+H56+I56</f>
        <v>15</v>
      </c>
      <c r="L56" s="543" t="n">
        <v>17</v>
      </c>
      <c r="M56" s="543"/>
      <c r="N56" s="543" t="n">
        <v>8</v>
      </c>
      <c r="O56" s="544"/>
      <c r="P56" s="543" t="n">
        <v>10</v>
      </c>
      <c r="Q56" s="537" t="n">
        <f aca="false">IF(IF(COUNT(M56:P56)=0,L56,IF(COUNT(M56:P56)=1,L56+LARGE(M56:P56,1),IF(COUNT(M56:P56)&gt;1,L56+LARGE(M56:P56,1)+LARGE(M56:P56,2))))=0,"-",IF(COUNT(M56:P56)=0,L56,IF(COUNT(M56:P56)=1,L56+LARGE(M56:P56,1),IF(COUNT(M56:P56)&gt;1,L56+LARGE(M56:P56,1)+LARGE(M56:P56,2)))))</f>
        <v>35</v>
      </c>
      <c r="R56" s="537" t="n">
        <f aca="false">IF(Q56="-","No Exam",SUM(K56,Q56))</f>
        <v>50</v>
      </c>
      <c r="S56" s="537"/>
      <c r="T56" s="538" t="str">
        <f aca="false">IF(R56&lt;=39,"E",IF(R56&lt;=49,"D",IF(R56&lt;=59,"C",IF(R56&lt;=69,"B",IF(R56&lt;=100,"A","No Exam")))))</f>
        <v>C</v>
      </c>
    </row>
    <row r="57" customFormat="false" ht="15" hidden="false" customHeight="false" outlineLevel="0" collapsed="false">
      <c r="A57" s="528" t="n">
        <v>50</v>
      </c>
      <c r="B57" s="529" t="s">
        <v>131</v>
      </c>
      <c r="C57" s="529" t="s">
        <v>132</v>
      </c>
      <c r="D57" s="541" t="n">
        <v>15</v>
      </c>
      <c r="E57" s="541" t="n">
        <v>13</v>
      </c>
      <c r="F57" s="539"/>
      <c r="G57" s="532" t="n">
        <f aca="false">ROUND((D57+E57)*3/5,0)</f>
        <v>17</v>
      </c>
      <c r="H57" s="542"/>
      <c r="I57" s="542"/>
      <c r="J57" s="540"/>
      <c r="K57" s="532" t="n">
        <f aca="false">G57+H57+I57</f>
        <v>17</v>
      </c>
      <c r="L57" s="543" t="n">
        <v>17</v>
      </c>
      <c r="M57" s="543"/>
      <c r="N57" s="543" t="n">
        <v>11</v>
      </c>
      <c r="O57" s="544" t="n">
        <v>12</v>
      </c>
      <c r="P57" s="543"/>
      <c r="Q57" s="537" t="n">
        <f aca="false">IF(IF(COUNT(M57:P57)=0,L57,IF(COUNT(M57:P57)=1,L57+LARGE(M57:P57,1),IF(COUNT(M57:P57)&gt;1,L57+LARGE(M57:P57,1)+LARGE(M57:P57,2))))=0,"-",IF(COUNT(M57:P57)=0,L57,IF(COUNT(M57:P57)=1,L57+LARGE(M57:P57,1),IF(COUNT(M57:P57)&gt;1,L57+LARGE(M57:P57,1)+LARGE(M57:P57,2)))))</f>
        <v>40</v>
      </c>
      <c r="R57" s="537" t="n">
        <f aca="false">IF(Q57="-","No Exam",SUM(K57,Q57))</f>
        <v>57</v>
      </c>
      <c r="S57" s="537"/>
      <c r="T57" s="538" t="str">
        <f aca="false">IF(R57&lt;=39,"E",IF(R57&lt;=49,"D",IF(R57&lt;=59,"C",IF(R57&lt;=69,"B",IF(R57&lt;=100,"A","No Exam")))))</f>
        <v>C</v>
      </c>
    </row>
    <row r="58" customFormat="false" ht="15" hidden="false" customHeight="false" outlineLevel="0" collapsed="false">
      <c r="A58" s="528" t="n">
        <v>51</v>
      </c>
      <c r="B58" s="529" t="s">
        <v>133</v>
      </c>
      <c r="C58" s="529" t="s">
        <v>134</v>
      </c>
      <c r="D58" s="541" t="n">
        <v>23</v>
      </c>
      <c r="E58" s="541" t="n">
        <v>24</v>
      </c>
      <c r="F58" s="539"/>
      <c r="G58" s="532" t="n">
        <f aca="false">ROUND((D58+E58)*3/5,0)</f>
        <v>28</v>
      </c>
      <c r="H58" s="542"/>
      <c r="I58" s="542"/>
      <c r="J58" s="540"/>
      <c r="K58" s="532" t="n">
        <f aca="false">G58+H58+I58</f>
        <v>28</v>
      </c>
      <c r="L58" s="543" t="n">
        <v>30</v>
      </c>
      <c r="M58" s="543" t="n">
        <v>20</v>
      </c>
      <c r="N58" s="543"/>
      <c r="O58" s="544" t="n">
        <v>17</v>
      </c>
      <c r="P58" s="543"/>
      <c r="Q58" s="537" t="n">
        <f aca="false">IF(IF(COUNT(M58:P58)=0,L58,IF(COUNT(M58:P58)=1,L58+LARGE(M58:P58,1),IF(COUNT(M58:P58)&gt;1,L58+LARGE(M58:P58,1)+LARGE(M58:P58,2))))=0,"-",IF(COUNT(M58:P58)=0,L58,IF(COUNT(M58:P58)=1,L58+LARGE(M58:P58,1),IF(COUNT(M58:P58)&gt;1,L58+LARGE(M58:P58,1)+LARGE(M58:P58,2)))))</f>
        <v>67</v>
      </c>
      <c r="R58" s="537" t="n">
        <f aca="false">IF(Q58="-","No Exam",SUM(K58,Q58))</f>
        <v>95</v>
      </c>
      <c r="S58" s="537"/>
      <c r="T58" s="538" t="str">
        <f aca="false">IF(R58&lt;=39,"E",IF(R58&lt;=49,"D",IF(R58&lt;=59,"C",IF(R58&lt;=69,"B",IF(R58&lt;=100,"A","No Exam")))))</f>
        <v>A</v>
      </c>
    </row>
    <row r="59" customFormat="false" ht="15.75" hidden="false" customHeight="false" outlineLevel="0" collapsed="false">
      <c r="A59" s="528" t="n">
        <v>52</v>
      </c>
      <c r="B59" s="529" t="s">
        <v>203</v>
      </c>
      <c r="C59" s="529" t="s">
        <v>250</v>
      </c>
      <c r="D59" s="541" t="n">
        <v>0</v>
      </c>
      <c r="E59" s="541" t="n">
        <v>14</v>
      </c>
      <c r="F59" s="539"/>
      <c r="G59" s="532" t="n">
        <f aca="false">ROUND((D59+E59)*3/5,0)</f>
        <v>8</v>
      </c>
      <c r="H59" s="542"/>
      <c r="I59" s="542"/>
      <c r="J59" s="540"/>
      <c r="K59" s="532" t="n">
        <f aca="false">G59+H59+I59</f>
        <v>8</v>
      </c>
      <c r="L59" s="543"/>
      <c r="M59" s="543"/>
      <c r="N59" s="543"/>
      <c r="O59" s="544"/>
      <c r="P59" s="543"/>
      <c r="Q59" s="537" t="str">
        <f aca="false">IF(IF(COUNT(M59:P59)=0,L59,IF(COUNT(M59:P59)=1,L59+LARGE(M59:P59,1),IF(COUNT(M59:P59)&gt;1,L59+LARGE(M59:P59,1)+LARGE(M59:P59,2))))=0,"-",IF(COUNT(M59:P59)=0,L59,IF(COUNT(M59:P59)=1,L59+LARGE(M59:P59,1),IF(COUNT(M59:P59)&gt;1,L59+LARGE(M59:P59,1)+LARGE(M59:P59,2)))))</f>
        <v>-</v>
      </c>
      <c r="R59" s="547" t="str">
        <f aca="false">IF(Q59="-","No Exam",SUM(K59,Q59))</f>
        <v>No Exam</v>
      </c>
      <c r="S59" s="548"/>
      <c r="T59" s="549" t="str">
        <f aca="false">IF(R59&lt;=39,"E",IF(R59&lt;=49,"D",IF(R59&lt;=59,"C",IF(R59&lt;=69,"B",IF(R59&lt;=100,"A","No Exam")))))</f>
        <v>No Exam</v>
      </c>
    </row>
    <row r="60" customFormat="false" ht="15" hidden="false" customHeight="false" outlineLevel="0" collapsed="false">
      <c r="A60" s="528" t="n">
        <v>53</v>
      </c>
      <c r="B60" s="529" t="s">
        <v>135</v>
      </c>
      <c r="C60" s="529" t="s">
        <v>461</v>
      </c>
      <c r="D60" s="541" t="n">
        <v>11</v>
      </c>
      <c r="E60" s="541" t="n">
        <v>14</v>
      </c>
      <c r="F60" s="539"/>
      <c r="G60" s="532" t="n">
        <f aca="false">ROUND((D60+E60)*3/5,0)</f>
        <v>15</v>
      </c>
      <c r="H60" s="542"/>
      <c r="I60" s="550"/>
      <c r="J60" s="540"/>
      <c r="K60" s="532" t="n">
        <f aca="false">G60+H60+I60</f>
        <v>15</v>
      </c>
      <c r="L60" s="543" t="n">
        <v>21</v>
      </c>
      <c r="M60" s="543" t="n">
        <v>9</v>
      </c>
      <c r="N60" s="543" t="n">
        <v>9</v>
      </c>
      <c r="O60" s="544"/>
      <c r="P60" s="543"/>
      <c r="Q60" s="537" t="n">
        <f aca="false">IF(IF(COUNT(M60:P60)=0,L60,IF(COUNT(M60:P60)=1,L60+LARGE(M60:P60,1),IF(COUNT(M60:P60)&gt;1,L60+LARGE(M60:P60,1)+LARGE(M60:P60,2))))=0,"-",IF(COUNT(M60:P60)=0,L60,IF(COUNT(M60:P60)=1,L60+LARGE(M60:P60,1),IF(COUNT(M60:P60)&gt;1,L60+LARGE(M60:P60,1)+LARGE(M60:P60,2)))))</f>
        <v>39</v>
      </c>
      <c r="R60" s="537" t="n">
        <f aca="false">IF(Q60="-","No Exam",SUM(K60,Q60))</f>
        <v>54</v>
      </c>
      <c r="S60" s="537"/>
      <c r="T60" s="538" t="str">
        <f aca="false">IF(R60&lt;=39,"E",IF(R60&lt;=49,"D",IF(R60&lt;=59,"C",IF(R60&lt;=69,"B",IF(R60&lt;=100,"A","No Exam")))))</f>
        <v>C</v>
      </c>
    </row>
    <row r="61" customFormat="false" ht="15" hidden="false" customHeight="false" outlineLevel="0" collapsed="false">
      <c r="A61" s="528" t="n">
        <v>54</v>
      </c>
      <c r="B61" s="529" t="s">
        <v>148</v>
      </c>
      <c r="C61" s="529" t="s">
        <v>149</v>
      </c>
      <c r="D61" s="541" t="n">
        <v>14</v>
      </c>
      <c r="E61" s="541" t="n">
        <v>12</v>
      </c>
      <c r="F61" s="539"/>
      <c r="G61" s="532" t="n">
        <f aca="false">ROUND((D61+E61)*3/5,0)</f>
        <v>16</v>
      </c>
      <c r="H61" s="542"/>
      <c r="I61" s="542"/>
      <c r="J61" s="540"/>
      <c r="K61" s="532" t="n">
        <f aca="false">G61+H61+I61</f>
        <v>16</v>
      </c>
      <c r="L61" s="543" t="n">
        <v>15</v>
      </c>
      <c r="M61" s="543" t="n">
        <v>17</v>
      </c>
      <c r="N61" s="543"/>
      <c r="O61" s="544"/>
      <c r="P61" s="543" t="n">
        <v>7</v>
      </c>
      <c r="Q61" s="537" t="n">
        <f aca="false">IF(IF(COUNT(M61:P61)=0,L61,IF(COUNT(M61:P61)=1,L61+LARGE(M61:P61,1),IF(COUNT(M61:P61)&gt;1,L61+LARGE(M61:P61,1)+LARGE(M61:P61,2))))=0,"-",IF(COUNT(M61:P61)=0,L61,IF(COUNT(M61:P61)=1,L61+LARGE(M61:P61,1),IF(COUNT(M61:P61)&gt;1,L61+LARGE(M61:P61,1)+LARGE(M61:P61,2)))))</f>
        <v>39</v>
      </c>
      <c r="R61" s="537" t="n">
        <f aca="false">IF(Q61="-","No Exam",SUM(K61,Q61))</f>
        <v>55</v>
      </c>
      <c r="S61" s="537"/>
      <c r="T61" s="538" t="str">
        <f aca="false">IF(R61&lt;=39,"E",IF(R61&lt;=49,"D",IF(R61&lt;=59,"C",IF(R61&lt;=69,"B",IF(R61&lt;=100,"A","No Exam")))))</f>
        <v>C</v>
      </c>
    </row>
    <row r="62" customFormat="false" ht="15" hidden="false" customHeight="false" outlineLevel="0" collapsed="false">
      <c r="A62" s="528" t="n">
        <v>55</v>
      </c>
      <c r="B62" s="529" t="s">
        <v>152</v>
      </c>
      <c r="C62" s="529" t="s">
        <v>153</v>
      </c>
      <c r="D62" s="541" t="n">
        <v>4</v>
      </c>
      <c r="E62" s="541" t="n">
        <v>9</v>
      </c>
      <c r="F62" s="539"/>
      <c r="G62" s="532" t="n">
        <f aca="false">ROUND((D62+E62)*3/5,0)</f>
        <v>8</v>
      </c>
      <c r="H62" s="542"/>
      <c r="I62" s="542"/>
      <c r="J62" s="540"/>
      <c r="K62" s="532" t="n">
        <f aca="false">G62+H62+I62</f>
        <v>8</v>
      </c>
      <c r="L62" s="543" t="n">
        <v>13</v>
      </c>
      <c r="M62" s="543" t="n">
        <v>13</v>
      </c>
      <c r="N62" s="543" t="n">
        <v>6</v>
      </c>
      <c r="O62" s="544"/>
      <c r="P62" s="543"/>
      <c r="Q62" s="537" t="n">
        <f aca="false">IF(IF(COUNT(M62:P62)=0,L62,IF(COUNT(M62:P62)=1,L62+LARGE(M62:P62,1),IF(COUNT(M62:P62)&gt;1,L62+LARGE(M62:P62,1)+LARGE(M62:P62,2))))=0,"-",IF(COUNT(M62:P62)=0,L62,IF(COUNT(M62:P62)=1,L62+LARGE(M62:P62,1),IF(COUNT(M62:P62)&gt;1,L62+LARGE(M62:P62,1)+LARGE(M62:P62,2)))))</f>
        <v>32</v>
      </c>
      <c r="R62" s="537" t="n">
        <f aca="false">IF(Q62="-","No Exam",SUM(K62,Q62))</f>
        <v>40</v>
      </c>
      <c r="S62" s="537"/>
      <c r="T62" s="538" t="str">
        <f aca="false">IF(R62&lt;=39,"E",IF(R62&lt;=49,"D",IF(R62&lt;=59,"C",IF(R62&lt;=69,"B",IF(R62&lt;=100,"A","No Exam")))))</f>
        <v>D</v>
      </c>
    </row>
    <row r="63" customFormat="false" ht="15" hidden="false" customHeight="false" outlineLevel="0" collapsed="false">
      <c r="A63" s="528" t="n">
        <v>56</v>
      </c>
      <c r="B63" s="529" t="s">
        <v>154</v>
      </c>
      <c r="C63" s="529" t="s">
        <v>155</v>
      </c>
      <c r="D63" s="541" t="n">
        <v>19</v>
      </c>
      <c r="E63" s="541" t="n">
        <v>14</v>
      </c>
      <c r="F63" s="539"/>
      <c r="G63" s="532" t="n">
        <f aca="false">ROUND((D63+E63)*3/5,0)</f>
        <v>20</v>
      </c>
      <c r="H63" s="542"/>
      <c r="I63" s="542"/>
      <c r="J63" s="540"/>
      <c r="K63" s="532" t="n">
        <f aca="false">G63+H63+I63</f>
        <v>20</v>
      </c>
      <c r="L63" s="543" t="n">
        <v>19</v>
      </c>
      <c r="M63" s="543" t="n">
        <v>14</v>
      </c>
      <c r="N63" s="543" t="n">
        <v>9</v>
      </c>
      <c r="O63" s="544"/>
      <c r="P63" s="543"/>
      <c r="Q63" s="537" t="n">
        <f aca="false">IF(IF(COUNT(M63:P63)=0,L63,IF(COUNT(M63:P63)=1,L63+LARGE(M63:P63,1),IF(COUNT(M63:P63)&gt;1,L63+LARGE(M63:P63,1)+LARGE(M63:P63,2))))=0,"-",IF(COUNT(M63:P63)=0,L63,IF(COUNT(M63:P63)=1,L63+LARGE(M63:P63,1),IF(COUNT(M63:P63)&gt;1,L63+LARGE(M63:P63,1)+LARGE(M63:P63,2)))))</f>
        <v>42</v>
      </c>
      <c r="R63" s="537" t="n">
        <f aca="false">IF(Q63="-","No Exam",SUM(K63,Q63))</f>
        <v>62</v>
      </c>
      <c r="S63" s="537"/>
      <c r="T63" s="538" t="str">
        <f aca="false">IF(R63&lt;=39,"E",IF(R63&lt;=49,"D",IF(R63&lt;=59,"C",IF(R63&lt;=69,"B",IF(R63&lt;=100,"A","No Exam")))))</f>
        <v>B</v>
      </c>
    </row>
    <row r="64" customFormat="false" ht="15" hidden="false" customHeight="false" outlineLevel="0" collapsed="false">
      <c r="A64" s="528" t="n">
        <v>57</v>
      </c>
      <c r="B64" s="529" t="s">
        <v>156</v>
      </c>
      <c r="C64" s="529" t="s">
        <v>157</v>
      </c>
      <c r="D64" s="541" t="n">
        <v>8</v>
      </c>
      <c r="E64" s="541" t="n">
        <v>10</v>
      </c>
      <c r="F64" s="539"/>
      <c r="G64" s="532" t="n">
        <f aca="false">ROUND((D64+E64)*3/5,0)</f>
        <v>11</v>
      </c>
      <c r="H64" s="542"/>
      <c r="I64" s="542"/>
      <c r="J64" s="540"/>
      <c r="K64" s="532" t="n">
        <f aca="false">G64+H64+I64</f>
        <v>11</v>
      </c>
      <c r="L64" s="543" t="n">
        <v>12</v>
      </c>
      <c r="M64" s="543" t="n">
        <v>2</v>
      </c>
      <c r="N64" s="543"/>
      <c r="O64" s="544"/>
      <c r="P64" s="543" t="n">
        <v>9</v>
      </c>
      <c r="Q64" s="537" t="n">
        <f aca="false">IF(IF(COUNT(M64:P64)=0,L64,IF(COUNT(M64:P64)=1,L64+LARGE(M64:P64,1),IF(COUNT(M64:P64)&gt;1,L64+LARGE(M64:P64,1)+LARGE(M64:P64,2))))=0,"-",IF(COUNT(M64:P64)=0,L64,IF(COUNT(M64:P64)=1,L64+LARGE(M64:P64,1),IF(COUNT(M64:P64)&gt;1,L64+LARGE(M64:P64,1)+LARGE(M64:P64,2)))))</f>
        <v>23</v>
      </c>
      <c r="R64" s="537" t="n">
        <f aca="false">IF(Q64="-","No Exam",SUM(K64,Q64))</f>
        <v>34</v>
      </c>
      <c r="S64" s="537"/>
      <c r="T64" s="538" t="str">
        <f aca="false">IF(R64&lt;=39,"E",IF(R64&lt;=49,"D",IF(R64&lt;=59,"C",IF(R64&lt;=69,"B",IF(R64&lt;=100,"A","No Exam")))))</f>
        <v>E</v>
      </c>
    </row>
    <row r="65" customFormat="false" ht="15" hidden="false" customHeight="false" outlineLevel="0" collapsed="false">
      <c r="A65" s="528" t="n">
        <v>58</v>
      </c>
      <c r="B65" s="551" t="s">
        <v>224</v>
      </c>
      <c r="C65" s="551" t="s">
        <v>261</v>
      </c>
      <c r="D65" s="541" t="n">
        <v>10</v>
      </c>
      <c r="E65" s="541" t="n">
        <v>12</v>
      </c>
      <c r="F65" s="539"/>
      <c r="G65" s="532" t="n">
        <f aca="false">ROUND((D65+E65)*3/5,0)</f>
        <v>13</v>
      </c>
      <c r="H65" s="542"/>
      <c r="I65" s="542"/>
      <c r="J65" s="540"/>
      <c r="K65" s="532" t="n">
        <f aca="false">G65+H65+I65</f>
        <v>13</v>
      </c>
      <c r="L65" s="543" t="n">
        <v>14</v>
      </c>
      <c r="M65" s="543"/>
      <c r="N65" s="543"/>
      <c r="O65" s="544" t="n">
        <v>15</v>
      </c>
      <c r="P65" s="543" t="n">
        <v>4</v>
      </c>
      <c r="Q65" s="537" t="n">
        <f aca="false">IF(IF(COUNT(M65:P65)=0,L65,IF(COUNT(M65:P65)=1,L65+LARGE(M65:P65,1),IF(COUNT(M65:P65)&gt;1,L65+LARGE(M65:P65,1)+LARGE(M65:P65,2))))=0,"-",IF(COUNT(M65:P65)=0,L65,IF(COUNT(M65:P65)=1,L65+LARGE(M65:P65,1),IF(COUNT(M65:P65)&gt;1,L65+LARGE(M65:P65,1)+LARGE(M65:P65,2)))))</f>
        <v>33</v>
      </c>
      <c r="R65" s="537" t="n">
        <f aca="false">IF(Q65="-","No Exam",SUM(K65,Q65))</f>
        <v>46</v>
      </c>
      <c r="S65" s="537"/>
      <c r="T65" s="538" t="str">
        <f aca="false">IF(R65&lt;=39,"E",IF(R65&lt;=49,"D",IF(R65&lt;=59,"C",IF(R65&lt;=69,"B",IF(R65&lt;=100,"A","No Exam")))))</f>
        <v>D</v>
      </c>
    </row>
    <row r="66" customFormat="false" ht="15" hidden="false" customHeight="false" outlineLevel="0" collapsed="false">
      <c r="A66" s="528" t="n">
        <v>59</v>
      </c>
      <c r="B66" s="551" t="s">
        <v>170</v>
      </c>
      <c r="C66" s="551" t="s">
        <v>171</v>
      </c>
      <c r="D66" s="541" t="n">
        <v>9</v>
      </c>
      <c r="E66" s="541" t="n">
        <v>14</v>
      </c>
      <c r="F66" s="539"/>
      <c r="G66" s="532" t="n">
        <f aca="false">ROUND((D66+E66)*3/5,0)</f>
        <v>14</v>
      </c>
      <c r="H66" s="542"/>
      <c r="I66" s="542"/>
      <c r="J66" s="540"/>
      <c r="K66" s="532" t="n">
        <f aca="false">G66+H66+I66</f>
        <v>14</v>
      </c>
      <c r="L66" s="543" t="n">
        <v>16</v>
      </c>
      <c r="M66" s="543"/>
      <c r="N66" s="543" t="n">
        <v>9</v>
      </c>
      <c r="O66" s="544"/>
      <c r="P66" s="543" t="n">
        <v>12</v>
      </c>
      <c r="Q66" s="537" t="n">
        <f aca="false">IF(IF(COUNT(M66:P66)=0,L66,IF(COUNT(M66:P66)=1,L66+LARGE(M66:P66,1),IF(COUNT(M66:P66)&gt;1,L66+LARGE(M66:P66,1)+LARGE(M66:P66,2))))=0,"-",IF(COUNT(M66:P66)=0,L66,IF(COUNT(M66:P66)=1,L66+LARGE(M66:P66,1),IF(COUNT(M66:P66)&gt;1,L66+LARGE(M66:P66,1)+LARGE(M66:P66,2)))))</f>
        <v>37</v>
      </c>
      <c r="R66" s="537" t="n">
        <f aca="false">IF(Q66="-","No Exam",SUM(K66,Q66))</f>
        <v>51</v>
      </c>
      <c r="S66" s="537"/>
      <c r="T66" s="538" t="str">
        <f aca="false">IF(R66&lt;=39,"E",IF(R66&lt;=49,"D",IF(R66&lt;=59,"C",IF(R66&lt;=69,"B",IF(R66&lt;=100,"A","No Exam")))))</f>
        <v>C</v>
      </c>
    </row>
    <row r="67" customFormat="false" ht="15" hidden="false" customHeight="false" outlineLevel="0" collapsed="false">
      <c r="A67" s="528" t="n">
        <v>60</v>
      </c>
      <c r="B67" s="551" t="s">
        <v>164</v>
      </c>
      <c r="C67" s="551" t="s">
        <v>422</v>
      </c>
      <c r="D67" s="541" t="n">
        <v>23</v>
      </c>
      <c r="E67" s="541" t="n">
        <v>20</v>
      </c>
      <c r="F67" s="539"/>
      <c r="G67" s="532" t="n">
        <f aca="false">ROUND((D67+E67)*3/5,0)</f>
        <v>26</v>
      </c>
      <c r="H67" s="542"/>
      <c r="I67" s="542"/>
      <c r="J67" s="540"/>
      <c r="K67" s="532" t="n">
        <f aca="false">G67+H67+I67</f>
        <v>26</v>
      </c>
      <c r="L67" s="543" t="n">
        <v>25</v>
      </c>
      <c r="M67" s="543" t="n">
        <v>11</v>
      </c>
      <c r="N67" s="543"/>
      <c r="O67" s="544" t="n">
        <v>13</v>
      </c>
      <c r="P67" s="543"/>
      <c r="Q67" s="537" t="n">
        <f aca="false">IF(IF(COUNT(M67:P67)=0,L67,IF(COUNT(M67:P67)=1,L67+LARGE(M67:P67,1),IF(COUNT(M67:P67)&gt;1,L67+LARGE(M67:P67,1)+LARGE(M67:P67,2))))=0,"-",IF(COUNT(M67:P67)=0,L67,IF(COUNT(M67:P67)=1,L67+LARGE(M67:P67,1),IF(COUNT(M67:P67)&gt;1,L67+LARGE(M67:P67,1)+LARGE(M67:P67,2)))))</f>
        <v>49</v>
      </c>
      <c r="R67" s="537" t="n">
        <f aca="false">IF(Q67="-","No Exam",SUM(K67,Q67))</f>
        <v>75</v>
      </c>
      <c r="S67" s="537"/>
      <c r="T67" s="538" t="str">
        <f aca="false">IF(R67&lt;=39,"E",IF(R67&lt;=49,"D",IF(R67&lt;=59,"C",IF(R67&lt;=69,"B",IF(R67&lt;=100,"A","No Exam")))))</f>
        <v>A</v>
      </c>
    </row>
    <row r="68" customFormat="false" ht="15" hidden="false" customHeight="false" outlineLevel="0" collapsed="false">
      <c r="A68" s="528" t="n">
        <v>61</v>
      </c>
      <c r="B68" s="551" t="s">
        <v>162</v>
      </c>
      <c r="C68" s="551" t="s">
        <v>163</v>
      </c>
      <c r="D68" s="541" t="n">
        <v>15</v>
      </c>
      <c r="E68" s="541" t="n">
        <v>13</v>
      </c>
      <c r="F68" s="539"/>
      <c r="G68" s="532" t="n">
        <f aca="false">ROUND((D68+E68)*3/5,0)</f>
        <v>17</v>
      </c>
      <c r="H68" s="542"/>
      <c r="I68" s="542"/>
      <c r="J68" s="540"/>
      <c r="K68" s="532" t="n">
        <f aca="false">G68+H68+I68</f>
        <v>17</v>
      </c>
      <c r="L68" s="543" t="n">
        <v>12</v>
      </c>
      <c r="M68" s="543" t="n">
        <v>10</v>
      </c>
      <c r="N68" s="543"/>
      <c r="O68" s="544"/>
      <c r="P68" s="543" t="n">
        <v>6</v>
      </c>
      <c r="Q68" s="537" t="n">
        <f aca="false">IF(IF(COUNT(M68:P68)=0,L68,IF(COUNT(M68:P68)=1,L68+LARGE(M68:P68,1),IF(COUNT(M68:P68)&gt;1,L68+LARGE(M68:P68,1)+LARGE(M68:P68,2))))=0,"-",IF(COUNT(M68:P68)=0,L68,IF(COUNT(M68:P68)=1,L68+LARGE(M68:P68,1),IF(COUNT(M68:P68)&gt;1,L68+LARGE(M68:P68,1)+LARGE(M68:P68,2)))))</f>
        <v>28</v>
      </c>
      <c r="R68" s="537" t="n">
        <f aca="false">IF(Q68="-","No Exam",SUM(K68,Q68))</f>
        <v>45</v>
      </c>
      <c r="S68" s="537"/>
      <c r="T68" s="538" t="str">
        <f aca="false">IF(R68&lt;=39,"E",IF(R68&lt;=49,"D",IF(R68&lt;=59,"C",IF(R68&lt;=69,"B",IF(R68&lt;=100,"A","No Exam")))))</f>
        <v>D</v>
      </c>
    </row>
    <row r="69" customFormat="false" ht="15" hidden="false" customHeight="false" outlineLevel="0" collapsed="false">
      <c r="A69" s="528" t="n">
        <v>62</v>
      </c>
      <c r="B69" s="551" t="s">
        <v>194</v>
      </c>
      <c r="C69" s="551" t="s">
        <v>195</v>
      </c>
      <c r="D69" s="541" t="n">
        <v>7</v>
      </c>
      <c r="E69" s="541" t="n">
        <v>11</v>
      </c>
      <c r="F69" s="539"/>
      <c r="G69" s="532" t="n">
        <f aca="false">ROUND((D69+E69)*3/5,0)</f>
        <v>11</v>
      </c>
      <c r="H69" s="542"/>
      <c r="I69" s="542"/>
      <c r="J69" s="540"/>
      <c r="K69" s="532" t="n">
        <f aca="false">G69+H69+I69</f>
        <v>11</v>
      </c>
      <c r="L69" s="543" t="n">
        <v>21</v>
      </c>
      <c r="M69" s="543" t="n">
        <v>11</v>
      </c>
      <c r="N69" s="543"/>
      <c r="O69" s="544"/>
      <c r="P69" s="543" t="n">
        <v>3</v>
      </c>
      <c r="Q69" s="537" t="n">
        <f aca="false">IF(IF(COUNT(M69:P69)=0,L69,IF(COUNT(M69:P69)=1,L69+LARGE(M69:P69,1),IF(COUNT(M69:P69)&gt;1,L69+LARGE(M69:P69,1)+LARGE(M69:P69,2))))=0,"-",IF(COUNT(M69:P69)=0,L69,IF(COUNT(M69:P69)=1,L69+LARGE(M69:P69,1),IF(COUNT(M69:P69)&gt;1,L69+LARGE(M69:P69,1)+LARGE(M69:P69,2)))))</f>
        <v>35</v>
      </c>
      <c r="R69" s="537" t="n">
        <f aca="false">IF(Q69="-","No Exam",SUM(K69,Q69))</f>
        <v>46</v>
      </c>
      <c r="S69" s="537"/>
      <c r="T69" s="538" t="str">
        <f aca="false">IF(R69&lt;=39,"E",IF(R69&lt;=49,"D",IF(R69&lt;=59,"C",IF(R69&lt;=69,"B",IF(R69&lt;=100,"A","No Exam")))))</f>
        <v>D</v>
      </c>
    </row>
    <row r="70" customFormat="false" ht="15" hidden="false" customHeight="false" outlineLevel="0" collapsed="false">
      <c r="A70" s="528" t="n">
        <v>63</v>
      </c>
      <c r="B70" s="551" t="s">
        <v>197</v>
      </c>
      <c r="C70" s="551" t="s">
        <v>421</v>
      </c>
      <c r="D70" s="541" t="n">
        <v>5</v>
      </c>
      <c r="E70" s="541" t="n">
        <v>9</v>
      </c>
      <c r="F70" s="539"/>
      <c r="G70" s="532" t="n">
        <f aca="false">ROUND((D70+E70)*3/5,0)</f>
        <v>8</v>
      </c>
      <c r="H70" s="542"/>
      <c r="I70" s="542"/>
      <c r="J70" s="540"/>
      <c r="K70" s="532" t="n">
        <f aca="false">G70+H70+I70</f>
        <v>8</v>
      </c>
      <c r="L70" s="543" t="n">
        <v>9</v>
      </c>
      <c r="M70" s="543"/>
      <c r="N70" s="543"/>
      <c r="O70" s="544" t="n">
        <v>7</v>
      </c>
      <c r="P70" s="543" t="n">
        <v>5</v>
      </c>
      <c r="Q70" s="537" t="n">
        <f aca="false">IF(IF(COUNT(M70:P70)=0,L70,IF(COUNT(M70:P70)=1,L70+LARGE(M70:P70,1),IF(COUNT(M70:P70)&gt;1,L70+LARGE(M70:P70,1)+LARGE(M70:P70,2))))=0,"-",IF(COUNT(M70:P70)=0,L70,IF(COUNT(M70:P70)=1,L70+LARGE(M70:P70,1),IF(COUNT(M70:P70)&gt;1,L70+LARGE(M70:P70,1)+LARGE(M70:P70,2)))))</f>
        <v>21</v>
      </c>
      <c r="R70" s="537" t="n">
        <f aca="false">IF(Q70="-","No Exam",SUM(K70,Q70))</f>
        <v>29</v>
      </c>
      <c r="S70" s="537"/>
      <c r="T70" s="538" t="str">
        <f aca="false">IF(R70&lt;=39,"E",IF(R70&lt;=49,"D",IF(R70&lt;=59,"C",IF(R70&lt;=69,"B",IF(R70&lt;=100,"A","No Exam")))))</f>
        <v>E</v>
      </c>
    </row>
    <row r="71" customFormat="false" ht="15" hidden="false" customHeight="false" outlineLevel="0" collapsed="false">
      <c r="A71" s="528" t="n">
        <v>64</v>
      </c>
      <c r="B71" s="551" t="s">
        <v>158</v>
      </c>
      <c r="C71" s="551" t="s">
        <v>159</v>
      </c>
      <c r="D71" s="541" t="n">
        <v>9</v>
      </c>
      <c r="E71" s="541" t="n">
        <v>14</v>
      </c>
      <c r="F71" s="539"/>
      <c r="G71" s="532" t="n">
        <f aca="false">ROUND((D71+E71)*3/5,0)</f>
        <v>14</v>
      </c>
      <c r="H71" s="542"/>
      <c r="I71" s="542"/>
      <c r="J71" s="540"/>
      <c r="K71" s="532" t="n">
        <f aca="false">G71+H71+I71</f>
        <v>14</v>
      </c>
      <c r="L71" s="543" t="n">
        <v>17</v>
      </c>
      <c r="M71" s="543"/>
      <c r="N71" s="543" t="n">
        <v>15</v>
      </c>
      <c r="O71" s="544"/>
      <c r="P71" s="543" t="n">
        <v>7</v>
      </c>
      <c r="Q71" s="537" t="n">
        <f aca="false">IF(IF(COUNT(M71:P71)=0,L71,IF(COUNT(M71:P71)=1,L71+LARGE(M71:P71,1),IF(COUNT(M71:P71)&gt;1,L71+LARGE(M71:P71,1)+LARGE(M71:P71,2))))=0,"-",IF(COUNT(M71:P71)=0,L71,IF(COUNT(M71:P71)=1,L71+LARGE(M71:P71,1),IF(COUNT(M71:P71)&gt;1,L71+LARGE(M71:P71,1)+LARGE(M71:P71,2)))))</f>
        <v>39</v>
      </c>
      <c r="R71" s="537" t="n">
        <f aca="false">IF(Q71="-","No Exam",SUM(K71,Q71))</f>
        <v>53</v>
      </c>
      <c r="S71" s="537"/>
      <c r="T71" s="538" t="str">
        <f aca="false">IF(R71&lt;=39,"E",IF(R71&lt;=49,"D",IF(R71&lt;=59,"C",IF(R71&lt;=69,"B",IF(R71&lt;=100,"A","No Exam")))))</f>
        <v>C</v>
      </c>
    </row>
    <row r="72" customFormat="false" ht="15" hidden="false" customHeight="false" outlineLevel="0" collapsed="false">
      <c r="A72" s="528" t="n">
        <v>65</v>
      </c>
      <c r="B72" s="551" t="s">
        <v>232</v>
      </c>
      <c r="C72" s="551" t="s">
        <v>462</v>
      </c>
      <c r="D72" s="541" t="n">
        <v>6</v>
      </c>
      <c r="E72" s="541" t="n">
        <v>7</v>
      </c>
      <c r="F72" s="539"/>
      <c r="G72" s="532" t="n">
        <f aca="false">ROUND((D72+E72)*3/5,0)</f>
        <v>8</v>
      </c>
      <c r="H72" s="542"/>
      <c r="I72" s="542"/>
      <c r="J72" s="540"/>
      <c r="K72" s="532" t="n">
        <f aca="false">G72+H72+I72</f>
        <v>8</v>
      </c>
      <c r="L72" s="543" t="n">
        <v>5</v>
      </c>
      <c r="M72" s="543"/>
      <c r="N72" s="543" t="n">
        <v>7</v>
      </c>
      <c r="O72" s="544"/>
      <c r="P72" s="543"/>
      <c r="Q72" s="537" t="n">
        <f aca="false">IF(IF(COUNT(M72:P72)=0,L72,IF(COUNT(M72:P72)=1,L72+LARGE(M72:P72,1),IF(COUNT(M72:P72)&gt;1,L72+LARGE(M72:P72,1)+LARGE(M72:P72,2))))=0,"-",IF(COUNT(M72:P72)=0,L72,IF(COUNT(M72:P72)=1,L72+LARGE(M72:P72,1),IF(COUNT(M72:P72)&gt;1,L72+LARGE(M72:P72,1)+LARGE(M72:P72,2)))))</f>
        <v>12</v>
      </c>
      <c r="R72" s="537" t="n">
        <f aca="false">IF(Q72="-","No Exam",SUM(K72,Q72))</f>
        <v>20</v>
      </c>
      <c r="S72" s="537"/>
      <c r="T72" s="538" t="str">
        <f aca="false">IF(R72&lt;=39,"E",IF(R72&lt;=49,"D",IF(R72&lt;=59,"C",IF(R72&lt;=69,"B",IF(R72&lt;=100,"A","No Exam")))))</f>
        <v>E</v>
      </c>
    </row>
    <row r="73" customFormat="false" ht="15" hidden="false" customHeight="false" outlineLevel="0" collapsed="false">
      <c r="A73" s="528" t="n">
        <v>66</v>
      </c>
      <c r="B73" s="551" t="s">
        <v>177</v>
      </c>
      <c r="C73" s="551" t="s">
        <v>178</v>
      </c>
      <c r="D73" s="541" t="n">
        <v>0</v>
      </c>
      <c r="E73" s="541" t="n">
        <v>6</v>
      </c>
      <c r="F73" s="539"/>
      <c r="G73" s="532" t="n">
        <f aca="false">ROUND((D73+E73)*3/5,0)</f>
        <v>4</v>
      </c>
      <c r="H73" s="542"/>
      <c r="I73" s="542"/>
      <c r="J73" s="540"/>
      <c r="K73" s="532" t="n">
        <f aca="false">G73+H73+I73</f>
        <v>4</v>
      </c>
      <c r="L73" s="543" t="n">
        <v>7</v>
      </c>
      <c r="M73" s="543" t="n">
        <v>1</v>
      </c>
      <c r="N73" s="543"/>
      <c r="O73" s="544" t="n">
        <v>2</v>
      </c>
      <c r="P73" s="543"/>
      <c r="Q73" s="537" t="n">
        <f aca="false">IF(IF(COUNT(M73:P73)=0,L73,IF(COUNT(M73:P73)=1,L73+LARGE(M73:P73,1),IF(COUNT(M73:P73)&gt;1,L73+LARGE(M73:P73,1)+LARGE(M73:P73,2))))=0,"-",IF(COUNT(M73:P73)=0,L73,IF(COUNT(M73:P73)=1,L73+LARGE(M73:P73,1),IF(COUNT(M73:P73)&gt;1,L73+LARGE(M73:P73,1)+LARGE(M73:P73,2)))))</f>
        <v>10</v>
      </c>
      <c r="R73" s="537" t="n">
        <f aca="false">IF(Q73="-","No Exam",SUM(K73,Q73))</f>
        <v>14</v>
      </c>
      <c r="S73" s="537"/>
      <c r="T73" s="538" t="str">
        <f aca="false">IF(R73&lt;=39,"E",IF(R73&lt;=49,"D",IF(R73&lt;=59,"C",IF(R73&lt;=69,"B",IF(R73&lt;=100,"A","No Exam")))))</f>
        <v>E</v>
      </c>
    </row>
    <row r="74" customFormat="false" ht="15" hidden="false" customHeight="false" outlineLevel="0" collapsed="false">
      <c r="A74" s="528" t="n">
        <v>67</v>
      </c>
      <c r="B74" s="551" t="s">
        <v>160</v>
      </c>
      <c r="C74" s="551" t="s">
        <v>161</v>
      </c>
      <c r="D74" s="541" t="n">
        <v>5</v>
      </c>
      <c r="E74" s="541" t="n">
        <v>7</v>
      </c>
      <c r="F74" s="539"/>
      <c r="G74" s="532" t="n">
        <f aca="false">ROUND((D74+E74)*3/5,0)</f>
        <v>7</v>
      </c>
      <c r="H74" s="542"/>
      <c r="I74" s="542"/>
      <c r="J74" s="540"/>
      <c r="K74" s="532" t="n">
        <f aca="false">G74+H74+I74</f>
        <v>7</v>
      </c>
      <c r="L74" s="543" t="n">
        <v>13</v>
      </c>
      <c r="M74" s="543" t="n">
        <v>2</v>
      </c>
      <c r="N74" s="543" t="n">
        <v>4</v>
      </c>
      <c r="O74" s="544"/>
      <c r="P74" s="543"/>
      <c r="Q74" s="537" t="n">
        <f aca="false">IF(IF(COUNT(M74:P74)=0,L74,IF(COUNT(M74:P74)=1,L74+LARGE(M74:P74,1),IF(COUNT(M74:P74)&gt;1,L74+LARGE(M74:P74,1)+LARGE(M74:P74,2))))=0,"-",IF(COUNT(M74:P74)=0,L74,IF(COUNT(M74:P74)=1,L74+LARGE(M74:P74,1),IF(COUNT(M74:P74)&gt;1,L74+LARGE(M74:P74,1)+LARGE(M74:P74,2)))))</f>
        <v>19</v>
      </c>
      <c r="R74" s="537" t="n">
        <f aca="false">IF(Q74="-","No Exam",SUM(K74,Q74))</f>
        <v>26</v>
      </c>
      <c r="S74" s="537"/>
      <c r="T74" s="538" t="str">
        <f aca="false">IF(R74&lt;=39,"E",IF(R74&lt;=49,"D",IF(R74&lt;=59,"C",IF(R74&lt;=69,"B",IF(R74&lt;=100,"A","No Exam")))))</f>
        <v>E</v>
      </c>
    </row>
    <row r="75" customFormat="false" ht="15" hidden="false" customHeight="false" outlineLevel="0" collapsed="false">
      <c r="A75" s="528" t="n">
        <v>68</v>
      </c>
      <c r="B75" s="551" t="s">
        <v>182</v>
      </c>
      <c r="C75" s="551" t="s">
        <v>183</v>
      </c>
      <c r="D75" s="541" t="n">
        <v>14</v>
      </c>
      <c r="E75" s="541" t="n">
        <v>12</v>
      </c>
      <c r="F75" s="539"/>
      <c r="G75" s="532" t="n">
        <f aca="false">ROUND((D75+E75)*3/5,0)</f>
        <v>16</v>
      </c>
      <c r="H75" s="542"/>
      <c r="I75" s="542"/>
      <c r="J75" s="540"/>
      <c r="K75" s="532" t="n">
        <f aca="false">G75+H75+I75</f>
        <v>16</v>
      </c>
      <c r="L75" s="543" t="n">
        <v>10</v>
      </c>
      <c r="M75" s="543" t="n">
        <v>5</v>
      </c>
      <c r="N75" s="543"/>
      <c r="O75" s="544" t="n">
        <v>14</v>
      </c>
      <c r="P75" s="543"/>
      <c r="Q75" s="537" t="n">
        <f aca="false">IF(IF(COUNT(M75:P75)=0,L75,IF(COUNT(M75:P75)=1,L75+LARGE(M75:P75,1),IF(COUNT(M75:P75)&gt;1,L75+LARGE(M75:P75,1)+LARGE(M75:P75,2))))=0,"-",IF(COUNT(M75:P75)=0,L75,IF(COUNT(M75:P75)=1,L75+LARGE(M75:P75,1),IF(COUNT(M75:P75)&gt;1,L75+LARGE(M75:P75,1)+LARGE(M75:P75,2)))))</f>
        <v>29</v>
      </c>
      <c r="R75" s="537" t="n">
        <f aca="false">IF(Q75="-","No Exam",SUM(K75,Q75))</f>
        <v>45</v>
      </c>
      <c r="S75" s="537"/>
      <c r="T75" s="538" t="str">
        <f aca="false">IF(R75&lt;=39,"E",IF(R75&lt;=49,"D",IF(R75&lt;=59,"C",IF(R75&lt;=69,"B",IF(R75&lt;=100,"A","No Exam")))))</f>
        <v>D</v>
      </c>
    </row>
    <row r="76" customFormat="false" ht="15" hidden="false" customHeight="false" outlineLevel="0" collapsed="false">
      <c r="A76" s="528" t="n">
        <v>69</v>
      </c>
      <c r="B76" s="551" t="s">
        <v>166</v>
      </c>
      <c r="C76" s="551" t="s">
        <v>167</v>
      </c>
      <c r="D76" s="541" t="n">
        <v>12</v>
      </c>
      <c r="E76" s="541" t="n">
        <v>10</v>
      </c>
      <c r="F76" s="539"/>
      <c r="G76" s="532" t="n">
        <f aca="false">ROUND((D76+E76)*3/5,0)</f>
        <v>13</v>
      </c>
      <c r="H76" s="542"/>
      <c r="I76" s="542"/>
      <c r="J76" s="540"/>
      <c r="K76" s="532" t="n">
        <f aca="false">G76+H76+I76</f>
        <v>13</v>
      </c>
      <c r="L76" s="543" t="n">
        <v>13</v>
      </c>
      <c r="M76" s="543"/>
      <c r="N76" s="543" t="n">
        <v>4</v>
      </c>
      <c r="O76" s="544" t="n">
        <v>12</v>
      </c>
      <c r="P76" s="543"/>
      <c r="Q76" s="537" t="n">
        <f aca="false">IF(IF(COUNT(M76:P76)=0,L76,IF(COUNT(M76:P76)=1,L76+LARGE(M76:P76,1),IF(COUNT(M76:P76)&gt;1,L76+LARGE(M76:P76,1)+LARGE(M76:P76,2))))=0,"-",IF(COUNT(M76:P76)=0,L76,IF(COUNT(M76:P76)=1,L76+LARGE(M76:P76,1),IF(COUNT(M76:P76)&gt;1,L76+LARGE(M76:P76,1)+LARGE(M76:P76,2)))))</f>
        <v>29</v>
      </c>
      <c r="R76" s="537" t="n">
        <f aca="false">IF(Q76="-","No Exam",SUM(K76,Q76))</f>
        <v>42</v>
      </c>
      <c r="S76" s="537"/>
      <c r="T76" s="538" t="str">
        <f aca="false">IF(R76&lt;=39,"E",IF(R76&lt;=49,"D",IF(R76&lt;=59,"C",IF(R76&lt;=69,"B",IF(R76&lt;=100,"A","No Exam")))))</f>
        <v>D</v>
      </c>
    </row>
    <row r="77" customFormat="false" ht="15.75" hidden="false" customHeight="false" outlineLevel="0" collapsed="false">
      <c r="A77" s="528" t="n">
        <v>70</v>
      </c>
      <c r="B77" s="551" t="s">
        <v>214</v>
      </c>
      <c r="C77" s="551" t="s">
        <v>255</v>
      </c>
      <c r="D77" s="546"/>
      <c r="E77" s="546"/>
      <c r="F77" s="539"/>
      <c r="G77" s="532" t="n">
        <f aca="false">ROUND((D77+E77)*3/5,0)</f>
        <v>0</v>
      </c>
      <c r="H77" s="542"/>
      <c r="I77" s="542"/>
      <c r="J77" s="540"/>
      <c r="K77" s="532" t="n">
        <f aca="false">G77+H77+I77</f>
        <v>0</v>
      </c>
      <c r="L77" s="543"/>
      <c r="M77" s="543"/>
      <c r="N77" s="543"/>
      <c r="O77" s="544"/>
      <c r="P77" s="543"/>
      <c r="Q77" s="537" t="str">
        <f aca="false">IF(IF(COUNT(M77:P77)=0,L77,IF(COUNT(M77:P77)=1,L77+LARGE(M77:P77,1),IF(COUNT(M77:P77)&gt;1,L77+LARGE(M77:P77,1)+LARGE(M77:P77,2))))=0,"-",IF(COUNT(M77:P77)=0,L77,IF(COUNT(M77:P77)=1,L77+LARGE(M77:P77,1),IF(COUNT(M77:P77)&gt;1,L77+LARGE(M77:P77,1)+LARGE(M77:P77,2)))))</f>
        <v>-</v>
      </c>
      <c r="R77" s="547" t="str">
        <f aca="false">IF(Q77="-","No Exam",SUM(K77,Q77))</f>
        <v>No Exam</v>
      </c>
      <c r="S77" s="548"/>
      <c r="T77" s="549" t="str">
        <f aca="false">IF(R77&lt;=39,"E",IF(R77&lt;=49,"D",IF(R77&lt;=59,"C",IF(R77&lt;=69,"B",IF(R77&lt;=100,"A","No Exam")))))</f>
        <v>No Exam</v>
      </c>
    </row>
    <row r="78" customFormat="false" ht="15.75" hidden="false" customHeight="false" outlineLevel="0" collapsed="false">
      <c r="A78" s="552"/>
      <c r="B78" s="553"/>
      <c r="C78" s="553"/>
      <c r="D78" s="554"/>
      <c r="E78" s="554"/>
      <c r="F78" s="555"/>
      <c r="G78" s="556"/>
      <c r="H78" s="557"/>
      <c r="I78" s="557"/>
      <c r="J78" s="558"/>
      <c r="K78" s="556"/>
      <c r="L78" s="559"/>
      <c r="M78" s="559"/>
      <c r="N78" s="559"/>
      <c r="O78" s="559"/>
      <c r="P78" s="559"/>
      <c r="Q78" s="560"/>
      <c r="R78" s="561"/>
      <c r="S78" s="561"/>
      <c r="T78" s="562"/>
    </row>
    <row r="79" customFormat="false" ht="16.5" hidden="false" customHeight="false" outlineLevel="0" collapsed="false">
      <c r="A79" s="563" t="s">
        <v>463</v>
      </c>
      <c r="B79" s="564"/>
      <c r="C79" s="565" t="s">
        <v>464</v>
      </c>
      <c r="D79" s="566"/>
      <c r="E79" s="566"/>
      <c r="F79" s="567"/>
      <c r="G79" s="567"/>
      <c r="H79" s="568"/>
      <c r="I79" s="569"/>
      <c r="J79" s="568"/>
      <c r="K79" s="563"/>
      <c r="L79" s="568"/>
      <c r="M79" s="568"/>
      <c r="N79" s="568"/>
      <c r="O79" s="568"/>
      <c r="P79" s="568"/>
      <c r="Q79" s="563"/>
      <c r="R79" s="570"/>
      <c r="S79" s="570"/>
      <c r="T79" s="571"/>
    </row>
    <row r="80" customFormat="false" ht="16.5" hidden="false" customHeight="false" outlineLevel="0" collapsed="false">
      <c r="A80" s="568"/>
      <c r="B80" s="565" t="s">
        <v>465</v>
      </c>
      <c r="C80" s="572" t="n">
        <f aca="false">IF(COUNT(R8:R78)=0,"No Marks Entered",MIN(R8:R78))</f>
        <v>8</v>
      </c>
      <c r="D80" s="566"/>
      <c r="E80" s="566"/>
      <c r="F80" s="567"/>
      <c r="G80" s="567"/>
      <c r="H80" s="568"/>
      <c r="I80" s="569"/>
      <c r="J80" s="568"/>
      <c r="K80" s="563"/>
      <c r="L80" s="568"/>
      <c r="M80" s="568"/>
      <c r="N80" s="568"/>
      <c r="O80" s="568"/>
      <c r="P80" s="568"/>
      <c r="Q80" s="563"/>
      <c r="R80" s="570"/>
      <c r="S80" s="570"/>
      <c r="T80" s="571"/>
    </row>
    <row r="81" customFormat="false" ht="16.5" hidden="false" customHeight="false" outlineLevel="0" collapsed="false">
      <c r="A81" s="568"/>
      <c r="B81" s="565" t="s">
        <v>466</v>
      </c>
      <c r="C81" s="572" t="n">
        <f aca="false">IF(COUNT(R8:R78)=0,"No Marks Entered",MAX(R8:R78))</f>
        <v>95</v>
      </c>
      <c r="D81" s="566"/>
      <c r="E81" s="566"/>
      <c r="F81" s="567"/>
      <c r="G81" s="567"/>
      <c r="H81" s="568"/>
      <c r="I81" s="569"/>
      <c r="J81" s="568"/>
      <c r="K81" s="563"/>
      <c r="L81" s="568"/>
      <c r="M81" s="568"/>
      <c r="N81" s="568"/>
      <c r="O81" s="568"/>
      <c r="P81" s="568"/>
      <c r="Q81" s="563"/>
      <c r="R81" s="570"/>
      <c r="S81" s="570"/>
      <c r="T81" s="571"/>
    </row>
    <row r="82" customFormat="false" ht="16.5" hidden="false" customHeight="false" outlineLevel="0" collapsed="false">
      <c r="A82" s="568"/>
      <c r="B82" s="565" t="s">
        <v>467</v>
      </c>
      <c r="C82" s="572" t="n">
        <f aca="false">IF(COUNT(C81,C80)=0,"No Range",(C81-C80))</f>
        <v>87</v>
      </c>
      <c r="D82" s="566"/>
      <c r="E82" s="566"/>
      <c r="F82" s="567"/>
      <c r="G82" s="567"/>
      <c r="H82" s="568"/>
      <c r="I82" s="569"/>
      <c r="J82" s="568"/>
      <c r="K82" s="563"/>
      <c r="L82" s="568"/>
      <c r="M82" s="568"/>
      <c r="N82" s="568"/>
      <c r="O82" s="568"/>
      <c r="P82" s="568"/>
      <c r="Q82" s="563"/>
      <c r="R82" s="570"/>
      <c r="S82" s="570"/>
      <c r="T82" s="571"/>
    </row>
    <row r="83" customFormat="false" ht="16.5" hidden="false" customHeight="false" outlineLevel="0" collapsed="false">
      <c r="A83" s="568"/>
      <c r="B83" s="565" t="s">
        <v>395</v>
      </c>
      <c r="C83" s="573" t="n">
        <f aca="false">IF(COUNT(R8:R78)=0,"No Mean",AVERAGE(R8:R78))</f>
        <v>52.3676470588235</v>
      </c>
      <c r="D83" s="566"/>
      <c r="E83" s="566"/>
      <c r="F83" s="567"/>
      <c r="G83" s="567"/>
      <c r="H83" s="568"/>
      <c r="I83" s="569"/>
      <c r="J83" s="568"/>
      <c r="K83" s="563"/>
      <c r="L83" s="568"/>
      <c r="M83" s="568"/>
      <c r="N83" s="568"/>
      <c r="O83" s="568"/>
      <c r="P83" s="568"/>
      <c r="Q83" s="563"/>
      <c r="R83" s="570"/>
      <c r="S83" s="570"/>
      <c r="T83" s="571"/>
    </row>
    <row r="84" customFormat="false" ht="16.5" hidden="false" customHeight="false" outlineLevel="0" collapsed="false">
      <c r="A84" s="568"/>
      <c r="B84" s="565" t="s">
        <v>468</v>
      </c>
      <c r="C84" s="573" t="n">
        <f aca="false">IF(COUNT(R8:R78)=0,"No Standard Deviation",STDEV(R8:R78))</f>
        <v>17.6575250642881</v>
      </c>
      <c r="D84" s="566"/>
      <c r="E84" s="566"/>
      <c r="F84" s="567"/>
      <c r="G84" s="567"/>
      <c r="H84" s="568"/>
      <c r="I84" s="568"/>
      <c r="J84" s="568"/>
      <c r="K84" s="563"/>
      <c r="L84" s="568"/>
      <c r="M84" s="568"/>
      <c r="N84" s="568"/>
      <c r="O84" s="568"/>
      <c r="P84" s="568"/>
      <c r="Q84" s="563"/>
      <c r="R84" s="570"/>
      <c r="S84" s="570"/>
      <c r="T84" s="571"/>
    </row>
    <row r="85" customFormat="false" ht="16.5" hidden="false" customHeight="false" outlineLevel="0" collapsed="false">
      <c r="A85" s="568"/>
      <c r="B85" s="565" t="s">
        <v>469</v>
      </c>
      <c r="C85" s="565" t="n">
        <f aca="false">COUNTIF(T8:T78,"A")</f>
        <v>13</v>
      </c>
      <c r="D85" s="566"/>
      <c r="E85" s="566"/>
      <c r="F85" s="567"/>
      <c r="G85" s="567"/>
      <c r="H85" s="568"/>
      <c r="I85" s="568"/>
      <c r="J85" s="568"/>
      <c r="K85" s="563"/>
      <c r="L85" s="568"/>
      <c r="M85" s="568"/>
      <c r="N85" s="568"/>
      <c r="O85" s="568"/>
      <c r="P85" s="568"/>
      <c r="Q85" s="563"/>
      <c r="R85" s="570"/>
      <c r="S85" s="570"/>
      <c r="T85" s="571"/>
    </row>
    <row r="86" customFormat="false" ht="16.5" hidden="false" customHeight="false" outlineLevel="0" collapsed="false">
      <c r="A86" s="568"/>
      <c r="B86" s="565" t="s">
        <v>470</v>
      </c>
      <c r="C86" s="565" t="n">
        <f aca="false">COUNTIF(T8:T78,"B")</f>
        <v>11</v>
      </c>
      <c r="D86" s="566"/>
      <c r="E86" s="566"/>
      <c r="F86" s="567"/>
      <c r="G86" s="567"/>
      <c r="H86" s="568"/>
      <c r="I86" s="568"/>
      <c r="J86" s="568"/>
      <c r="K86" s="563"/>
      <c r="L86" s="568"/>
      <c r="M86" s="568"/>
      <c r="N86" s="568"/>
      <c r="O86" s="568"/>
      <c r="P86" s="568"/>
      <c r="Q86" s="563"/>
      <c r="R86" s="570"/>
      <c r="S86" s="570"/>
      <c r="T86" s="571"/>
    </row>
    <row r="87" customFormat="false" ht="16.5" hidden="false" customHeight="false" outlineLevel="0" collapsed="false">
      <c r="A87" s="568"/>
      <c r="B87" s="565" t="s">
        <v>471</v>
      </c>
      <c r="C87" s="565" t="n">
        <f aca="false">COUNTIF(T8:T78,"C")</f>
        <v>16</v>
      </c>
      <c r="D87" s="566"/>
      <c r="E87" s="566"/>
      <c r="F87" s="567"/>
      <c r="G87" s="567"/>
      <c r="H87" s="568"/>
      <c r="I87" s="568"/>
      <c r="J87" s="568"/>
      <c r="K87" s="563"/>
      <c r="L87" s="568"/>
      <c r="M87" s="568"/>
      <c r="N87" s="568"/>
      <c r="O87" s="568"/>
      <c r="P87" s="568"/>
      <c r="Q87" s="563"/>
      <c r="R87" s="570"/>
      <c r="S87" s="570"/>
      <c r="T87" s="571"/>
    </row>
    <row r="88" customFormat="false" ht="16.5" hidden="false" customHeight="false" outlineLevel="0" collapsed="false">
      <c r="A88" s="568"/>
      <c r="B88" s="565" t="s">
        <v>472</v>
      </c>
      <c r="C88" s="565" t="n">
        <f aca="false">COUNTIF(T8:T78,"D")</f>
        <v>18</v>
      </c>
      <c r="D88" s="566"/>
      <c r="E88" s="566"/>
      <c r="F88" s="567"/>
      <c r="G88" s="567"/>
      <c r="H88" s="568"/>
      <c r="I88" s="568"/>
      <c r="J88" s="568"/>
      <c r="K88" s="563"/>
      <c r="L88" s="568"/>
      <c r="M88" s="568"/>
      <c r="N88" s="568"/>
      <c r="O88" s="568"/>
      <c r="P88" s="568"/>
      <c r="Q88" s="563"/>
      <c r="R88" s="570"/>
      <c r="S88" s="570"/>
      <c r="T88" s="571"/>
    </row>
    <row r="89" customFormat="false" ht="16.5" hidden="false" customHeight="false" outlineLevel="0" collapsed="false">
      <c r="A89" s="568"/>
      <c r="B89" s="565" t="s">
        <v>473</v>
      </c>
      <c r="C89" s="565" t="n">
        <f aca="false">COUNTIF(T8:T78,"E")</f>
        <v>10</v>
      </c>
      <c r="D89" s="566"/>
      <c r="E89" s="566"/>
      <c r="F89" s="567"/>
      <c r="G89" s="567"/>
      <c r="H89" s="568"/>
      <c r="I89" s="568"/>
      <c r="J89" s="568"/>
      <c r="K89" s="563"/>
      <c r="L89" s="568"/>
      <c r="M89" s="568"/>
      <c r="N89" s="568"/>
      <c r="O89" s="568"/>
      <c r="P89" s="568"/>
      <c r="Q89" s="563"/>
      <c r="R89" s="570"/>
      <c r="S89" s="570"/>
      <c r="T89" s="571"/>
    </row>
    <row r="90" customFormat="false" ht="16.5" hidden="false" customHeight="false" outlineLevel="0" collapsed="false">
      <c r="A90" s="568"/>
      <c r="B90" s="565" t="s">
        <v>252</v>
      </c>
      <c r="C90" s="565" t="n">
        <f aca="false">COUNTIF(T8:T78,"no exam")</f>
        <v>2</v>
      </c>
      <c r="D90" s="566"/>
      <c r="E90" s="566"/>
      <c r="F90" s="567"/>
      <c r="G90" s="567"/>
      <c r="H90" s="568"/>
      <c r="I90" s="568"/>
      <c r="J90" s="568"/>
      <c r="K90" s="563"/>
      <c r="L90" s="568"/>
      <c r="M90" s="568"/>
      <c r="N90" s="568"/>
      <c r="O90" s="568"/>
      <c r="P90" s="568"/>
      <c r="Q90" s="563"/>
      <c r="R90" s="570"/>
      <c r="S90" s="570"/>
      <c r="T90" s="571"/>
    </row>
    <row r="91" customFormat="false" ht="16.5" hidden="false" customHeight="false" outlineLevel="0" collapsed="false">
      <c r="A91" s="568"/>
      <c r="B91" s="574" t="s">
        <v>22</v>
      </c>
      <c r="C91" s="574" t="n">
        <f aca="false">SUM(C85:C90)</f>
        <v>70</v>
      </c>
      <c r="D91" s="566"/>
      <c r="E91" s="566"/>
      <c r="F91" s="567"/>
      <c r="G91" s="567"/>
      <c r="H91" s="568"/>
      <c r="I91" s="568"/>
      <c r="J91" s="568"/>
      <c r="K91" s="563"/>
      <c r="L91" s="568"/>
      <c r="M91" s="568"/>
      <c r="N91" s="568"/>
      <c r="O91" s="568"/>
      <c r="P91" s="568"/>
      <c r="Q91" s="563"/>
      <c r="R91" s="570"/>
      <c r="S91" s="570"/>
      <c r="T91" s="571"/>
    </row>
    <row r="92" customFormat="false" ht="16.5" hidden="false" customHeight="false" outlineLevel="0" collapsed="false">
      <c r="A92" s="568"/>
      <c r="B92" s="575"/>
      <c r="C92" s="575"/>
      <c r="D92" s="566"/>
      <c r="E92" s="566"/>
      <c r="F92" s="567"/>
      <c r="G92" s="567"/>
      <c r="H92" s="568"/>
      <c r="I92" s="568"/>
      <c r="J92" s="568"/>
      <c r="K92" s="563"/>
      <c r="L92" s="568"/>
      <c r="M92" s="568"/>
      <c r="N92" s="568"/>
      <c r="O92" s="568"/>
      <c r="P92" s="568"/>
      <c r="Q92" s="563"/>
      <c r="R92" s="570"/>
      <c r="S92" s="570"/>
      <c r="T92" s="571"/>
    </row>
    <row r="93" customFormat="false" ht="12.75" hidden="true" customHeight="false" outlineLevel="0" collapsed="false">
      <c r="A93" s="576"/>
      <c r="B93" s="576"/>
      <c r="C93" s="576"/>
      <c r="D93" s="576"/>
      <c r="E93" s="576"/>
      <c r="F93" s="576"/>
      <c r="G93" s="576"/>
      <c r="H93" s="576"/>
      <c r="I93" s="576"/>
      <c r="J93" s="576"/>
      <c r="K93" s="576"/>
      <c r="L93" s="576"/>
      <c r="M93" s="576"/>
      <c r="N93" s="576"/>
      <c r="O93" s="576"/>
      <c r="P93" s="576"/>
      <c r="Q93" s="576"/>
      <c r="R93" s="576"/>
      <c r="S93" s="576"/>
      <c r="T93" s="576"/>
    </row>
    <row r="94" customFormat="false" ht="12.75" hidden="true" customHeight="false" outlineLevel="0" collapsed="false">
      <c r="A94" s="576"/>
      <c r="B94" s="576"/>
      <c r="C94" s="576"/>
      <c r="D94" s="576"/>
      <c r="E94" s="576"/>
      <c r="F94" s="576"/>
      <c r="G94" s="576"/>
      <c r="H94" s="576"/>
      <c r="I94" s="576"/>
      <c r="J94" s="576"/>
      <c r="K94" s="576"/>
      <c r="L94" s="576"/>
      <c r="M94" s="576"/>
      <c r="N94" s="576"/>
      <c r="O94" s="576"/>
      <c r="P94" s="576"/>
      <c r="Q94" s="576"/>
      <c r="R94" s="576"/>
      <c r="S94" s="576"/>
      <c r="T94" s="576"/>
    </row>
  </sheetData>
  <mergeCells count="5">
    <mergeCell ref="A1:T1"/>
    <mergeCell ref="A2:T2"/>
    <mergeCell ref="A3:T3"/>
    <mergeCell ref="A4:T4"/>
    <mergeCell ref="A5:T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"/>
  <sheetViews>
    <sheetView showFormulas="false" showGridLines="true" showRowColHeaders="true" showZeros="true" rightToLeft="false" tabSelected="false" showOutlineSymbols="true" defaultGridColor="true" view="pageBreakPreview" topLeftCell="A7" colorId="64" zoomScale="100" zoomScaleNormal="70" zoomScalePageLayoutView="100" workbookViewId="0">
      <selection pane="topLeft" activeCell="B15" activeCellId="0" sqref="B15"/>
    </sheetView>
  </sheetViews>
  <sheetFormatPr defaultColWidth="9.14453125" defaultRowHeight="15.75" zeroHeight="true" outlineLevelRow="0" outlineLevelCol="0"/>
  <cols>
    <col collapsed="false" customWidth="true" hidden="false" outlineLevel="0" max="1" min="1" style="294" width="8.42"/>
    <col collapsed="false" customWidth="true" hidden="false" outlineLevel="0" max="2" min="2" style="577" width="21.86"/>
    <col collapsed="false" customWidth="true" hidden="false" outlineLevel="0" max="3" min="3" style="577" width="36.57"/>
    <col collapsed="false" customWidth="true" hidden="false" outlineLevel="0" max="6" min="4" style="294" width="10.71"/>
    <col collapsed="false" customWidth="true" hidden="false" outlineLevel="0" max="7" min="7" style="295" width="15.42"/>
    <col collapsed="false" customWidth="true" hidden="false" outlineLevel="0" max="14" min="8" style="294" width="10.71"/>
    <col collapsed="false" customWidth="true" hidden="false" outlineLevel="0" max="15" min="15" style="294" width="14"/>
    <col collapsed="false" customWidth="true" hidden="false" outlineLevel="0" max="20" min="16" style="294" width="10.71"/>
    <col collapsed="false" customWidth="true" hidden="false" outlineLevel="0" max="21" min="21" style="294" width="15.13"/>
    <col collapsed="false" customWidth="true" hidden="false" outlineLevel="0" max="22" min="22" style="296" width="12.57"/>
    <col collapsed="false" customWidth="true" hidden="false" outlineLevel="0" max="24" min="23" style="294" width="10.71"/>
    <col collapsed="false" customWidth="true" hidden="false" outlineLevel="0" max="25" min="25" style="294" width="21.13"/>
    <col collapsed="false" customWidth="false" hidden="true" outlineLevel="0" max="1024" min="26" style="0" width="9.14"/>
  </cols>
  <sheetData>
    <row r="1" customFormat="false" ht="15.75" hidden="false" customHeight="false" outlineLevel="0" collapsed="false"/>
    <row r="2" customFormat="false" ht="15.75" hidden="false" customHeight="false" outlineLevel="0" collapsed="false"/>
    <row r="3" customFormat="false" ht="15.75" hidden="false" customHeight="false" outlineLevel="0" collapsed="false"/>
    <row r="4" customFormat="false" ht="15.75" hidden="false" customHeight="false" outlineLevel="0" collapsed="false"/>
    <row r="5" customFormat="false" ht="15.75" hidden="false" customHeight="false" outlineLevel="0" collapsed="false"/>
    <row r="6" customFormat="false" ht="30" hidden="false" customHeight="false" outlineLevel="0" collapsed="false">
      <c r="A6" s="297" t="s">
        <v>342</v>
      </c>
      <c r="B6" s="297"/>
      <c r="C6" s="297"/>
      <c r="D6" s="297"/>
      <c r="E6" s="297"/>
      <c r="F6" s="297"/>
      <c r="G6" s="297"/>
      <c r="H6" s="297"/>
      <c r="I6" s="297"/>
      <c r="J6" s="297"/>
      <c r="K6" s="297"/>
      <c r="L6" s="297"/>
      <c r="M6" s="297"/>
      <c r="N6" s="297"/>
      <c r="O6" s="297"/>
      <c r="P6" s="297"/>
      <c r="Q6" s="297"/>
      <c r="R6" s="297"/>
      <c r="S6" s="297"/>
      <c r="T6" s="297"/>
      <c r="U6" s="297"/>
      <c r="V6" s="297"/>
      <c r="W6" s="297"/>
      <c r="X6" s="297"/>
      <c r="Y6" s="297"/>
    </row>
    <row r="7" customFormat="false" ht="22.5" hidden="false" customHeight="false" outlineLevel="0" collapsed="false">
      <c r="A7" s="298" t="s">
        <v>404</v>
      </c>
      <c r="B7" s="298"/>
      <c r="C7" s="298"/>
      <c r="D7" s="298"/>
      <c r="E7" s="298"/>
      <c r="F7" s="298"/>
      <c r="G7" s="298"/>
      <c r="H7" s="298"/>
      <c r="I7" s="298"/>
      <c r="J7" s="298"/>
      <c r="K7" s="298"/>
      <c r="L7" s="298"/>
      <c r="M7" s="298"/>
      <c r="N7" s="298"/>
      <c r="O7" s="298"/>
      <c r="P7" s="298"/>
      <c r="Q7" s="298"/>
      <c r="R7" s="298"/>
      <c r="S7" s="298"/>
      <c r="T7" s="298"/>
      <c r="U7" s="298"/>
      <c r="V7" s="298"/>
      <c r="W7" s="298"/>
      <c r="X7" s="298"/>
      <c r="Y7" s="298"/>
    </row>
    <row r="8" customFormat="false" ht="22.5" hidden="false" customHeight="false" outlineLevel="0" collapsed="false">
      <c r="A8" s="298" t="s">
        <v>344</v>
      </c>
      <c r="B8" s="298"/>
      <c r="C8" s="298"/>
      <c r="D8" s="298"/>
      <c r="E8" s="298"/>
      <c r="F8" s="298"/>
      <c r="G8" s="298"/>
      <c r="H8" s="298"/>
      <c r="I8" s="298"/>
      <c r="J8" s="298"/>
      <c r="K8" s="298"/>
      <c r="L8" s="298"/>
      <c r="M8" s="298"/>
      <c r="N8" s="298"/>
      <c r="O8" s="298"/>
      <c r="P8" s="298"/>
      <c r="Q8" s="298"/>
      <c r="R8" s="298"/>
      <c r="S8" s="298"/>
      <c r="T8" s="298"/>
      <c r="U8" s="298"/>
      <c r="V8" s="298"/>
      <c r="W8" s="298"/>
      <c r="X8" s="298"/>
      <c r="Y8" s="298"/>
    </row>
    <row r="9" customFormat="false" ht="22.5" hidden="false" customHeight="false" outlineLevel="0" collapsed="false">
      <c r="A9" s="299" t="s">
        <v>345</v>
      </c>
      <c r="B9" s="299"/>
      <c r="C9" s="299"/>
      <c r="D9" s="299"/>
      <c r="E9" s="299"/>
      <c r="F9" s="299"/>
      <c r="G9" s="299"/>
      <c r="H9" s="299"/>
      <c r="I9" s="299"/>
      <c r="J9" s="299"/>
      <c r="K9" s="299"/>
      <c r="L9" s="299"/>
      <c r="M9" s="299"/>
      <c r="N9" s="299"/>
      <c r="O9" s="299"/>
      <c r="P9" s="299"/>
      <c r="Q9" s="299"/>
      <c r="R9" s="299"/>
      <c r="S9" s="299"/>
      <c r="T9" s="299"/>
      <c r="U9" s="299"/>
      <c r="V9" s="299"/>
      <c r="W9" s="299"/>
      <c r="X9" s="299"/>
      <c r="Y9" s="299"/>
    </row>
    <row r="10" customFormat="false" ht="22.5" hidden="false" customHeight="false" outlineLevel="0" collapsed="false">
      <c r="A10" s="300"/>
      <c r="B10" s="578"/>
      <c r="C10" s="578"/>
      <c r="D10" s="300"/>
      <c r="E10" s="301" t="s">
        <v>346</v>
      </c>
      <c r="F10" s="301"/>
      <c r="G10" s="579" t="s">
        <v>27</v>
      </c>
      <c r="H10" s="579"/>
      <c r="I10" s="303"/>
      <c r="J10" s="304"/>
      <c r="K10" s="304"/>
      <c r="L10" s="305"/>
      <c r="M10" s="305"/>
      <c r="N10" s="301" t="s">
        <v>347</v>
      </c>
      <c r="O10" s="301"/>
      <c r="P10" s="580" t="s">
        <v>474</v>
      </c>
      <c r="Q10" s="580"/>
      <c r="R10" s="580"/>
      <c r="S10" s="580"/>
      <c r="T10" s="304"/>
      <c r="U10" s="304"/>
      <c r="V10" s="304"/>
      <c r="W10" s="300"/>
      <c r="X10" s="300"/>
      <c r="Y10" s="300"/>
    </row>
    <row r="11" customFormat="false" ht="15.75" hidden="false" customHeight="false" outlineLevel="0" collapsed="false">
      <c r="A11" s="300"/>
      <c r="B11" s="578"/>
      <c r="C11" s="578"/>
      <c r="D11" s="300"/>
      <c r="E11" s="300"/>
      <c r="F11" s="300"/>
      <c r="G11" s="306"/>
      <c r="H11" s="300"/>
      <c r="I11" s="300"/>
      <c r="J11" s="300"/>
      <c r="K11" s="300"/>
      <c r="L11" s="300"/>
      <c r="M11" s="300"/>
      <c r="N11" s="300"/>
      <c r="O11" s="300"/>
      <c r="P11" s="300"/>
      <c r="Q11" s="300"/>
      <c r="R11" s="300"/>
      <c r="S11" s="300"/>
      <c r="T11" s="300"/>
      <c r="U11" s="300"/>
      <c r="V11" s="307"/>
      <c r="W11" s="300"/>
      <c r="X11" s="300"/>
      <c r="Y11" s="300"/>
    </row>
    <row r="12" customFormat="false" ht="18" hidden="false" customHeight="true" outlineLevel="0" collapsed="false">
      <c r="A12" s="308" t="s">
        <v>349</v>
      </c>
      <c r="B12" s="581" t="s">
        <v>350</v>
      </c>
      <c r="C12" s="581" t="s">
        <v>351</v>
      </c>
      <c r="D12" s="309" t="s">
        <v>352</v>
      </c>
      <c r="E12" s="309"/>
      <c r="F12" s="309"/>
      <c r="G12" s="309"/>
      <c r="H12" s="310" t="s">
        <v>353</v>
      </c>
      <c r="I12" s="310"/>
      <c r="J12" s="310"/>
      <c r="K12" s="310" t="s">
        <v>354</v>
      </c>
      <c r="L12" s="310"/>
      <c r="M12" s="310"/>
      <c r="N12" s="310"/>
      <c r="O12" s="311" t="s">
        <v>355</v>
      </c>
      <c r="P12" s="310" t="s">
        <v>356</v>
      </c>
      <c r="Q12" s="310"/>
      <c r="R12" s="310"/>
      <c r="S12" s="310"/>
      <c r="T12" s="310"/>
      <c r="U12" s="310"/>
      <c r="V12" s="312" t="s">
        <v>357</v>
      </c>
      <c r="W12" s="313" t="s">
        <v>358</v>
      </c>
      <c r="X12" s="313" t="s">
        <v>359</v>
      </c>
      <c r="Y12" s="313" t="s">
        <v>360</v>
      </c>
    </row>
    <row r="13" customFormat="false" ht="98.25" hidden="false" customHeight="false" outlineLevel="0" collapsed="false">
      <c r="A13" s="308"/>
      <c r="B13" s="581"/>
      <c r="C13" s="581"/>
      <c r="D13" s="314" t="s">
        <v>361</v>
      </c>
      <c r="E13" s="314" t="s">
        <v>362</v>
      </c>
      <c r="F13" s="314" t="s">
        <v>363</v>
      </c>
      <c r="G13" s="309" t="s">
        <v>22</v>
      </c>
      <c r="H13" s="315" t="s">
        <v>364</v>
      </c>
      <c r="I13" s="315" t="s">
        <v>365</v>
      </c>
      <c r="J13" s="310" t="s">
        <v>22</v>
      </c>
      <c r="K13" s="315" t="s">
        <v>366</v>
      </c>
      <c r="L13" s="315" t="s">
        <v>367</v>
      </c>
      <c r="M13" s="315" t="s">
        <v>368</v>
      </c>
      <c r="N13" s="315" t="s">
        <v>369</v>
      </c>
      <c r="O13" s="311"/>
      <c r="P13" s="315" t="s">
        <v>370</v>
      </c>
      <c r="Q13" s="315" t="s">
        <v>371</v>
      </c>
      <c r="R13" s="315" t="s">
        <v>372</v>
      </c>
      <c r="S13" s="315" t="s">
        <v>373</v>
      </c>
      <c r="T13" s="315" t="s">
        <v>374</v>
      </c>
      <c r="U13" s="315" t="s">
        <v>375</v>
      </c>
      <c r="V13" s="312"/>
      <c r="W13" s="313"/>
      <c r="X13" s="313"/>
      <c r="Y13" s="313"/>
    </row>
    <row r="14" customFormat="false" ht="20.25" hidden="false" customHeight="false" outlineLevel="0" collapsed="false">
      <c r="A14" s="308"/>
      <c r="B14" s="581"/>
      <c r="C14" s="581"/>
      <c r="D14" s="316" t="n">
        <v>20</v>
      </c>
      <c r="E14" s="316" t="n">
        <v>20</v>
      </c>
      <c r="F14" s="316" t="n">
        <v>15</v>
      </c>
      <c r="G14" s="317" t="n">
        <v>10</v>
      </c>
      <c r="H14" s="316" t="n">
        <v>5</v>
      </c>
      <c r="I14" s="316" t="n">
        <v>5</v>
      </c>
      <c r="J14" s="318" t="n">
        <v>5</v>
      </c>
      <c r="K14" s="316" t="n">
        <v>15</v>
      </c>
      <c r="L14" s="316" t="n">
        <v>15</v>
      </c>
      <c r="M14" s="316" t="n">
        <v>15</v>
      </c>
      <c r="N14" s="318" t="n">
        <v>15</v>
      </c>
      <c r="O14" s="311"/>
      <c r="P14" s="308" t="n">
        <v>30</v>
      </c>
      <c r="Q14" s="308" t="n">
        <v>20</v>
      </c>
      <c r="R14" s="308" t="n">
        <v>20</v>
      </c>
      <c r="S14" s="308" t="n">
        <v>20</v>
      </c>
      <c r="T14" s="308" t="n">
        <v>20</v>
      </c>
      <c r="U14" s="319" t="n">
        <v>70</v>
      </c>
      <c r="V14" s="312"/>
      <c r="W14" s="313"/>
      <c r="X14" s="313"/>
      <c r="Y14" s="313"/>
    </row>
    <row r="15" customFormat="false" ht="26.25" hidden="false" customHeight="false" outlineLevel="0" collapsed="false">
      <c r="A15" s="320" t="n">
        <v>1</v>
      </c>
      <c r="B15" s="577" t="s">
        <v>8</v>
      </c>
      <c r="C15" s="577" t="s">
        <v>9</v>
      </c>
      <c r="D15" s="323" t="n">
        <v>13.3333333333333</v>
      </c>
      <c r="E15" s="323" t="n">
        <v>15</v>
      </c>
      <c r="F15" s="323"/>
      <c r="G15" s="324" t="n">
        <f aca="false">IF(COUNTA($D15:$F15)&gt;0,SUM($D15/$D$14,$E15/$E$14,$F15/$F$14)*$G$14/COUNTA($D15:$F15),0)</f>
        <v>7.08333333333333</v>
      </c>
      <c r="H15" s="323" t="n">
        <v>5</v>
      </c>
      <c r="I15" s="323"/>
      <c r="J15" s="324" t="n">
        <f aca="false">IF(COUNTA($H15:$I15)&gt;0,SUM($H15/$H$14,$I15/$I$14)*$J$14/COUNTA($H15:$I15),0)</f>
        <v>5</v>
      </c>
      <c r="K15" s="323" t="n">
        <v>12</v>
      </c>
      <c r="L15" s="323" t="n">
        <v>14</v>
      </c>
      <c r="M15" s="323"/>
      <c r="N15" s="324" t="n">
        <f aca="false">IF(COUNTA($K15:$M15)&gt;0,SUM($K15/$K$14,$L15/$L$14,$M15/$M$14)*$N$14/COUNTA($K15:$M15),0)</f>
        <v>13</v>
      </c>
      <c r="O15" s="325" t="n">
        <f aca="false">IF(ROUNDDOWN(SUM($G15,$J15,$N15,0.05),1)&gt;0,ROUNDDOWN(SUM($G15,$J15,$N15,0.05),1),"")</f>
        <v>25.1</v>
      </c>
      <c r="P15" s="323" t="n">
        <v>24.5</v>
      </c>
      <c r="Q15" s="323"/>
      <c r="R15" s="323" t="n">
        <v>12</v>
      </c>
      <c r="S15" s="323" t="n">
        <v>5.5</v>
      </c>
      <c r="T15" s="323"/>
      <c r="U15" s="326" t="n">
        <f aca="false">IF(OR(COUNTIF($P15:$T15,"&gt;0")=0,COUNTA($P$14)=0),"",(IF(COUNTA($Q15:$T15)&lt;=2,SUM($P15:$T15),IF(COUNTA($Q15:$T15)=3,SUM($P15:$T15)-MIN($Q15:$T15),SUM($P15:$T15)-MIN($Q15:$T15)-SMALL($Q15:$T15,2))))*7/(SUM($P$14:$R$14)/10))</f>
        <v>42</v>
      </c>
      <c r="V15" s="327" t="n">
        <f aca="false">IF(ROUNDDOWN(SUM($O15,$U15,0.5),0)&gt;0,ROUNDDOWN(SUM($O15,$U15,0.5),0),"")</f>
        <v>67</v>
      </c>
      <c r="W15" s="327"/>
      <c r="X15" s="327"/>
      <c r="Y15" s="328" t="str">
        <f aca="false">IF(AND(N15&lt;$N$14/2,COUNTIF($P15:$T15,"&gt;0")&gt;0),"FAIL LABS",IF(OR($U15=0,$U15=""),"",IF($V15&gt;=70,"A",IF($V15&gt;=60,"B",IF($V15&gt;=50,"C",IF($V15&gt;=40,"D","E"))))))</f>
        <v>B</v>
      </c>
    </row>
    <row r="16" customFormat="false" ht="26.25" hidden="false" customHeight="false" outlineLevel="0" collapsed="false">
      <c r="A16" s="320" t="n">
        <v>2</v>
      </c>
      <c r="B16" s="577" t="s">
        <v>11</v>
      </c>
      <c r="C16" s="577" t="s">
        <v>12</v>
      </c>
      <c r="D16" s="323" t="n">
        <v>13.3333333333333</v>
      </c>
      <c r="E16" s="323" t="n">
        <v>15</v>
      </c>
      <c r="F16" s="323"/>
      <c r="G16" s="324" t="n">
        <f aca="false">IF(COUNTA($D16:$F16)&gt;0,SUM($D16/$D$14,$E16/$E$14,$F16/$F$14)*$G$14/COUNTA($D16:$F16),0)</f>
        <v>7.08333333333333</v>
      </c>
      <c r="H16" s="323" t="n">
        <v>4.5</v>
      </c>
      <c r="I16" s="323"/>
      <c r="J16" s="324" t="n">
        <f aca="false">IF(COUNTA($H16:$I16)&gt;0,SUM($H16/$H$14,$I16/$I$14)*$J$14/COUNTA($H16:$I16),0)</f>
        <v>4.5</v>
      </c>
      <c r="K16" s="323" t="n">
        <v>14</v>
      </c>
      <c r="L16" s="323" t="n">
        <v>13</v>
      </c>
      <c r="M16" s="323"/>
      <c r="N16" s="324" t="n">
        <f aca="false">IF(COUNTA($K16:$M16)&gt;0,SUM($K16/$K$14,$L16/$L$14,$M16/$M$14)*$N$14/COUNTA($K16:$M16),0)</f>
        <v>13.5</v>
      </c>
      <c r="O16" s="325" t="n">
        <f aca="false">IF(ROUNDDOWN(SUM($G16,$J16,$N16,0.05),1)&gt;0,ROUNDDOWN(SUM($G16,$J16,$N16,0.05),1),"")</f>
        <v>25.1</v>
      </c>
      <c r="P16" s="323" t="n">
        <v>22</v>
      </c>
      <c r="Q16" s="323"/>
      <c r="R16" s="323" t="n">
        <v>11</v>
      </c>
      <c r="S16" s="323"/>
      <c r="T16" s="323" t="n">
        <v>7</v>
      </c>
      <c r="U16" s="326" t="n">
        <f aca="false">IF(OR(COUNTIF($P16:$T16,"&gt;0")=0,COUNTA($P$14)=0),"",(IF(COUNTA($Q16:$T16)&lt;=2,SUM($P16:$T16),IF(COUNTA($Q16:$T16)=3,SUM($P16:$T16)-MIN($Q16:$T16),SUM($P16:$T16)-MIN($Q16:$T16)-SMALL($Q16:$T16,2))))*7/(SUM($P$14:$R$14)/10))</f>
        <v>40</v>
      </c>
      <c r="V16" s="327" t="n">
        <f aca="false">IF(ROUNDDOWN(SUM($O16,$U16,0.5),0)&gt;0,ROUNDDOWN(SUM($O16,$U16,0.5),0),"")</f>
        <v>65</v>
      </c>
      <c r="W16" s="327"/>
      <c r="X16" s="327"/>
      <c r="Y16" s="328" t="str">
        <f aca="false">IF(AND(N16&lt;$N$14/2,COUNTIF($P16:$T16,"&gt;0")&gt;0),"FAIL LABS",IF(OR($U16=0,$U16=""),"",IF($V16&gt;=70,"A",IF($V16&gt;=60,"B",IF($V16&gt;=50,"C",IF($V16&gt;=40,"D","E"))))))</f>
        <v>B</v>
      </c>
    </row>
    <row r="17" customFormat="false" ht="26.25" hidden="false" customHeight="false" outlineLevel="0" collapsed="false">
      <c r="A17" s="320" t="n">
        <v>3</v>
      </c>
      <c r="B17" s="577" t="s">
        <v>14</v>
      </c>
      <c r="C17" s="577" t="s">
        <v>15</v>
      </c>
      <c r="D17" s="323" t="n">
        <v>10.6666666666667</v>
      </c>
      <c r="E17" s="323" t="n">
        <v>14</v>
      </c>
      <c r="F17" s="323"/>
      <c r="G17" s="324" t="n">
        <f aca="false">IF(COUNTA($D17:$F17)&gt;0,SUM($D17/$D$14,$E17/$E$14,$F17/$F$14)*$G$14/COUNTA($D17:$F17),0)</f>
        <v>6.16666666666667</v>
      </c>
      <c r="H17" s="323" t="n">
        <v>4.5</v>
      </c>
      <c r="I17" s="323"/>
      <c r="J17" s="324" t="n">
        <f aca="false">IF(COUNTA($H17:$I17)&gt;0,SUM($H17/$H$14,$I17/$I$14)*$J$14/COUNTA($H17:$I17),0)</f>
        <v>4.5</v>
      </c>
      <c r="K17" s="323" t="n">
        <v>14</v>
      </c>
      <c r="L17" s="323" t="n">
        <v>13</v>
      </c>
      <c r="M17" s="323"/>
      <c r="N17" s="324" t="n">
        <f aca="false">IF(COUNTA($K17:$M17)&gt;0,SUM($K17/$K$14,$L17/$L$14,$M17/$M$14)*$N$14/COUNTA($K17:$M17),0)</f>
        <v>13.5</v>
      </c>
      <c r="O17" s="325" t="n">
        <f aca="false">IF(ROUNDDOWN(SUM($G17,$J17,$N17,0.05),1)&gt;0,ROUNDDOWN(SUM($G17,$J17,$N17,0.05),1),"")</f>
        <v>24.2</v>
      </c>
      <c r="P17" s="323" t="n">
        <v>20</v>
      </c>
      <c r="Q17" s="323"/>
      <c r="R17" s="323"/>
      <c r="S17" s="323" t="n">
        <v>4</v>
      </c>
      <c r="T17" s="323"/>
      <c r="U17" s="326" t="n">
        <f aca="false">IF(OR(COUNTIF($P17:$T17,"&gt;0")=0,COUNTA($P$14)=0),"",(IF(COUNTA($Q17:$T17)&lt;=2,SUM($P17:$T17),IF(COUNTA($Q17:$T17)=3,SUM($P17:$T17)-MIN($Q17:$T17),SUM($P17:$T17)-MIN($Q17:$T17)-SMALL($Q17:$T17,2))))*7/(SUM($P$14:$R$14)/10))</f>
        <v>24</v>
      </c>
      <c r="V17" s="327" t="n">
        <f aca="false">IF(ROUNDDOWN(SUM($O17,$U17,0.5),0)&gt;0,ROUNDDOWN(SUM($O17,$U17,0.5),0),"")</f>
        <v>48</v>
      </c>
      <c r="W17" s="327"/>
      <c r="X17" s="327"/>
      <c r="Y17" s="328" t="str">
        <f aca="false">IF(AND(N17&lt;$N$14/2,COUNTIF($P17:$T17,"&gt;0")&gt;0),"FAIL LABS",IF(OR($U17=0,$U17=""),"",IF($V17&gt;=70,"A",IF($V17&gt;=60,"B",IF($V17&gt;=50,"C",IF($V17&gt;=40,"D","E"))))))</f>
        <v>D</v>
      </c>
    </row>
    <row r="18" customFormat="false" ht="26.25" hidden="false" customHeight="false" outlineLevel="0" collapsed="false">
      <c r="A18" s="320" t="n">
        <v>4</v>
      </c>
      <c r="B18" s="577" t="s">
        <v>49</v>
      </c>
      <c r="C18" s="577" t="s">
        <v>173</v>
      </c>
      <c r="D18" s="323" t="n">
        <v>8</v>
      </c>
      <c r="E18" s="323" t="n">
        <v>14</v>
      </c>
      <c r="F18" s="323"/>
      <c r="G18" s="324" t="n">
        <f aca="false">IF(COUNTA($D18:$F18)&gt;0,SUM($D18/$D$14,$E18/$E$14,$F18/$F$14)*$G$14/COUNTA($D18:$F18),0)</f>
        <v>5.5</v>
      </c>
      <c r="H18" s="323" t="n">
        <v>4.5</v>
      </c>
      <c r="I18" s="323"/>
      <c r="J18" s="324" t="n">
        <f aca="false">IF(COUNTA($H18:$I18)&gt;0,SUM($H18/$H$14,$I18/$I$14)*$J$14/COUNTA($H18:$I18),0)</f>
        <v>4.5</v>
      </c>
      <c r="K18" s="323" t="n">
        <v>11</v>
      </c>
      <c r="L18" s="323" t="n">
        <v>11.5</v>
      </c>
      <c r="M18" s="323"/>
      <c r="N18" s="324" t="n">
        <f aca="false">IF(COUNTA($K18:$M18)&gt;0,SUM($K18/$K$14,$L18/$L$14,$M18/$M$14)*$N$14/COUNTA($K18:$M18),0)</f>
        <v>11.25</v>
      </c>
      <c r="O18" s="325" t="n">
        <f aca="false">IF(ROUNDDOWN(SUM($G18,$J18,$N18,0.05),1)&gt;0,ROUNDDOWN(SUM($G18,$J18,$N18,0.05),1),"")</f>
        <v>21.3</v>
      </c>
      <c r="P18" s="323" t="n">
        <v>8.5</v>
      </c>
      <c r="Q18" s="323"/>
      <c r="R18" s="323" t="n">
        <v>1.5</v>
      </c>
      <c r="S18" s="323" t="n">
        <v>1</v>
      </c>
      <c r="T18" s="323"/>
      <c r="U18" s="326" t="n">
        <f aca="false">IF(OR(COUNTIF($P18:$T18,"&gt;0")=0,COUNTA($P$14)=0),"",(IF(COUNTA($Q18:$T18)&lt;=2,SUM($P18:$T18),IF(COUNTA($Q18:$T18)=3,SUM($P18:$T18)-MIN($Q18:$T18),SUM($P18:$T18)-MIN($Q18:$T18)-SMALL($Q18:$T18,2))))*7/(SUM($P$14:$R$14)/10))</f>
        <v>11</v>
      </c>
      <c r="V18" s="327" t="n">
        <f aca="false">IF(ROUNDDOWN(SUM($O18,$U18,0.5),0)&gt;0,ROUNDDOWN(SUM($O18,$U18,0.5),0),"")</f>
        <v>32</v>
      </c>
      <c r="W18" s="327"/>
      <c r="X18" s="327"/>
      <c r="Y18" s="328" t="str">
        <f aca="false">IF(AND(N18&lt;$N$14/2,COUNTIF($P18:$T18,"&gt;0")&gt;0),"FAIL LABS",IF(OR($U18=0,$U18=""),"",IF($V18&gt;=70,"A",IF($V18&gt;=60,"B",IF($V18&gt;=50,"C",IF($V18&gt;=40,"D","E"))))))</f>
        <v>E</v>
      </c>
    </row>
    <row r="19" customFormat="false" ht="26.25" hidden="false" customHeight="false" outlineLevel="0" collapsed="false">
      <c r="A19" s="320" t="n">
        <v>5</v>
      </c>
      <c r="B19" s="577" t="s">
        <v>18</v>
      </c>
      <c r="C19" s="577" t="s">
        <v>19</v>
      </c>
      <c r="D19" s="323" t="n">
        <v>16</v>
      </c>
      <c r="E19" s="323" t="n">
        <v>15</v>
      </c>
      <c r="F19" s="323"/>
      <c r="G19" s="324" t="n">
        <f aca="false">IF(COUNTA($D19:$F19)&gt;0,SUM($D19/$D$14,$E19/$E$14,$F19/$F$14)*$G$14/COUNTA($D19:$F19),0)</f>
        <v>7.75</v>
      </c>
      <c r="H19" s="323" t="n">
        <v>4.5</v>
      </c>
      <c r="I19" s="323"/>
      <c r="J19" s="324" t="n">
        <f aca="false">IF(COUNTA($H19:$I19)&gt;0,SUM($H19/$H$14,$I19/$I$14)*$J$14/COUNTA($H19:$I19),0)</f>
        <v>4.5</v>
      </c>
      <c r="K19" s="323" t="n">
        <v>14</v>
      </c>
      <c r="L19" s="323" t="n">
        <v>14</v>
      </c>
      <c r="M19" s="323"/>
      <c r="N19" s="324" t="n">
        <f aca="false">IF(COUNTA($K19:$M19)&gt;0,SUM($K19/$K$14,$L19/$L$14,$M19/$M$14)*$N$14/COUNTA($K19:$M19),0)</f>
        <v>14</v>
      </c>
      <c r="O19" s="325" t="n">
        <f aca="false">IF(ROUNDDOWN(SUM($G19,$J19,$N19,0.05),1)&gt;0,ROUNDDOWN(SUM($G19,$J19,$N19,0.05),1),"")</f>
        <v>26.3</v>
      </c>
      <c r="P19" s="323" t="n">
        <v>20.5</v>
      </c>
      <c r="Q19" s="323"/>
      <c r="R19" s="323" t="n">
        <v>10.5</v>
      </c>
      <c r="S19" s="323"/>
      <c r="T19" s="323" t="n">
        <v>7</v>
      </c>
      <c r="U19" s="326" t="n">
        <f aca="false">IF(OR(COUNTIF($P19:$T19,"&gt;0")=0,COUNTA($P$14)=0),"",(IF(COUNTA($Q19:$T19)&lt;=2,SUM($P19:$T19),IF(COUNTA($Q19:$T19)=3,SUM($P19:$T19)-MIN($Q19:$T19),SUM($P19:$T19)-MIN($Q19:$T19)-SMALL($Q19:$T19,2))))*7/(SUM($P$14:$R$14)/10))</f>
        <v>38</v>
      </c>
      <c r="V19" s="327" t="n">
        <f aca="false">IF(ROUNDDOWN(SUM($O19,$U19,0.5),0)&gt;0,ROUNDDOWN(SUM($O19,$U19,0.5),0),"")</f>
        <v>64</v>
      </c>
      <c r="W19" s="327"/>
      <c r="X19" s="327"/>
      <c r="Y19" s="328" t="str">
        <f aca="false">IF(AND(N19&lt;$N$14/2,COUNTIF($P19:$T19,"&gt;0")&gt;0),"FAIL LABS",IF(OR($U19=0,$U19=""),"",IF($V19&gt;=70,"A",IF($V19&gt;=60,"B",IF($V19&gt;=50,"C",IF($V19&gt;=40,"D","E"))))))</f>
        <v>B</v>
      </c>
    </row>
    <row r="20" customFormat="false" ht="26.25" hidden="false" customHeight="false" outlineLevel="0" collapsed="false">
      <c r="A20" s="320" t="n">
        <v>6</v>
      </c>
      <c r="B20" s="577" t="s">
        <v>25</v>
      </c>
      <c r="C20" s="577" t="s">
        <v>26</v>
      </c>
      <c r="D20" s="323" t="n">
        <v>14</v>
      </c>
      <c r="E20" s="323" t="n">
        <v>15</v>
      </c>
      <c r="F20" s="323"/>
      <c r="G20" s="324" t="n">
        <f aca="false">IF(COUNTA($D20:$F20)&gt;0,SUM($D20/$D$14,$E20/$E$14,$F20/$F$14)*$G$14/COUNTA($D20:$F20),0)</f>
        <v>7.25</v>
      </c>
      <c r="H20" s="323" t="n">
        <v>4.5</v>
      </c>
      <c r="I20" s="323"/>
      <c r="J20" s="324" t="n">
        <f aca="false">IF(COUNTA($H20:$I20)&gt;0,SUM($H20/$H$14,$I20/$I$14)*$J$14/COUNTA($H20:$I20),0)</f>
        <v>4.5</v>
      </c>
      <c r="K20" s="323" t="n">
        <v>13</v>
      </c>
      <c r="L20" s="323" t="n">
        <v>14</v>
      </c>
      <c r="M20" s="323"/>
      <c r="N20" s="324" t="n">
        <f aca="false">IF(COUNTA($K20:$M20)&gt;0,SUM($K20/$K$14,$L20/$L$14,$M20/$M$14)*$N$14/COUNTA($K20:$M20),0)</f>
        <v>13.5</v>
      </c>
      <c r="O20" s="325" t="n">
        <f aca="false">IF(ROUNDDOWN(SUM($G20,$J20,$N20,0.05),1)&gt;0,ROUNDDOWN(SUM($G20,$J20,$N20,0.05),1),"")</f>
        <v>25.3</v>
      </c>
      <c r="P20" s="323" t="n">
        <v>22.5</v>
      </c>
      <c r="Q20" s="323" t="n">
        <v>5.5</v>
      </c>
      <c r="R20" s="323"/>
      <c r="S20" s="323" t="n">
        <v>5</v>
      </c>
      <c r="T20" s="323"/>
      <c r="U20" s="326" t="n">
        <f aca="false">IF(OR(COUNTIF($P20:$T20,"&gt;0")=0,COUNTA($P$14)=0),"",(IF(COUNTA($Q20:$T20)&lt;=2,SUM($P20:$T20),IF(COUNTA($Q20:$T20)=3,SUM($P20:$T20)-MIN($Q20:$T20),SUM($P20:$T20)-MIN($Q20:$T20)-SMALL($Q20:$T20,2))))*7/(SUM($P$14:$R$14)/10))</f>
        <v>33</v>
      </c>
      <c r="V20" s="327" t="n">
        <f aca="false">IF(ROUNDDOWN(SUM($O20,$U20,0.5),0)&gt;0,ROUNDDOWN(SUM($O20,$U20,0.5),0),"")</f>
        <v>58</v>
      </c>
      <c r="W20" s="327"/>
      <c r="X20" s="327"/>
      <c r="Y20" s="328" t="str">
        <f aca="false">IF(AND(N20&lt;$N$14/2,COUNTIF($P20:$T20,"&gt;0")&gt;0),"FAIL LABS",IF(OR($U20=0,$U20=""),"",IF($V20&gt;=70,"A",IF($V20&gt;=60,"B",IF($V20&gt;=50,"C",IF($V20&gt;=40,"D","E"))))))</f>
        <v>C</v>
      </c>
    </row>
    <row r="21" customFormat="false" ht="26.25" hidden="false" customHeight="false" outlineLevel="0" collapsed="false">
      <c r="A21" s="320" t="n">
        <v>7</v>
      </c>
      <c r="B21" s="577" t="s">
        <v>41</v>
      </c>
      <c r="C21" s="577" t="s">
        <v>42</v>
      </c>
      <c r="D21" s="323" t="n">
        <v>13.3333333333333</v>
      </c>
      <c r="E21" s="323" t="n">
        <v>15</v>
      </c>
      <c r="F21" s="323"/>
      <c r="G21" s="324" t="n">
        <f aca="false">IF(COUNTA($D21:$F21)&gt;0,SUM($D21/$D$14,$E21/$E$14,$F21/$F$14)*$G$14/COUNTA($D21:$F21),0)</f>
        <v>7.08333333333333</v>
      </c>
      <c r="H21" s="323" t="n">
        <v>4.5</v>
      </c>
      <c r="I21" s="323"/>
      <c r="J21" s="324" t="n">
        <f aca="false">IF(COUNTA($H21:$I21)&gt;0,SUM($H21/$H$14,$I21/$I$14)*$J$14/COUNTA($H21:$I21),0)</f>
        <v>4.5</v>
      </c>
      <c r="K21" s="323" t="n">
        <v>12</v>
      </c>
      <c r="L21" s="323" t="n">
        <v>13</v>
      </c>
      <c r="M21" s="323"/>
      <c r="N21" s="324" t="n">
        <f aca="false">IF(COUNTA($K21:$M21)&gt;0,SUM($K21/$K$14,$L21/$L$14,$M21/$M$14)*$N$14/COUNTA($K21:$M21),0)</f>
        <v>12.5</v>
      </c>
      <c r="O21" s="325" t="n">
        <f aca="false">IF(ROUNDDOWN(SUM($G21,$J21,$N21,0.05),1)&gt;0,ROUNDDOWN(SUM($G21,$J21,$N21,0.05),1),"")</f>
        <v>24.1</v>
      </c>
      <c r="P21" s="323" t="n">
        <v>10.5</v>
      </c>
      <c r="Q21" s="323"/>
      <c r="R21" s="323" t="n">
        <v>1.5</v>
      </c>
      <c r="S21" s="323" t="n">
        <v>3.5</v>
      </c>
      <c r="T21" s="323"/>
      <c r="U21" s="326" t="n">
        <f aca="false">IF(OR(COUNTIF($P21:$T21,"&gt;0")=0,COUNTA($P$14)=0),"",(IF(COUNTA($Q21:$T21)&lt;=2,SUM($P21:$T21),IF(COUNTA($Q21:$T21)=3,SUM($P21:$T21)-MIN($Q21:$T21),SUM($P21:$T21)-MIN($Q21:$T21)-SMALL($Q21:$T21,2))))*7/(SUM($P$14:$R$14)/10))</f>
        <v>15.5</v>
      </c>
      <c r="V21" s="327" t="n">
        <f aca="false">IF(ROUNDDOWN(SUM($O21,$U21,0.5),0)&gt;0,ROUNDDOWN(SUM($O21,$U21,0.5),0),"")</f>
        <v>40</v>
      </c>
      <c r="W21" s="327"/>
      <c r="X21" s="327"/>
      <c r="Y21" s="328" t="str">
        <f aca="false">IF(AND(N21&lt;$N$14/2,COUNTIF($P21:$T21,"&gt;0")&gt;0),"FAIL LABS",IF(OR($U21=0,$U21=""),"",IF($V21&gt;=70,"A",IF($V21&gt;=60,"B",IF($V21&gt;=50,"C",IF($V21&gt;=40,"D","E"))))))</f>
        <v>D</v>
      </c>
    </row>
    <row r="22" customFormat="false" ht="26.25" hidden="false" customHeight="false" outlineLevel="0" collapsed="false">
      <c r="A22" s="320" t="n">
        <v>8</v>
      </c>
      <c r="B22" s="577" t="s">
        <v>43</v>
      </c>
      <c r="C22" s="577" t="s">
        <v>44</v>
      </c>
      <c r="D22" s="323" t="n">
        <v>12.6666666666667</v>
      </c>
      <c r="E22" s="323" t="n">
        <v>15</v>
      </c>
      <c r="F22" s="323"/>
      <c r="G22" s="324" t="n">
        <f aca="false">IF(COUNTA($D22:$F22)&gt;0,SUM($D22/$D$14,$E22/$E$14,$F22/$F$14)*$G$14/COUNTA($D22:$F22),0)</f>
        <v>6.91666666666667</v>
      </c>
      <c r="H22" s="323" t="n">
        <v>5</v>
      </c>
      <c r="I22" s="323"/>
      <c r="J22" s="324" t="n">
        <f aca="false">IF(COUNTA($H22:$I22)&gt;0,SUM($H22/$H$14,$I22/$I$14)*$J$14/COUNTA($H22:$I22),0)</f>
        <v>5</v>
      </c>
      <c r="K22" s="323" t="n">
        <v>10</v>
      </c>
      <c r="L22" s="323" t="n">
        <v>11</v>
      </c>
      <c r="M22" s="323"/>
      <c r="N22" s="324" t="n">
        <f aca="false">IF(COUNTA($K22:$M22)&gt;0,SUM($K22/$K$14,$L22/$L$14,$M22/$M$14)*$N$14/COUNTA($K22:$M22),0)</f>
        <v>10.5</v>
      </c>
      <c r="O22" s="325" t="n">
        <f aca="false">IF(ROUNDDOWN(SUM($G22,$J22,$N22,0.05),1)&gt;0,ROUNDDOWN(SUM($G22,$J22,$N22,0.05),1),"")</f>
        <v>22.4</v>
      </c>
      <c r="P22" s="323" t="n">
        <v>15</v>
      </c>
      <c r="Q22" s="323"/>
      <c r="R22" s="323" t="n">
        <v>14.5</v>
      </c>
      <c r="S22" s="323"/>
      <c r="T22" s="323" t="n">
        <v>4.5</v>
      </c>
      <c r="U22" s="326" t="n">
        <f aca="false">IF(OR(COUNTIF($P22:$T22,"&gt;0")=0,COUNTA($P$14)=0),"",(IF(COUNTA($Q22:$T22)&lt;=2,SUM($P22:$T22),IF(COUNTA($Q22:$T22)=3,SUM($P22:$T22)-MIN($Q22:$T22),SUM($P22:$T22)-MIN($Q22:$T22)-SMALL($Q22:$T22,2))))*7/(SUM($P$14:$R$14)/10))</f>
        <v>34</v>
      </c>
      <c r="V22" s="327" t="n">
        <f aca="false">IF(ROUNDDOWN(SUM($O22,$U22,0.5),0)&gt;0,ROUNDDOWN(SUM($O22,$U22,0.5),0),"")</f>
        <v>56</v>
      </c>
      <c r="W22" s="327"/>
      <c r="X22" s="327"/>
      <c r="Y22" s="328" t="str">
        <f aca="false">IF(AND(N22&lt;$N$14/2,COUNTIF($P22:$T22,"&gt;0")&gt;0),"FAIL LABS",IF(OR($U22=0,$U22=""),"",IF($V22&gt;=70,"A",IF($V22&gt;=60,"B",IF($V22&gt;=50,"C",IF($V22&gt;=40,"D","E"))))))</f>
        <v>C</v>
      </c>
    </row>
    <row r="23" customFormat="false" ht="26.25" hidden="false" customHeight="false" outlineLevel="0" collapsed="false">
      <c r="A23" s="320" t="n">
        <v>9</v>
      </c>
      <c r="B23" s="577" t="s">
        <v>45</v>
      </c>
      <c r="C23" s="577" t="s">
        <v>46</v>
      </c>
      <c r="D23" s="323" t="n">
        <v>18</v>
      </c>
      <c r="E23" s="323" t="n">
        <v>15</v>
      </c>
      <c r="F23" s="323"/>
      <c r="G23" s="324" t="n">
        <f aca="false">IF(COUNTA($D23:$F23)&gt;0,SUM($D23/$D$14,$E23/$E$14,$F23/$F$14)*$G$14/COUNTA($D23:$F23),0)</f>
        <v>8.25</v>
      </c>
      <c r="H23" s="323" t="n">
        <v>4</v>
      </c>
      <c r="I23" s="323"/>
      <c r="J23" s="324" t="n">
        <f aca="false">IF(COUNTA($H23:$I23)&gt;0,SUM($H23/$H$14,$I23/$I$14)*$J$14/COUNTA($H23:$I23),0)</f>
        <v>4</v>
      </c>
      <c r="K23" s="323" t="n">
        <v>12</v>
      </c>
      <c r="L23" s="323" t="n">
        <v>12</v>
      </c>
      <c r="M23" s="323"/>
      <c r="N23" s="324" t="n">
        <f aca="false">IF(COUNTA($K23:$M23)&gt;0,SUM($K23/$K$14,$L23/$L$14,$M23/$M$14)*$N$14/COUNTA($K23:$M23),0)</f>
        <v>12</v>
      </c>
      <c r="O23" s="325" t="n">
        <f aca="false">IF(ROUNDDOWN(SUM($G23,$J23,$N23,0.05),1)&gt;0,ROUNDDOWN(SUM($G23,$J23,$N23,0.05),1),"")</f>
        <v>24.3</v>
      </c>
      <c r="P23" s="323" t="n">
        <v>24.5</v>
      </c>
      <c r="Q23" s="323"/>
      <c r="R23" s="323" t="n">
        <v>8</v>
      </c>
      <c r="S23" s="323"/>
      <c r="T23" s="323" t="n">
        <v>9</v>
      </c>
      <c r="U23" s="326" t="n">
        <f aca="false">IF(OR(COUNTIF($P23:$T23,"&gt;0")=0,COUNTA($P$14)=0),"",(IF(COUNTA($Q23:$T23)&lt;=2,SUM($P23:$T23),IF(COUNTA($Q23:$T23)=3,SUM($P23:$T23)-MIN($Q23:$T23),SUM($P23:$T23)-MIN($Q23:$T23)-SMALL($Q23:$T23,2))))*7/(SUM($P$14:$R$14)/10))</f>
        <v>41.5</v>
      </c>
      <c r="V23" s="327" t="n">
        <f aca="false">IF(ROUNDDOWN(SUM($O23,$U23,0.5),0)&gt;0,ROUNDDOWN(SUM($O23,$U23,0.5),0),"")</f>
        <v>66</v>
      </c>
      <c r="W23" s="327"/>
      <c r="X23" s="327"/>
      <c r="Y23" s="328" t="str">
        <f aca="false">IF(AND(N23&lt;$N$14/2,COUNTIF($P23:$T23,"&gt;0")&gt;0),"FAIL LABS",IF(OR($U23=0,$U23=""),"",IF($V23&gt;=70,"A",IF($V23&gt;=60,"B",IF($V23&gt;=50,"C",IF($V23&gt;=40,"D","E"))))))</f>
        <v>B</v>
      </c>
    </row>
    <row r="24" customFormat="false" ht="26.25" hidden="false" customHeight="false" outlineLevel="0" collapsed="false">
      <c r="A24" s="320" t="n">
        <v>10</v>
      </c>
      <c r="B24" s="577" t="s">
        <v>410</v>
      </c>
      <c r="C24" s="577" t="s">
        <v>411</v>
      </c>
      <c r="D24" s="323"/>
      <c r="E24" s="323"/>
      <c r="F24" s="323"/>
      <c r="G24" s="324"/>
      <c r="H24" s="323"/>
      <c r="I24" s="323"/>
      <c r="J24" s="324"/>
      <c r="K24" s="323"/>
      <c r="L24" s="323"/>
      <c r="M24" s="323"/>
      <c r="N24" s="324"/>
      <c r="O24" s="325"/>
      <c r="P24" s="323"/>
      <c r="Q24" s="323"/>
      <c r="R24" s="323"/>
      <c r="S24" s="323"/>
      <c r="T24" s="323"/>
      <c r="U24" s="326"/>
      <c r="V24" s="327"/>
      <c r="W24" s="327"/>
      <c r="X24" s="327"/>
      <c r="Y24" s="328"/>
    </row>
    <row r="25" customFormat="false" ht="26.25" hidden="false" customHeight="false" outlineLevel="0" collapsed="false">
      <c r="A25" s="320" t="n">
        <v>11</v>
      </c>
      <c r="B25" s="577" t="s">
        <v>47</v>
      </c>
      <c r="C25" s="577" t="s">
        <v>48</v>
      </c>
      <c r="D25" s="323" t="n">
        <v>12.6666666666667</v>
      </c>
      <c r="E25" s="323" t="n">
        <v>17.3333333333333</v>
      </c>
      <c r="F25" s="323"/>
      <c r="G25" s="324" t="n">
        <f aca="false">IF(COUNTA($D25:$F25)&gt;0,SUM($D25/$D$14,$E25/$E$14,$F25/$F$14)*$G$14/COUNTA($D25:$F25),0)</f>
        <v>7.5</v>
      </c>
      <c r="H25" s="323" t="n">
        <v>4</v>
      </c>
      <c r="I25" s="323"/>
      <c r="J25" s="324" t="n">
        <f aca="false">IF(COUNTA($H25:$I25)&gt;0,SUM($H25/$H$14,$I25/$I$14)*$J$14/COUNTA($H25:$I25),0)</f>
        <v>4</v>
      </c>
      <c r="K25" s="323" t="n">
        <v>8</v>
      </c>
      <c r="L25" s="323" t="n">
        <v>12</v>
      </c>
      <c r="M25" s="323"/>
      <c r="N25" s="324" t="n">
        <f aca="false">IF(COUNTA($K25:$M25)&gt;0,SUM($K25/$K$14,$L25/$L$14,$M25/$M$14)*$N$14/COUNTA($K25:$M25),0)</f>
        <v>10</v>
      </c>
      <c r="O25" s="325" t="n">
        <f aca="false">IF(ROUNDDOWN(SUM($G25,$J25,$N25,0.05),1)&gt;0,ROUNDDOWN(SUM($G25,$J25,$N25,0.05),1),"")</f>
        <v>21.5</v>
      </c>
      <c r="P25" s="323" t="n">
        <v>18.5</v>
      </c>
      <c r="Q25" s="323"/>
      <c r="R25" s="323" t="n">
        <v>5</v>
      </c>
      <c r="S25" s="323" t="n">
        <v>9.5</v>
      </c>
      <c r="T25" s="323"/>
      <c r="U25" s="326" t="n">
        <f aca="false">IF(OR(COUNTIF($P25:$T25,"&gt;0")=0,COUNTA($P$14)=0),"",(IF(COUNTA($Q25:$T25)&lt;=2,SUM($P25:$T25),IF(COUNTA($Q25:$T25)=3,SUM($P25:$T25)-MIN($Q25:$T25),SUM($P25:$T25)-MIN($Q25:$T25)-SMALL($Q25:$T25,2))))*7/(SUM($P$14:$R$14)/10))</f>
        <v>33</v>
      </c>
      <c r="V25" s="327" t="n">
        <f aca="false">IF(ROUNDDOWN(SUM($O25,$U25,0.5),0)&gt;0,ROUNDDOWN(SUM($O25,$U25,0.5),0),"")</f>
        <v>55</v>
      </c>
      <c r="W25" s="327"/>
      <c r="X25" s="327"/>
      <c r="Y25" s="328" t="str">
        <f aca="false">IF(AND(N25&lt;$N$14/2,COUNTIF($P25:$T25,"&gt;0")&gt;0),"FAIL LABS",IF(OR($U25=0,$U25=""),"",IF($V25&gt;=70,"A",IF($V25&gt;=60,"B",IF($V25&gt;=50,"C",IF($V25&gt;=40,"D","E"))))))</f>
        <v>C</v>
      </c>
    </row>
    <row r="26" customFormat="false" ht="26.25" hidden="false" customHeight="false" outlineLevel="0" collapsed="false">
      <c r="A26" s="320" t="n">
        <v>12</v>
      </c>
      <c r="B26" s="577" t="s">
        <v>51</v>
      </c>
      <c r="C26" s="577" t="s">
        <v>52</v>
      </c>
      <c r="D26" s="323" t="n">
        <v>8</v>
      </c>
      <c r="E26" s="323" t="n">
        <v>20</v>
      </c>
      <c r="F26" s="323"/>
      <c r="G26" s="324" t="n">
        <f aca="false">IF(COUNTA($D26:$F26)&gt;0,SUM($D26/$D$14,$E26/$E$14,$F26/$F$14)*$G$14/COUNTA($D26:$F26),0)</f>
        <v>7</v>
      </c>
      <c r="H26" s="323" t="n">
        <v>4.5</v>
      </c>
      <c r="I26" s="323"/>
      <c r="J26" s="324" t="n">
        <f aca="false">IF(COUNTA($H26:$I26)&gt;0,SUM($H26/$H$14,$I26/$I$14)*$J$14/COUNTA($H26:$I26),0)</f>
        <v>4.5</v>
      </c>
      <c r="K26" s="323" t="n">
        <v>11</v>
      </c>
      <c r="L26" s="323" t="n">
        <v>10</v>
      </c>
      <c r="M26" s="323"/>
      <c r="N26" s="324" t="n">
        <f aca="false">IF(COUNTA($K26:$M26)&gt;0,SUM($K26/$K$14,$L26/$L$14,$M26/$M$14)*$N$14/COUNTA($K26:$M26),0)</f>
        <v>10.5</v>
      </c>
      <c r="O26" s="325" t="n">
        <f aca="false">IF(ROUNDDOWN(SUM($G26,$J26,$N26,0.05),1)&gt;0,ROUNDDOWN(SUM($G26,$J26,$N26,0.05),1),"")</f>
        <v>22</v>
      </c>
      <c r="P26" s="323" t="n">
        <v>21</v>
      </c>
      <c r="Q26" s="323" t="n">
        <v>7</v>
      </c>
      <c r="R26" s="323"/>
      <c r="S26" s="323"/>
      <c r="T26" s="323" t="n">
        <v>5</v>
      </c>
      <c r="U26" s="326" t="n">
        <f aca="false">IF(OR(COUNTIF($P26:$T26,"&gt;0")=0,COUNTA($P$14)=0),"",(IF(COUNTA($Q26:$T26)&lt;=2,SUM($P26:$T26),IF(COUNTA($Q26:$T26)=3,SUM($P26:$T26)-MIN($Q26:$T26),SUM($P26:$T26)-MIN($Q26:$T26)-SMALL($Q26:$T26,2))))*7/(SUM($P$14:$R$14)/10))</f>
        <v>33</v>
      </c>
      <c r="V26" s="327" t="n">
        <f aca="false">IF(ROUNDDOWN(SUM($O26,$U26,0.5),0)&gt;0,ROUNDDOWN(SUM($O26,$U26,0.5),0),"")</f>
        <v>55</v>
      </c>
      <c r="W26" s="327"/>
      <c r="X26" s="327"/>
      <c r="Y26" s="328" t="str">
        <f aca="false">IF(AND(N26&lt;$N$14/2,COUNTIF($P26:$T26,"&gt;0")&gt;0),"FAIL LABS",IF(OR($U26=0,$U26=""),"",IF($V26&gt;=70,"A",IF($V26&gt;=60,"B",IF($V26&gt;=50,"C",IF($V26&gt;=40,"D","E"))))))</f>
        <v>C</v>
      </c>
    </row>
    <row r="27" customFormat="false" ht="26.25" hidden="false" customHeight="false" outlineLevel="0" collapsed="false">
      <c r="A27" s="320" t="n">
        <v>13</v>
      </c>
      <c r="B27" s="577" t="s">
        <v>53</v>
      </c>
      <c r="C27" s="577" t="s">
        <v>54</v>
      </c>
      <c r="D27" s="323" t="n">
        <v>10</v>
      </c>
      <c r="E27" s="323" t="n">
        <v>20</v>
      </c>
      <c r="F27" s="323"/>
      <c r="G27" s="324" t="n">
        <f aca="false">IF(COUNTA($D27:$F27)&gt;0,SUM($D27/$D$14,$E27/$E$14,$F27/$F$14)*$G$14/COUNTA($D27:$F27),0)</f>
        <v>7.5</v>
      </c>
      <c r="H27" s="323" t="n">
        <v>4.5</v>
      </c>
      <c r="I27" s="323"/>
      <c r="J27" s="324" t="n">
        <f aca="false">IF(COUNTA($H27:$I27)&gt;0,SUM($H27/$H$14,$I27/$I$14)*$J$14/COUNTA($H27:$I27),0)</f>
        <v>4.5</v>
      </c>
      <c r="K27" s="323" t="n">
        <v>11</v>
      </c>
      <c r="L27" s="323" t="n">
        <v>10</v>
      </c>
      <c r="M27" s="323"/>
      <c r="N27" s="324" t="n">
        <f aca="false">IF(COUNTA($K27:$M27)&gt;0,SUM($K27/$K$14,$L27/$L$14,$M27/$M$14)*$N$14/COUNTA($K27:$M27),0)</f>
        <v>10.5</v>
      </c>
      <c r="O27" s="325" t="n">
        <f aca="false">IF(ROUNDDOWN(SUM($G27,$J27,$N27,0.05),1)&gt;0,ROUNDDOWN(SUM($G27,$J27,$N27,0.05),1),"")</f>
        <v>22.5</v>
      </c>
      <c r="P27" s="323" t="n">
        <v>22</v>
      </c>
      <c r="Q27" s="323"/>
      <c r="R27" s="323" t="n">
        <v>13.5</v>
      </c>
      <c r="S27" s="323" t="n">
        <v>7.5</v>
      </c>
      <c r="T27" s="323"/>
      <c r="U27" s="326" t="n">
        <f aca="false">IF(OR(COUNTIF($P27:$T27,"&gt;0")=0,COUNTA($P$14)=0),"",(IF(COUNTA($Q27:$T27)&lt;=2,SUM($P27:$T27),IF(COUNTA($Q27:$T27)=3,SUM($P27:$T27)-MIN($Q27:$T27),SUM($P27:$T27)-MIN($Q27:$T27)-SMALL($Q27:$T27,2))))*7/(SUM($P$14:$R$14)/10))</f>
        <v>43</v>
      </c>
      <c r="V27" s="327" t="n">
        <f aca="false">IF(ROUNDDOWN(SUM($O27,$U27,0.5),0)&gt;0,ROUNDDOWN(SUM($O27,$U27,0.5),0),"")</f>
        <v>66</v>
      </c>
      <c r="W27" s="327"/>
      <c r="X27" s="327"/>
      <c r="Y27" s="328" t="str">
        <f aca="false">IF(AND(N27&lt;$N$14/2,COUNTIF($P27:$T27,"&gt;0")&gt;0),"FAIL LABS",IF(OR($U27=0,$U27=""),"",IF($V27&gt;=70,"A",IF($V27&gt;=60,"B",IF($V27&gt;=50,"C",IF($V27&gt;=40,"D","E"))))))</f>
        <v>B</v>
      </c>
    </row>
    <row r="28" customFormat="false" ht="26.25" hidden="false" customHeight="false" outlineLevel="0" collapsed="false">
      <c r="A28" s="320" t="n">
        <v>14</v>
      </c>
      <c r="B28" s="577" t="s">
        <v>55</v>
      </c>
      <c r="C28" s="577" t="s">
        <v>56</v>
      </c>
      <c r="D28" s="323" t="n">
        <v>16</v>
      </c>
      <c r="E28" s="323" t="n">
        <v>18.6666666666667</v>
      </c>
      <c r="F28" s="323"/>
      <c r="G28" s="324" t="n">
        <f aca="false">IF(COUNTA($D28:$F28)&gt;0,SUM($D28/$D$14,$E28/$E$14,$F28/$F$14)*$G$14/COUNTA($D28:$F28),0)</f>
        <v>8.66666666666667</v>
      </c>
      <c r="H28" s="323" t="n">
        <v>5</v>
      </c>
      <c r="I28" s="323"/>
      <c r="J28" s="324" t="n">
        <f aca="false">IF(COUNTA($H28:$I28)&gt;0,SUM($H28/$H$14,$I28/$I$14)*$J$14/COUNTA($H28:$I28),0)</f>
        <v>5</v>
      </c>
      <c r="K28" s="323" t="n">
        <v>14</v>
      </c>
      <c r="L28" s="323" t="n">
        <v>14</v>
      </c>
      <c r="M28" s="323"/>
      <c r="N28" s="324" t="n">
        <f aca="false">IF(COUNTA($K28:$M28)&gt;0,SUM($K28/$K$14,$L28/$L$14,$M28/$M$14)*$N$14/COUNTA($K28:$M28),0)</f>
        <v>14</v>
      </c>
      <c r="O28" s="325" t="n">
        <v>25</v>
      </c>
      <c r="P28" s="323" t="n">
        <v>25</v>
      </c>
      <c r="Q28" s="323" t="n">
        <v>18</v>
      </c>
      <c r="R28" s="323"/>
      <c r="S28" s="323" t="n">
        <v>10.5</v>
      </c>
      <c r="T28" s="323"/>
      <c r="U28" s="326" t="n">
        <f aca="false">IF(OR(COUNTIF($P28:$T28,"&gt;0")=0,COUNTA($P$14)=0),"",(IF(COUNTA($Q28:$T28)&lt;=2,SUM($P28:$T28),IF(COUNTA($Q28:$T28)=3,SUM($P28:$T28)-MIN($Q28:$T28),SUM($P28:$T28)-MIN($Q28:$T28)-SMALL($Q28:$T28,2))))*7/(SUM($P$14:$R$14)/10))</f>
        <v>53.5</v>
      </c>
      <c r="V28" s="327" t="n">
        <f aca="false">IF(ROUNDDOWN(SUM($O28,$U28,0.5),0)&gt;0,ROUNDDOWN(SUM($O28,$U28,0.5),0),"")</f>
        <v>79</v>
      </c>
      <c r="W28" s="327"/>
      <c r="X28" s="327"/>
      <c r="Y28" s="328" t="str">
        <f aca="false">IF(AND(N28&lt;$N$14/2,COUNTIF($P28:$T28,"&gt;0")&gt;0),"FAIL LABS",IF(OR($U28=0,$U28=""),"",IF($V28&gt;=70,"A",IF($V28&gt;=60,"B",IF($V28&gt;=50,"C",IF($V28&gt;=40,"D","E"))))))</f>
        <v>A</v>
      </c>
    </row>
    <row r="29" customFormat="false" ht="26.25" hidden="false" customHeight="false" outlineLevel="0" collapsed="false">
      <c r="A29" s="320" t="n">
        <v>15</v>
      </c>
      <c r="B29" s="577" t="s">
        <v>57</v>
      </c>
      <c r="C29" s="577" t="s">
        <v>58</v>
      </c>
      <c r="D29" s="323" t="n">
        <v>13.3333333333333</v>
      </c>
      <c r="E29" s="323" t="n">
        <v>20</v>
      </c>
      <c r="F29" s="323"/>
      <c r="G29" s="324" t="n">
        <f aca="false">IF(COUNTA($D29:$F29)&gt;0,SUM($D29/$D$14,$E29/$E$14,$F29/$F$14)*$G$14/COUNTA($D29:$F29),0)</f>
        <v>8.33333333333333</v>
      </c>
      <c r="H29" s="323" t="n">
        <v>4.5</v>
      </c>
      <c r="I29" s="323"/>
      <c r="J29" s="324" t="n">
        <f aca="false">IF(COUNTA($H29:$I29)&gt;0,SUM($H29/$H$14,$I29/$I$14)*$J$14/COUNTA($H29:$I29),0)</f>
        <v>4.5</v>
      </c>
      <c r="K29" s="323" t="n">
        <v>14</v>
      </c>
      <c r="L29" s="323" t="n">
        <v>13</v>
      </c>
      <c r="M29" s="323"/>
      <c r="N29" s="324" t="n">
        <f aca="false">IF(COUNTA($K29:$M29)&gt;0,SUM($K29/$K$14,$L29/$L$14,$M29/$M$14)*$N$14/COUNTA($K29:$M29),0)</f>
        <v>13.5</v>
      </c>
      <c r="O29" s="325" t="n">
        <f aca="false">IF(ROUNDDOWN(SUM($G29,$J29,$N29,0.05),1)&gt;0,ROUNDDOWN(SUM($G29,$J29,$N29,0.05),1),"")</f>
        <v>26.3</v>
      </c>
      <c r="P29" s="323" t="n">
        <v>25</v>
      </c>
      <c r="Q29" s="323"/>
      <c r="R29" s="323" t="n">
        <v>8.5</v>
      </c>
      <c r="S29" s="323"/>
      <c r="T29" s="323" t="n">
        <v>7.5</v>
      </c>
      <c r="U29" s="326" t="n">
        <f aca="false">IF(OR(COUNTIF($P29:$T29,"&gt;0")=0,COUNTA($P$14)=0),"",(IF(COUNTA($Q29:$T29)&lt;=2,SUM($P29:$T29),IF(COUNTA($Q29:$T29)=3,SUM($P29:$T29)-MIN($Q29:$T29),SUM($P29:$T29)-MIN($Q29:$T29)-SMALL($Q29:$T29,2))))*7/(SUM($P$14:$R$14)/10))</f>
        <v>41</v>
      </c>
      <c r="V29" s="327" t="n">
        <f aca="false">IF(ROUNDDOWN(SUM($O29,$U29,0.5),0)&gt;0,ROUNDDOWN(SUM($O29,$U29,0.5),0),"")</f>
        <v>67</v>
      </c>
      <c r="W29" s="327"/>
      <c r="X29" s="327"/>
      <c r="Y29" s="328" t="str">
        <f aca="false">IF(AND(N29&lt;$N$14/2,COUNTIF($P29:$T29,"&gt;0")&gt;0),"FAIL LABS",IF(OR($U29=0,$U29=""),"",IF($V29&gt;=70,"A",IF($V29&gt;=60,"B",IF($V29&gt;=50,"C",IF($V29&gt;=40,"D","E"))))))</f>
        <v>B</v>
      </c>
    </row>
    <row r="30" customFormat="false" ht="26.25" hidden="false" customHeight="false" outlineLevel="0" collapsed="false">
      <c r="A30" s="320" t="n">
        <v>16</v>
      </c>
      <c r="B30" s="582" t="s">
        <v>59</v>
      </c>
      <c r="C30" s="582" t="s">
        <v>60</v>
      </c>
      <c r="D30" s="323" t="n">
        <v>12.6666666666667</v>
      </c>
      <c r="E30" s="323" t="n">
        <v>18.6666666666667</v>
      </c>
      <c r="F30" s="323"/>
      <c r="G30" s="324" t="n">
        <f aca="false">IF(COUNTA($D30:$F30)&gt;0,SUM($D30/$D$14,$E30/$E$14,$F30/$F$14)*$G$14/COUNTA($D30:$F30),0)</f>
        <v>7.83333333333333</v>
      </c>
      <c r="H30" s="323" t="n">
        <v>4.5</v>
      </c>
      <c r="I30" s="323"/>
      <c r="J30" s="324" t="n">
        <f aca="false">IF(COUNTA($H30:$I30)&gt;0,SUM($H30/$H$14,$I30/$I$14)*$J$14/COUNTA($H30:$I30),0)</f>
        <v>4.5</v>
      </c>
      <c r="K30" s="323" t="n">
        <v>11</v>
      </c>
      <c r="L30" s="323" t="n">
        <v>11.5</v>
      </c>
      <c r="M30" s="323"/>
      <c r="N30" s="324" t="n">
        <f aca="false">IF(COUNTA($K30:$M30)&gt;0,SUM($K30/$K$14,$L30/$L$14,$M30/$M$14)*$N$14/COUNTA($K30:$M30),0)</f>
        <v>11.25</v>
      </c>
      <c r="O30" s="325" t="n">
        <f aca="false">IF(ROUNDDOWN(SUM($G30,$J30,$N30,0.05),1)&gt;0,ROUNDDOWN(SUM($G30,$J30,$N30,0.05),1),"")</f>
        <v>23.6</v>
      </c>
      <c r="P30" s="323" t="n">
        <v>18</v>
      </c>
      <c r="Q30" s="323" t="n">
        <v>9</v>
      </c>
      <c r="R30" s="323"/>
      <c r="S30" s="323" t="n">
        <v>6</v>
      </c>
      <c r="T30" s="323"/>
      <c r="U30" s="326" t="n">
        <f aca="false">IF(OR(COUNTIF($P30:$T30,"&gt;0")=0,COUNTA($P$14)=0),"",(IF(COUNTA($Q30:$T30)&lt;=2,SUM($P30:$T30),IF(COUNTA($Q30:$T30)=3,SUM($P30:$T30)-MIN($Q30:$T30),SUM($P30:$T30)-MIN($Q30:$T30)-SMALL($Q30:$T30,2))))*7/(SUM($P$14:$R$14)/10))</f>
        <v>33</v>
      </c>
      <c r="V30" s="327" t="n">
        <f aca="false">IF(ROUNDDOWN(SUM($O30,$U30,0.5),0)&gt;0,ROUNDDOWN(SUM($O30,$U30,0.5),0),"")</f>
        <v>57</v>
      </c>
      <c r="W30" s="327"/>
      <c r="X30" s="327"/>
      <c r="Y30" s="328" t="str">
        <f aca="false">IF(AND(N30&lt;$N$14/2,COUNTIF($P30:$T30,"&gt;0")&gt;0),"FAIL LABS",IF(OR($U30=0,$U30=""),"",IF($V30&gt;=70,"A",IF($V30&gt;=60,"B",IF($V30&gt;=50,"C",IF($V30&gt;=40,"D","E"))))))</f>
        <v>C</v>
      </c>
    </row>
    <row r="31" customFormat="false" ht="26.25" hidden="false" customHeight="false" outlineLevel="0" collapsed="false">
      <c r="A31" s="320" t="n">
        <v>17</v>
      </c>
      <c r="B31" s="577" t="s">
        <v>61</v>
      </c>
      <c r="C31" s="577" t="s">
        <v>62</v>
      </c>
      <c r="D31" s="323" t="n">
        <v>17.3333333333333</v>
      </c>
      <c r="E31" s="323" t="n">
        <v>20</v>
      </c>
      <c r="F31" s="323"/>
      <c r="G31" s="324" t="n">
        <f aca="false">IF(COUNTA($D31:$F31)&gt;0,SUM($D31/$D$14,$E31/$E$14,$F31/$F$14)*$G$14/COUNTA($D31:$F31),0)</f>
        <v>9.33333333333333</v>
      </c>
      <c r="H31" s="323" t="n">
        <v>4</v>
      </c>
      <c r="I31" s="323"/>
      <c r="J31" s="324" t="n">
        <f aca="false">IF(COUNTA($H31:$I31)&gt;0,SUM($H31/$H$14,$I31/$I$14)*$J$14/COUNTA($H31:$I31),0)</f>
        <v>4</v>
      </c>
      <c r="K31" s="323" t="n">
        <v>13</v>
      </c>
      <c r="L31" s="323" t="n">
        <v>14</v>
      </c>
      <c r="M31" s="323"/>
      <c r="N31" s="324" t="n">
        <f aca="false">IF(COUNTA($K31:$M31)&gt;0,SUM($K31/$K$14,$L31/$L$14,$M31/$M$14)*$N$14/COUNTA($K31:$M31),0)</f>
        <v>13.5</v>
      </c>
      <c r="O31" s="325" t="n">
        <f aca="false">IF(ROUNDDOWN(SUM($G31,$J31,$N31,0.05),1)&gt;0,ROUNDDOWN(SUM($G31,$J31,$N31,0.05),1),"")</f>
        <v>26.8</v>
      </c>
      <c r="P31" s="323" t="n">
        <v>19.5</v>
      </c>
      <c r="Q31" s="323" t="n">
        <v>13.5</v>
      </c>
      <c r="R31" s="323"/>
      <c r="S31" s="323" t="n">
        <v>4</v>
      </c>
      <c r="T31" s="323"/>
      <c r="U31" s="326" t="n">
        <f aca="false">IF(OR(COUNTIF($P31:$T31,"&gt;0")=0,COUNTA($P$14)=0),"",(IF(COUNTA($Q31:$T31)&lt;=2,SUM($P31:$T31),IF(COUNTA($Q31:$T31)=3,SUM($P31:$T31)-MIN($Q31:$T31),SUM($P31:$T31)-MIN($Q31:$T31)-SMALL($Q31:$T31,2))))*7/(SUM($P$14:$R$14)/10))</f>
        <v>37</v>
      </c>
      <c r="V31" s="327" t="n">
        <f aca="false">IF(ROUNDDOWN(SUM($O31,$U31,0.5),0)&gt;0,ROUNDDOWN(SUM($O31,$U31,0.5),0),"")</f>
        <v>64</v>
      </c>
      <c r="W31" s="327"/>
      <c r="X31" s="327"/>
      <c r="Y31" s="328" t="str">
        <f aca="false">IF(AND(N31&lt;$N$14/2,COUNTIF($P31:$T31,"&gt;0")&gt;0),"FAIL LABS",IF(OR($U31=0,$U31=""),"",IF($V31&gt;=70,"A",IF($V31&gt;=60,"B",IF($V31&gt;=50,"C",IF($V31&gt;=40,"D","E"))))))</f>
        <v>B</v>
      </c>
    </row>
    <row r="32" customFormat="false" ht="26.25" hidden="false" customHeight="false" outlineLevel="0" collapsed="false">
      <c r="A32" s="320" t="n">
        <v>18</v>
      </c>
      <c r="B32" s="577" t="s">
        <v>77</v>
      </c>
      <c r="C32" s="577" t="s">
        <v>78</v>
      </c>
      <c r="D32" s="323"/>
      <c r="E32" s="323" t="n">
        <v>18.6666666666667</v>
      </c>
      <c r="F32" s="323"/>
      <c r="G32" s="324" t="n">
        <f aca="false">IF(COUNTA($D32:$F32)&gt;0,SUM($D32/$D$14,$E32/$E$14,$F32/$F$14)*$G$14/COUNTA($D32:$F32),0)</f>
        <v>9.33333333333333</v>
      </c>
      <c r="H32" s="323" t="n">
        <v>4</v>
      </c>
      <c r="I32" s="323"/>
      <c r="J32" s="324" t="n">
        <f aca="false">IF(COUNTA($H32:$I32)&gt;0,SUM($H32/$H$14,$I32/$I$14)*$J$14/COUNTA($H32:$I32),0)</f>
        <v>4</v>
      </c>
      <c r="K32" s="323" t="n">
        <v>12</v>
      </c>
      <c r="L32" s="323" t="n">
        <v>12</v>
      </c>
      <c r="M32" s="323"/>
      <c r="N32" s="324" t="n">
        <f aca="false">IF(COUNTA($K32:$M32)&gt;0,SUM($K32/$K$14,$L32/$L$14,$M32/$M$14)*$N$14/COUNTA($K32:$M32),0)</f>
        <v>12</v>
      </c>
      <c r="O32" s="325" t="n">
        <f aca="false">IF(ROUNDDOWN(SUM($G32,$J32,$N32,0.05),1)&gt;0,ROUNDDOWN(SUM($G32,$J32,$N32,0.05),1),"")</f>
        <v>25.3</v>
      </c>
      <c r="P32" s="323" t="n">
        <v>8</v>
      </c>
      <c r="Q32" s="323" t="n">
        <v>2</v>
      </c>
      <c r="R32" s="323"/>
      <c r="S32" s="323"/>
      <c r="T32" s="323" t="n">
        <v>0.5</v>
      </c>
      <c r="U32" s="326" t="n">
        <f aca="false">IF(OR(COUNTIF($P32:$T32,"&gt;0")=0,COUNTA($P$14)=0),"",(IF(COUNTA($Q32:$T32)&lt;=2,SUM($P32:$T32),IF(COUNTA($Q32:$T32)=3,SUM($P32:$T32)-MIN($Q32:$T32),SUM($P32:$T32)-MIN($Q32:$T32)-SMALL($Q32:$T32,2))))*7/(SUM($P$14:$R$14)/10))</f>
        <v>10.5</v>
      </c>
      <c r="V32" s="327" t="n">
        <f aca="false">IF(ROUNDDOWN(SUM($O32,$U32,0.5),0)&gt;0,ROUNDDOWN(SUM($O32,$U32,0.5),0),"")</f>
        <v>36</v>
      </c>
      <c r="W32" s="327"/>
      <c r="X32" s="327"/>
      <c r="Y32" s="328" t="str">
        <f aca="false">IF(AND(N32&lt;$N$14/2,COUNTIF($P32:$T32,"&gt;0")&gt;0),"FAIL LABS",IF(OR($U32=0,$U32=""),"",IF($V32&gt;=70,"A",IF($V32&gt;=60,"B",IF($V32&gt;=50,"C",IF($V32&gt;=40,"D","E"))))))</f>
        <v>E</v>
      </c>
    </row>
    <row r="33" customFormat="false" ht="26.25" hidden="false" customHeight="false" outlineLevel="0" collapsed="false">
      <c r="A33" s="320" t="n">
        <v>19</v>
      </c>
      <c r="B33" s="582" t="s">
        <v>63</v>
      </c>
      <c r="C33" s="582" t="s">
        <v>64</v>
      </c>
      <c r="D33" s="323" t="n">
        <v>11.3333333333333</v>
      </c>
      <c r="E33" s="323" t="n">
        <v>20</v>
      </c>
      <c r="F33" s="323"/>
      <c r="G33" s="324" t="n">
        <f aca="false">IF(COUNTA($D33:$F33)&gt;0,SUM($D33/$D$14,$E33/$E$14,$F33/$F$14)*$G$14/COUNTA($D33:$F33),0)</f>
        <v>7.83333333333333</v>
      </c>
      <c r="H33" s="323" t="n">
        <v>4.5</v>
      </c>
      <c r="I33" s="323"/>
      <c r="J33" s="324" t="n">
        <f aca="false">IF(COUNTA($H33:$I33)&gt;0,SUM($H33/$H$14,$I33/$I$14)*$J$14/COUNTA($H33:$I33),0)</f>
        <v>4.5</v>
      </c>
      <c r="K33" s="323" t="n">
        <v>14</v>
      </c>
      <c r="L33" s="323" t="n">
        <v>13</v>
      </c>
      <c r="M33" s="323"/>
      <c r="N33" s="324" t="n">
        <f aca="false">IF(COUNTA($K33:$M33)&gt;0,SUM($K33/$K$14,$L33/$L$14,$M33/$M$14)*$N$14/COUNTA($K33:$M33),0)</f>
        <v>13.5</v>
      </c>
      <c r="O33" s="325" t="n">
        <f aca="false">IF(ROUNDDOWN(SUM($G33,$J33,$N33,0.05),1)&gt;0,ROUNDDOWN(SUM($G33,$J33,$N33,0.05),1),"")</f>
        <v>25.8</v>
      </c>
      <c r="P33" s="323" t="n">
        <v>21</v>
      </c>
      <c r="Q33" s="323"/>
      <c r="R33" s="323" t="n">
        <v>14.5</v>
      </c>
      <c r="S33" s="323"/>
      <c r="T33" s="323" t="n">
        <v>10.5</v>
      </c>
      <c r="U33" s="326" t="n">
        <f aca="false">IF(OR(COUNTIF($P33:$T33,"&gt;0")=0,COUNTA($P$14)=0),"",(IF(COUNTA($Q33:$T33)&lt;=2,SUM($P33:$T33),IF(COUNTA($Q33:$T33)=3,SUM($P33:$T33)-MIN($Q33:$T33),SUM($P33:$T33)-MIN($Q33:$T33)-SMALL($Q33:$T33,2))))*7/(SUM($P$14:$R$14)/10))</f>
        <v>46</v>
      </c>
      <c r="V33" s="327" t="n">
        <f aca="false">IF(ROUNDDOWN(SUM($O33,$U33,0.5),0)&gt;0,ROUNDDOWN(SUM($O33,$U33,0.5),0),"")</f>
        <v>72</v>
      </c>
      <c r="W33" s="327"/>
      <c r="X33" s="327"/>
      <c r="Y33" s="328" t="str">
        <f aca="false">IF(AND(N33&lt;$N$14/2,COUNTIF($P33:$T33,"&gt;0")&gt;0),"FAIL LABS",IF(OR($U33=0,$U33=""),"",IF($V33&gt;=70,"A",IF($V33&gt;=60,"B",IF($V33&gt;=50,"C",IF($V33&gt;=40,"D","E"))))))</f>
        <v>A</v>
      </c>
    </row>
    <row r="34" customFormat="false" ht="26.25" hidden="false" customHeight="false" outlineLevel="0" collapsed="false">
      <c r="A34" s="320" t="n">
        <v>20</v>
      </c>
      <c r="B34" s="577" t="s">
        <v>65</v>
      </c>
      <c r="C34" s="577" t="s">
        <v>66</v>
      </c>
      <c r="D34" s="323" t="n">
        <v>8</v>
      </c>
      <c r="E34" s="323" t="n">
        <v>18.6666666666667</v>
      </c>
      <c r="F34" s="323"/>
      <c r="G34" s="324" t="n">
        <f aca="false">IF(COUNTA($D34:$F34)&gt;0,SUM($D34/$D$14,$E34/$E$14,$F34/$F$14)*$G$14/COUNTA($D34:$F34),0)</f>
        <v>6.66666666666667</v>
      </c>
      <c r="H34" s="323" t="n">
        <v>4.5</v>
      </c>
      <c r="I34" s="323"/>
      <c r="J34" s="324" t="n">
        <f aca="false">IF(COUNTA($H34:$I34)&gt;0,SUM($H34/$H$14,$I34/$I$14)*$J$14/COUNTA($H34:$I34),0)</f>
        <v>4.5</v>
      </c>
      <c r="K34" s="323" t="n">
        <v>11</v>
      </c>
      <c r="L34" s="323" t="n">
        <v>11.5</v>
      </c>
      <c r="M34" s="323"/>
      <c r="N34" s="324" t="n">
        <f aca="false">IF(COUNTA($K34:$M34)&gt;0,SUM($K34/$K$14,$L34/$L$14,$M34/$M$14)*$N$14/COUNTA($K34:$M34),0)</f>
        <v>11.25</v>
      </c>
      <c r="O34" s="325" t="n">
        <f aca="false">IF(ROUNDDOWN(SUM($G34,$J34,$N34,0.05),1)&gt;0,ROUNDDOWN(SUM($G34,$J34,$N34,0.05),1),"")</f>
        <v>22.4</v>
      </c>
      <c r="P34" s="323" t="n">
        <v>15.5</v>
      </c>
      <c r="Q34" s="323"/>
      <c r="R34" s="323" t="n">
        <v>6</v>
      </c>
      <c r="S34" s="323"/>
      <c r="T34" s="323" t="n">
        <v>1.5</v>
      </c>
      <c r="U34" s="326" t="n">
        <f aca="false">IF(OR(COUNTIF($P34:$T34,"&gt;0")=0,COUNTA($P$14)=0),"",(IF(COUNTA($Q34:$T34)&lt;=2,SUM($P34:$T34),IF(COUNTA($Q34:$T34)=3,SUM($P34:$T34)-MIN($Q34:$T34),SUM($P34:$T34)-MIN($Q34:$T34)-SMALL($Q34:$T34,2))))*7/(SUM($P$14:$R$14)/10))</f>
        <v>23</v>
      </c>
      <c r="V34" s="327" t="n">
        <f aca="false">IF(ROUNDDOWN(SUM($O34,$U34,0.5),0)&gt;0,ROUNDDOWN(SUM($O34,$U34,0.5),0),"")</f>
        <v>45</v>
      </c>
      <c r="W34" s="327"/>
      <c r="X34" s="327"/>
      <c r="Y34" s="328" t="str">
        <f aca="false">IF(AND(N34&lt;$N$14/2,COUNTIF($P34:$T34,"&gt;0")&gt;0),"FAIL LABS",IF(OR($U34=0,$U34=""),"",IF($V34&gt;=70,"A",IF($V34&gt;=60,"B",IF($V34&gt;=50,"C",IF($V34&gt;=40,"D","E"))))))</f>
        <v>D</v>
      </c>
    </row>
    <row r="35" customFormat="false" ht="26.25" hidden="false" customHeight="false" outlineLevel="0" collapsed="false">
      <c r="A35" s="320" t="n">
        <v>21</v>
      </c>
      <c r="B35" s="582" t="s">
        <v>67</v>
      </c>
      <c r="C35" s="582" t="s">
        <v>68</v>
      </c>
      <c r="D35" s="323" t="n">
        <v>14.6666666666667</v>
      </c>
      <c r="E35" s="323" t="n">
        <v>20</v>
      </c>
      <c r="F35" s="323"/>
      <c r="G35" s="324" t="n">
        <f aca="false">IF(COUNTA($D35:$F35)&gt;0,SUM($D35/$D$14,$E35/$E$14,$F35/$F$14)*$G$14/COUNTA($D35:$F35),0)</f>
        <v>8.66666666666667</v>
      </c>
      <c r="H35" s="323" t="n">
        <v>4</v>
      </c>
      <c r="I35" s="323"/>
      <c r="J35" s="324" t="n">
        <f aca="false">IF(COUNTA($H35:$I35)&gt;0,SUM($H35/$H$14,$I35/$I$14)*$J$14/COUNTA($H35:$I35),0)</f>
        <v>4</v>
      </c>
      <c r="K35" s="323" t="n">
        <v>14</v>
      </c>
      <c r="L35" s="323" t="n">
        <v>14</v>
      </c>
      <c r="M35" s="323"/>
      <c r="N35" s="324" t="n">
        <f aca="false">IF(COUNTA($K35:$M35)&gt;0,SUM($K35/$K$14,$L35/$L$14,$M35/$M$14)*$N$14/COUNTA($K35:$M35),0)</f>
        <v>14</v>
      </c>
      <c r="O35" s="325" t="n">
        <f aca="false">IF(ROUNDDOWN(SUM($G35,$J35,$N35,0.05),1)&gt;0,ROUNDDOWN(SUM($G35,$J35,$N35,0.05),1),"")</f>
        <v>26.7</v>
      </c>
      <c r="P35" s="323" t="n">
        <v>19</v>
      </c>
      <c r="Q35" s="323"/>
      <c r="R35" s="323" t="n">
        <v>12</v>
      </c>
      <c r="S35" s="323" t="n">
        <v>10</v>
      </c>
      <c r="T35" s="323"/>
      <c r="U35" s="326" t="n">
        <f aca="false">IF(OR(COUNTIF($P35:$T35,"&gt;0")=0,COUNTA($P$14)=0),"",(IF(COUNTA($Q35:$T35)&lt;=2,SUM($P35:$T35),IF(COUNTA($Q35:$T35)=3,SUM($P35:$T35)-MIN($Q35:$T35),SUM($P35:$T35)-MIN($Q35:$T35)-SMALL($Q35:$T35,2))))*7/(SUM($P$14:$R$14)/10))</f>
        <v>41</v>
      </c>
      <c r="V35" s="327" t="n">
        <f aca="false">IF(ROUNDDOWN(SUM($O35,$U35,0.5),0)&gt;0,ROUNDDOWN(SUM($O35,$U35,0.5),0),"")</f>
        <v>68</v>
      </c>
      <c r="W35" s="327"/>
      <c r="X35" s="327"/>
      <c r="Y35" s="328" t="str">
        <f aca="false">IF(AND(N35&lt;$N$14/2,COUNTIF($P35:$T35,"&gt;0")&gt;0),"FAIL LABS",IF(OR($U35=0,$U35=""),"",IF($V35&gt;=70,"A",IF($V35&gt;=60,"B",IF($V35&gt;=50,"C",IF($V35&gt;=40,"D","E"))))))</f>
        <v>B</v>
      </c>
    </row>
    <row r="36" customFormat="false" ht="26.25" hidden="false" customHeight="false" outlineLevel="0" collapsed="false">
      <c r="A36" s="320" t="n">
        <v>22</v>
      </c>
      <c r="B36" s="582" t="s">
        <v>87</v>
      </c>
      <c r="C36" s="582" t="s">
        <v>88</v>
      </c>
      <c r="D36" s="323" t="n">
        <v>16</v>
      </c>
      <c r="E36" s="323" t="n">
        <v>17.3333333333333</v>
      </c>
      <c r="F36" s="323"/>
      <c r="G36" s="324" t="n">
        <f aca="false">IF(COUNTA($D36:$F36)&gt;0,SUM($D36/$D$14,$E36/$E$14,$F36/$F$14)*$G$14/COUNTA($D36:$F36),0)</f>
        <v>8.33333333333333</v>
      </c>
      <c r="H36" s="323" t="n">
        <v>4</v>
      </c>
      <c r="I36" s="323"/>
      <c r="J36" s="324" t="n">
        <f aca="false">IF(COUNTA($H36:$I36)&gt;0,SUM($H36/$H$14,$I36/$I$14)*$J$14/COUNTA($H36:$I36),0)</f>
        <v>4</v>
      </c>
      <c r="K36" s="323" t="n">
        <v>12</v>
      </c>
      <c r="L36" s="323" t="n">
        <v>12</v>
      </c>
      <c r="M36" s="323"/>
      <c r="N36" s="324" t="n">
        <f aca="false">IF(COUNTA($K36:$M36)&gt;0,SUM($K36/$K$14,$L36/$L$14,$M36/$M$14)*$N$14/COUNTA($K36:$M36),0)</f>
        <v>12</v>
      </c>
      <c r="O36" s="325" t="n">
        <f aca="false">IF(ROUNDDOWN(SUM($G36,$J36,$N36,0.05),1)&gt;0,ROUNDDOWN(SUM($G36,$J36,$N36,0.05),1),"")</f>
        <v>24.3</v>
      </c>
      <c r="P36" s="323"/>
      <c r="Q36" s="323"/>
      <c r="R36" s="323"/>
      <c r="S36" s="323"/>
      <c r="T36" s="323"/>
      <c r="U36" s="326" t="str">
        <f aca="false">IF(OR(COUNTIF($P36:$T36,"&gt;0")=0,COUNTA($P$14)=0),"",(IF(COUNTA($Q36:$T36)&lt;=2,SUM($P36:$T36),IF(COUNTA($Q36:$T36)=3,SUM($P36:$T36)-MIN($Q36:$T36),SUM($P36:$T36)-MIN($Q36:$T36)-SMALL($Q36:$T36,2))))*7/(SUM($P$14:$R$14)/10))</f>
        <v/>
      </c>
      <c r="V36" s="327" t="n">
        <f aca="false">IF(ROUNDDOWN(SUM($O36,$U36,0.5),0)&gt;0,ROUNDDOWN(SUM($O36,$U36,0.5),0),"")</f>
        <v>24</v>
      </c>
      <c r="W36" s="327"/>
      <c r="X36" s="327"/>
      <c r="Y36" s="328" t="str">
        <f aca="false">IF(AND(N36&lt;$N$14/2,COUNTIF($P36:$T36,"&gt;0")&gt;0),"FAIL LABS",IF(OR($U36=0,$U36=""),"",IF($V36&gt;=70,"A",IF($V36&gt;=60,"B",IF($V36&gt;=50,"C",IF($V36&gt;=40,"D","E"))))))</f>
        <v/>
      </c>
    </row>
    <row r="37" customFormat="false" ht="26.25" hidden="false" customHeight="false" outlineLevel="0" collapsed="false">
      <c r="A37" s="320" t="n">
        <v>23</v>
      </c>
      <c r="B37" s="582" t="s">
        <v>96</v>
      </c>
      <c r="C37" s="582" t="s">
        <v>97</v>
      </c>
      <c r="D37" s="323" t="n">
        <v>15.3333333333333</v>
      </c>
      <c r="E37" s="323" t="n">
        <v>20</v>
      </c>
      <c r="F37" s="323"/>
      <c r="G37" s="324" t="n">
        <f aca="false">IF(COUNTA($D37:$F37)&gt;0,SUM($D37/$D$14,$E37/$E$14,$F37/$F$14)*$G$14/COUNTA($D37:$F37),0)</f>
        <v>8.83333333333333</v>
      </c>
      <c r="H37" s="323" t="n">
        <v>4</v>
      </c>
      <c r="I37" s="323"/>
      <c r="J37" s="324" t="n">
        <f aca="false">IF(COUNTA($H37:$I37)&gt;0,SUM($H37/$H$14,$I37/$I$14)*$J$14/COUNTA($H37:$I37),0)</f>
        <v>4</v>
      </c>
      <c r="K37" s="323" t="n">
        <v>10</v>
      </c>
      <c r="L37" s="323" t="n">
        <v>13</v>
      </c>
      <c r="M37" s="323"/>
      <c r="N37" s="324" t="n">
        <f aca="false">IF(COUNTA($K37:$M37)&gt;0,SUM($K37/$K$14,$L37/$L$14,$M37/$M$14)*$N$14/COUNTA($K37:$M37),0)</f>
        <v>11.5</v>
      </c>
      <c r="O37" s="325" t="n">
        <f aca="false">IF(ROUNDDOWN(SUM($G37,$J37,$N37,0.05),1)&gt;0,ROUNDDOWN(SUM($G37,$J37,$N37,0.05),1),"")</f>
        <v>24.3</v>
      </c>
      <c r="P37" s="323"/>
      <c r="Q37" s="323"/>
      <c r="R37" s="323"/>
      <c r="S37" s="323"/>
      <c r="T37" s="323"/>
      <c r="U37" s="326" t="str">
        <f aca="false">IF(OR(COUNTIF($P37:$T37,"&gt;0")=0,COUNTA($P$14)=0),"",(IF(COUNTA($Q37:$T37)&lt;=2,SUM($P37:$T37),IF(COUNTA($Q37:$T37)=3,SUM($P37:$T37)-MIN($Q37:$T37),SUM($P37:$T37)-MIN($Q37:$T37)-SMALL($Q37:$T37,2))))*7/(SUM($P$14:$R$14)/10))</f>
        <v/>
      </c>
      <c r="V37" s="327" t="n">
        <f aca="false">IF(ROUNDDOWN(SUM($O37,$U37,0.5),0)&gt;0,ROUNDDOWN(SUM($O37,$U37,0.5),0),"")</f>
        <v>24</v>
      </c>
      <c r="W37" s="327"/>
      <c r="X37" s="327"/>
      <c r="Y37" s="328" t="str">
        <f aca="false">IF(AND(N37&lt;$N$14/2,COUNTIF($P37:$T37,"&gt;0")&gt;0),"FAIL LABS",IF(OR($U37=0,$U37=""),"",IF($V37&gt;=70,"A",IF($V37&gt;=60,"B",IF($V37&gt;=50,"C",IF($V37&gt;=40,"D","E"))))))</f>
        <v/>
      </c>
    </row>
    <row r="38" customFormat="false" ht="26.25" hidden="false" customHeight="false" outlineLevel="0" collapsed="false">
      <c r="A38" s="320" t="n">
        <v>24</v>
      </c>
      <c r="B38" s="577" t="s">
        <v>69</v>
      </c>
      <c r="C38" s="577" t="s">
        <v>70</v>
      </c>
      <c r="D38" s="323" t="n">
        <v>16</v>
      </c>
      <c r="E38" s="323" t="n">
        <v>20</v>
      </c>
      <c r="F38" s="323"/>
      <c r="G38" s="324" t="n">
        <f aca="false">IF(COUNTA($D38:$F38)&gt;0,SUM($D38/$D$14,$E38/$E$14,$F38/$F$14)*$G$14/COUNTA($D38:$F38),0)</f>
        <v>9</v>
      </c>
      <c r="H38" s="323" t="n">
        <v>4</v>
      </c>
      <c r="I38" s="323"/>
      <c r="J38" s="324" t="n">
        <f aca="false">IF(COUNTA($H38:$I38)&gt;0,SUM($H38/$H$14,$I38/$I$14)*$J$14/COUNTA($H38:$I38),0)</f>
        <v>4</v>
      </c>
      <c r="K38" s="323" t="n">
        <v>13</v>
      </c>
      <c r="L38" s="323" t="n">
        <v>14</v>
      </c>
      <c r="M38" s="323"/>
      <c r="N38" s="324" t="n">
        <f aca="false">IF(COUNTA($K38:$M38)&gt;0,SUM($K38/$K$14,$L38/$L$14,$M38/$M$14)*$N$14/COUNTA($K38:$M38),0)</f>
        <v>13.5</v>
      </c>
      <c r="O38" s="325" t="n">
        <f aca="false">IF(ROUNDDOWN(SUM($G38,$J38,$N38,0.05),1)&gt;0,ROUNDDOWN(SUM($G38,$J38,$N38,0.05),1),"")</f>
        <v>26.5</v>
      </c>
      <c r="P38" s="323" t="n">
        <v>19.5</v>
      </c>
      <c r="Q38" s="323"/>
      <c r="R38" s="323" t="n">
        <v>16</v>
      </c>
      <c r="S38" s="323" t="n">
        <v>7.5</v>
      </c>
      <c r="T38" s="323"/>
      <c r="U38" s="326" t="n">
        <f aca="false">IF(OR(COUNTIF($P38:$T38,"&gt;0")=0,COUNTA($P$14)=0),"",(IF(COUNTA($Q38:$T38)&lt;=2,SUM($P38:$T38),IF(COUNTA($Q38:$T38)=3,SUM($P38:$T38)-MIN($Q38:$T38),SUM($P38:$T38)-MIN($Q38:$T38)-SMALL($Q38:$T38,2))))*7/(SUM($P$14:$R$14)/10))</f>
        <v>43</v>
      </c>
      <c r="V38" s="327" t="n">
        <f aca="false">IF(ROUNDDOWN(SUM($O38,$U38,0.5),0)&gt;0,ROUNDDOWN(SUM($O38,$U38,0.5),0),"")</f>
        <v>70</v>
      </c>
      <c r="W38" s="327"/>
      <c r="X38" s="327"/>
      <c r="Y38" s="328" t="str">
        <f aca="false">IF(AND(N38&lt;$N$14/2,COUNTIF($P38:$T38,"&gt;0")&gt;0),"FAIL LABS",IF(OR($U38=0,$U38=""),"",IF($V38&gt;=70,"A",IF($V38&gt;=60,"B",IF($V38&gt;=50,"C",IF($V38&gt;=40,"D","E"))))))</f>
        <v>A</v>
      </c>
    </row>
    <row r="39" customFormat="false" ht="26.25" hidden="false" customHeight="false" outlineLevel="0" collapsed="false">
      <c r="A39" s="320" t="n">
        <v>25</v>
      </c>
      <c r="B39" s="582" t="s">
        <v>71</v>
      </c>
      <c r="C39" s="582" t="s">
        <v>72</v>
      </c>
      <c r="D39" s="323" t="n">
        <v>4.66666666666667</v>
      </c>
      <c r="E39" s="323" t="n">
        <v>20</v>
      </c>
      <c r="F39" s="323"/>
      <c r="G39" s="324" t="n">
        <f aca="false">IF(COUNTA($D39:$F39)&gt;0,SUM($D39/$D$14,$E39/$E$14,$F39/$F$14)*$G$14/COUNTA($D39:$F39),0)</f>
        <v>6.16666666666667</v>
      </c>
      <c r="H39" s="323" t="n">
        <v>4</v>
      </c>
      <c r="I39" s="323"/>
      <c r="J39" s="324" t="n">
        <f aca="false">IF(COUNTA($H39:$I39)&gt;0,SUM($H39/$H$14,$I39/$I$14)*$J$14/COUNTA($H39:$I39),0)</f>
        <v>4</v>
      </c>
      <c r="K39" s="323" t="n">
        <v>14</v>
      </c>
      <c r="L39" s="323" t="n">
        <v>13</v>
      </c>
      <c r="M39" s="323"/>
      <c r="N39" s="324" t="n">
        <f aca="false">IF(COUNTA($K39:$M39)&gt;0,SUM($K39/$K$14,$L39/$L$14,$M39/$M$14)*$N$14/COUNTA($K39:$M39),0)</f>
        <v>13.5</v>
      </c>
      <c r="O39" s="325" t="n">
        <f aca="false">IF(ROUNDDOWN(SUM($G39,$J39,$N39,0.05),1)&gt;0,ROUNDDOWN(SUM($G39,$J39,$N39,0.05),1),"")</f>
        <v>23.7</v>
      </c>
      <c r="P39" s="323" t="n">
        <v>14</v>
      </c>
      <c r="Q39" s="323" t="n">
        <v>7</v>
      </c>
      <c r="R39" s="323"/>
      <c r="S39" s="323" t="n">
        <v>4</v>
      </c>
      <c r="T39" s="323"/>
      <c r="U39" s="326" t="n">
        <f aca="false">IF(OR(COUNTIF($P39:$T39,"&gt;0")=0,COUNTA($P$14)=0),"",(IF(COUNTA($Q39:$T39)&lt;=2,SUM($P39:$T39),IF(COUNTA($Q39:$T39)=3,SUM($P39:$T39)-MIN($Q39:$T39),SUM($P39:$T39)-MIN($Q39:$T39)-SMALL($Q39:$T39,2))))*7/(SUM($P$14:$R$14)/10))</f>
        <v>25</v>
      </c>
      <c r="V39" s="327" t="n">
        <f aca="false">IF(ROUNDDOWN(SUM($O39,$U39,0.5),0)&gt;0,ROUNDDOWN(SUM($O39,$U39,0.5),0),"")</f>
        <v>49</v>
      </c>
      <c r="W39" s="327"/>
      <c r="X39" s="327"/>
      <c r="Y39" s="328" t="str">
        <f aca="false">IF(AND(N39&lt;$N$14/2,COUNTIF($P39:$T39,"&gt;0")&gt;0),"FAIL LABS",IF(OR($U39=0,$U39=""),"",IF($V39&gt;=70,"A",IF($V39&gt;=60,"B",IF($V39&gt;=50,"C",IF($V39&gt;=40,"D","E"))))))</f>
        <v>D</v>
      </c>
    </row>
    <row r="40" customFormat="false" ht="26.25" hidden="false" customHeight="false" outlineLevel="0" collapsed="false">
      <c r="A40" s="320" t="n">
        <v>26</v>
      </c>
      <c r="B40" s="577" t="s">
        <v>73</v>
      </c>
      <c r="C40" s="577" t="s">
        <v>74</v>
      </c>
      <c r="D40" s="323" t="n">
        <v>7.33333333333333</v>
      </c>
      <c r="E40" s="323" t="n">
        <v>20</v>
      </c>
      <c r="F40" s="323"/>
      <c r="G40" s="324" t="n">
        <f aca="false">IF(COUNTA($D40:$F40)&gt;0,SUM($D40/$D$14,$E40/$E$14,$F40/$F$14)*$G$14/COUNTA($D40:$F40),0)</f>
        <v>6.83333333333333</v>
      </c>
      <c r="H40" s="323" t="n">
        <v>3.5</v>
      </c>
      <c r="I40" s="323"/>
      <c r="J40" s="324" t="n">
        <f aca="false">IF(COUNTA($H40:$I40)&gt;0,SUM($H40/$H$14,$I40/$I$14)*$J$14/COUNTA($H40:$I40),0)</f>
        <v>3.5</v>
      </c>
      <c r="K40" s="323" t="n">
        <v>10</v>
      </c>
      <c r="L40" s="323" t="n">
        <v>12</v>
      </c>
      <c r="M40" s="323"/>
      <c r="N40" s="324" t="n">
        <f aca="false">IF(COUNTA($K40:$M40)&gt;0,SUM($K40/$K$14,$L40/$L$14,$M40/$M$14)*$N$14/COUNTA($K40:$M40),0)</f>
        <v>11</v>
      </c>
      <c r="O40" s="325" t="n">
        <f aca="false">IF(ROUNDDOWN(SUM($G40,$J40,$N40,0.05),1)&gt;0,ROUNDDOWN(SUM($G40,$J40,$N40,0.05),1),"")</f>
        <v>21.3</v>
      </c>
      <c r="P40" s="323" t="n">
        <v>12</v>
      </c>
      <c r="Q40" s="323" t="n">
        <v>3.5</v>
      </c>
      <c r="R40" s="323"/>
      <c r="S40" s="323" t="n">
        <v>12.5</v>
      </c>
      <c r="T40" s="323"/>
      <c r="U40" s="326" t="n">
        <f aca="false">IF(OR(COUNTIF($P40:$T40,"&gt;0")=0,COUNTA($P$14)=0),"",(IF(COUNTA($Q40:$T40)&lt;=2,SUM($P40:$T40),IF(COUNTA($Q40:$T40)=3,SUM($P40:$T40)-MIN($Q40:$T40),SUM($P40:$T40)-MIN($Q40:$T40)-SMALL($Q40:$T40,2))))*7/(SUM($P$14:$R$14)/10))</f>
        <v>28</v>
      </c>
      <c r="V40" s="327" t="n">
        <f aca="false">IF(ROUNDDOWN(SUM($O40,$U40,0.5),0)&gt;0,ROUNDDOWN(SUM($O40,$U40,0.5),0),"")</f>
        <v>49</v>
      </c>
      <c r="W40" s="327"/>
      <c r="X40" s="327"/>
      <c r="Y40" s="328" t="str">
        <f aca="false">IF(AND(N40&lt;$N$14/2,COUNTIF($P40:$T40,"&gt;0")&gt;0),"FAIL LABS",IF(OR($U40=0,$U40=""),"",IF($V40&gt;=70,"A",IF($V40&gt;=60,"B",IF($V40&gt;=50,"C",IF($V40&gt;=40,"D","E"))))))</f>
        <v>D</v>
      </c>
    </row>
    <row r="41" customFormat="false" ht="26.25" hidden="false" customHeight="false" outlineLevel="0" collapsed="false">
      <c r="A41" s="320" t="n">
        <v>27</v>
      </c>
      <c r="B41" s="582" t="s">
        <v>109</v>
      </c>
      <c r="C41" s="582" t="s">
        <v>110</v>
      </c>
      <c r="D41" s="323" t="n">
        <v>12.6666666666667</v>
      </c>
      <c r="E41" s="323" t="n">
        <v>18.6666666666667</v>
      </c>
      <c r="F41" s="323"/>
      <c r="G41" s="324" t="n">
        <f aca="false">IF(COUNTA($D41:$F41)&gt;0,SUM($D41/$D$14,$E41/$E$14,$F41/$F$14)*$G$14/COUNTA($D41:$F41),0)</f>
        <v>7.83333333333333</v>
      </c>
      <c r="H41" s="323" t="n">
        <v>4.5</v>
      </c>
      <c r="I41" s="323"/>
      <c r="J41" s="324" t="n">
        <f aca="false">IF(COUNTA($H41:$I41)&gt;0,SUM($H41/$H$14,$I41/$I$14)*$J$14/COUNTA($H41:$I41),0)</f>
        <v>4.5</v>
      </c>
      <c r="K41" s="323" t="n">
        <v>10</v>
      </c>
      <c r="L41" s="323" t="n">
        <v>13</v>
      </c>
      <c r="M41" s="323"/>
      <c r="N41" s="324" t="n">
        <f aca="false">IF(COUNTA($K41:$M41)&gt;0,SUM($K41/$K$14,$L41/$L$14,$M41/$M$14)*$N$14/COUNTA($K41:$M41),0)</f>
        <v>11.5</v>
      </c>
      <c r="O41" s="325" t="n">
        <f aca="false">IF(ROUNDDOWN(SUM($G41,$J41,$N41,0.05),1)&gt;0,ROUNDDOWN(SUM($G41,$J41,$N41,0.05),1),"")</f>
        <v>23.8</v>
      </c>
      <c r="P41" s="323" t="n">
        <v>6</v>
      </c>
      <c r="Q41" s="323"/>
      <c r="R41" s="323" t="n">
        <v>4</v>
      </c>
      <c r="S41" s="323"/>
      <c r="T41" s="323"/>
      <c r="U41" s="326" t="n">
        <f aca="false">IF(OR(COUNTIF($P41:$T41,"&gt;0")=0,COUNTA($P$14)=0),"",(IF(COUNTA($Q41:$T41)&lt;=2,SUM($P41:$T41),IF(COUNTA($Q41:$T41)=3,SUM($P41:$T41)-MIN($Q41:$T41),SUM($P41:$T41)-MIN($Q41:$T41)-SMALL($Q41:$T41,2))))*7/(SUM($P$14:$R$14)/10))</f>
        <v>10</v>
      </c>
      <c r="V41" s="327" t="n">
        <f aca="false">IF(ROUNDDOWN(SUM($O41,$U41,0.5),0)&gt;0,ROUNDDOWN(SUM($O41,$U41,0.5),0),"")</f>
        <v>34</v>
      </c>
      <c r="W41" s="327"/>
      <c r="X41" s="327"/>
      <c r="Y41" s="328" t="str">
        <f aca="false">IF(AND(N41&lt;$N$14/2,COUNTIF($P41:$T41,"&gt;0")&gt;0),"FAIL LABS",IF(OR($U41=0,$U41=""),"",IF($V41&gt;=70,"A",IF($V41&gt;=60,"B",IF($V41&gt;=50,"C",IF($V41&gt;=40,"D","E"))))))</f>
        <v>E</v>
      </c>
    </row>
    <row r="42" customFormat="false" ht="26.25" hidden="false" customHeight="false" outlineLevel="0" collapsed="false">
      <c r="A42" s="320" t="n">
        <v>28</v>
      </c>
      <c r="B42" s="577" t="s">
        <v>75</v>
      </c>
      <c r="C42" s="577" t="s">
        <v>76</v>
      </c>
      <c r="D42" s="323" t="n">
        <v>13.3333333333333</v>
      </c>
      <c r="E42" s="323" t="n">
        <v>18.6666666666667</v>
      </c>
      <c r="F42" s="323"/>
      <c r="G42" s="324" t="n">
        <f aca="false">IF(COUNTA($D42:$F42)&gt;0,SUM($D42/$D$14,$E42/$E$14,$F42/$F$14)*$G$14/COUNTA($D42:$F42),0)</f>
        <v>8</v>
      </c>
      <c r="H42" s="323" t="n">
        <v>4.5</v>
      </c>
      <c r="I42" s="323"/>
      <c r="J42" s="324" t="n">
        <f aca="false">IF(COUNTA($H42:$I42)&gt;0,SUM($H42/$H$14,$I42/$I$14)*$J$14/COUNTA($H42:$I42),0)</f>
        <v>4.5</v>
      </c>
      <c r="K42" s="323" t="n">
        <v>12</v>
      </c>
      <c r="L42" s="323" t="n">
        <v>14</v>
      </c>
      <c r="M42" s="323"/>
      <c r="N42" s="324" t="n">
        <f aca="false">IF(COUNTA($K42:$M42)&gt;0,SUM($K42/$K$14,$L42/$L$14,$M42/$M$14)*$N$14/COUNTA($K42:$M42),0)</f>
        <v>13</v>
      </c>
      <c r="O42" s="325" t="n">
        <f aca="false">IF(ROUNDDOWN(SUM($G42,$J42,$N42,0.05),1)&gt;0,ROUNDDOWN(SUM($G42,$J42,$N42,0.05),1),"")</f>
        <v>25.5</v>
      </c>
      <c r="P42" s="323" t="n">
        <v>22</v>
      </c>
      <c r="Q42" s="323"/>
      <c r="R42" s="323" t="n">
        <v>11</v>
      </c>
      <c r="S42" s="323" t="n">
        <v>9</v>
      </c>
      <c r="T42" s="323"/>
      <c r="U42" s="326" t="n">
        <f aca="false">IF(OR(COUNTIF($P42:$T42,"&gt;0")=0,COUNTA($P$14)=0),"",(IF(COUNTA($Q42:$T42)&lt;=2,SUM($P42:$T42),IF(COUNTA($Q42:$T42)=3,SUM($P42:$T42)-MIN($Q42:$T42),SUM($P42:$T42)-MIN($Q42:$T42)-SMALL($Q42:$T42,2))))*7/(SUM($P$14:$R$14)/10))</f>
        <v>42</v>
      </c>
      <c r="V42" s="327" t="n">
        <f aca="false">IF(ROUNDDOWN(SUM($O42,$U42,0.5),0)&gt;0,ROUNDDOWN(SUM($O42,$U42,0.5),0),"")</f>
        <v>68</v>
      </c>
      <c r="W42" s="327"/>
      <c r="X42" s="327"/>
      <c r="Y42" s="328" t="str">
        <f aca="false">IF(AND(N42&lt;$N$14/2,COUNTIF($P42:$T42,"&gt;0")&gt;0),"FAIL LABS",IF(OR($U42=0,$U42=""),"",IF($V42&gt;=70,"A",IF($V42&gt;=60,"B",IF($V42&gt;=50,"C",IF($V42&gt;=40,"D","E"))))))</f>
        <v>B</v>
      </c>
    </row>
    <row r="43" customFormat="false" ht="26.25" hidden="false" customHeight="false" outlineLevel="0" collapsed="false">
      <c r="A43" s="320" t="n">
        <v>29</v>
      </c>
      <c r="B43" s="577" t="s">
        <v>79</v>
      </c>
      <c r="C43" s="577" t="s">
        <v>80</v>
      </c>
      <c r="D43" s="323" t="n">
        <v>14</v>
      </c>
      <c r="E43" s="323" t="n">
        <v>18.6666666666667</v>
      </c>
      <c r="F43" s="323"/>
      <c r="G43" s="324" t="n">
        <f aca="false">IF(COUNTA($D43:$F43)&gt;0,SUM($D43/$D$14,$E43/$E$14,$F43/$F$14)*$G$14/COUNTA($D43:$F43),0)</f>
        <v>8.16666666666667</v>
      </c>
      <c r="H43" s="323" t="n">
        <v>4.5</v>
      </c>
      <c r="I43" s="323"/>
      <c r="J43" s="324" t="n">
        <f aca="false">IF(COUNTA($H43:$I43)&gt;0,SUM($H43/$H$14,$I43/$I$14)*$J$14/COUNTA($H43:$I43),0)</f>
        <v>4.5</v>
      </c>
      <c r="K43" s="323" t="n">
        <v>12</v>
      </c>
      <c r="L43" s="323" t="n">
        <v>14</v>
      </c>
      <c r="M43" s="323"/>
      <c r="N43" s="324" t="n">
        <f aca="false">IF(COUNTA($K43:$M43)&gt;0,SUM($K43/$K$14,$L43/$L$14,$M43/$M$14)*$N$14/COUNTA($K43:$M43),0)</f>
        <v>13</v>
      </c>
      <c r="O43" s="325" t="n">
        <f aca="false">IF(ROUNDDOWN(SUM($G43,$J43,$N43,0.05),1)&gt;0,ROUNDDOWN(SUM($G43,$J43,$N43,0.05),1),"")</f>
        <v>25.7</v>
      </c>
      <c r="P43" s="323" t="n">
        <v>14.5</v>
      </c>
      <c r="Q43" s="323"/>
      <c r="R43" s="323" t="n">
        <v>10.5</v>
      </c>
      <c r="S43" s="323" t="n">
        <v>12</v>
      </c>
      <c r="T43" s="323"/>
      <c r="U43" s="326" t="n">
        <f aca="false">IF(OR(COUNTIF($P43:$T43,"&gt;0")=0,COUNTA($P$14)=0),"",(IF(COUNTA($Q43:$T43)&lt;=2,SUM($P43:$T43),IF(COUNTA($Q43:$T43)=3,SUM($P43:$T43)-MIN($Q43:$T43),SUM($P43:$T43)-MIN($Q43:$T43)-SMALL($Q43:$T43,2))))*7/(SUM($P$14:$R$14)/10))</f>
        <v>37</v>
      </c>
      <c r="V43" s="327" t="n">
        <f aca="false">IF(ROUNDDOWN(SUM($O43,$U43,0.5),0)&gt;0,ROUNDDOWN(SUM($O43,$U43,0.5),0),"")</f>
        <v>63</v>
      </c>
      <c r="W43" s="327"/>
      <c r="X43" s="327"/>
      <c r="Y43" s="328" t="str">
        <f aca="false">IF(AND(N43&lt;$N$14/2,COUNTIF($P43:$T43,"&gt;0")&gt;0),"FAIL LABS",IF(OR($U43=0,$U43=""),"",IF($V43&gt;=70,"A",IF($V43&gt;=60,"B",IF($V43&gt;=50,"C",IF($V43&gt;=40,"D","E"))))))</f>
        <v>B</v>
      </c>
    </row>
    <row r="44" customFormat="false" ht="26.25" hidden="false" customHeight="false" outlineLevel="0" collapsed="false">
      <c r="A44" s="320" t="n">
        <v>30</v>
      </c>
      <c r="B44" s="577" t="s">
        <v>81</v>
      </c>
      <c r="C44" s="577" t="s">
        <v>82</v>
      </c>
      <c r="D44" s="323" t="n">
        <v>13.3333333333333</v>
      </c>
      <c r="E44" s="323" t="n">
        <v>20</v>
      </c>
      <c r="F44" s="323"/>
      <c r="G44" s="324" t="n">
        <f aca="false">IF(COUNTA($D44:$F44)&gt;0,SUM($D44/$D$14,$E44/$E$14,$F44/$F$14)*$G$14/COUNTA($D44:$F44),0)</f>
        <v>8.33333333333333</v>
      </c>
      <c r="H44" s="323" t="n">
        <v>5</v>
      </c>
      <c r="I44" s="323"/>
      <c r="J44" s="324" t="n">
        <f aca="false">IF(COUNTA($H44:$I44)&gt;0,SUM($H44/$H$14,$I44/$I$14)*$J$14/COUNTA($H44:$I44),0)</f>
        <v>5</v>
      </c>
      <c r="K44" s="323" t="n">
        <v>14</v>
      </c>
      <c r="L44" s="323" t="n">
        <v>13</v>
      </c>
      <c r="M44" s="323"/>
      <c r="N44" s="324" t="n">
        <f aca="false">IF(COUNTA($K44:$M44)&gt;0,SUM($K44/$K$14,$L44/$L$14,$M44/$M$14)*$N$14/COUNTA($K44:$M44),0)</f>
        <v>13.5</v>
      </c>
      <c r="O44" s="325" t="n">
        <f aca="false">IF(ROUNDDOWN(SUM($G44,$J44,$N44,0.05),1)&gt;0,ROUNDDOWN(SUM($G44,$J44,$N44,0.05),1),"")</f>
        <v>26.8</v>
      </c>
      <c r="P44" s="323" t="n">
        <v>20</v>
      </c>
      <c r="Q44" s="323"/>
      <c r="R44" s="323" t="n">
        <v>10.5</v>
      </c>
      <c r="S44" s="323" t="n">
        <v>6</v>
      </c>
      <c r="T44" s="323"/>
      <c r="U44" s="326" t="n">
        <f aca="false">IF(OR(COUNTIF($P44:$T44,"&gt;0")=0,COUNTA($P$14)=0),"",(IF(COUNTA($Q44:$T44)&lt;=2,SUM($P44:$T44),IF(COUNTA($Q44:$T44)=3,SUM($P44:$T44)-MIN($Q44:$T44),SUM($P44:$T44)-MIN($Q44:$T44)-SMALL($Q44:$T44,2))))*7/(SUM($P$14:$R$14)/10))</f>
        <v>36.5</v>
      </c>
      <c r="V44" s="327" t="n">
        <f aca="false">IF(ROUNDDOWN(SUM($O44,$U44,0.5),0)&gt;0,ROUNDDOWN(SUM($O44,$U44,0.5),0),"")</f>
        <v>63</v>
      </c>
      <c r="W44" s="327"/>
      <c r="X44" s="327"/>
      <c r="Y44" s="328" t="str">
        <f aca="false">IF(AND(N44&lt;$N$14/2,COUNTIF($P44:$T44,"&gt;0")&gt;0),"FAIL LABS",IF(OR($U44=0,$U44=""),"",IF($V44&gt;=70,"A",IF($V44&gt;=60,"B",IF($V44&gt;=50,"C",IF($V44&gt;=40,"D","E"))))))</f>
        <v>B</v>
      </c>
    </row>
    <row r="45" customFormat="false" ht="26.25" hidden="false" customHeight="false" outlineLevel="0" collapsed="false">
      <c r="A45" s="320" t="n">
        <v>31</v>
      </c>
      <c r="B45" s="577" t="s">
        <v>83</v>
      </c>
      <c r="C45" s="577" t="s">
        <v>84</v>
      </c>
      <c r="D45" s="323"/>
      <c r="E45" s="323" t="n">
        <v>18.6666666666667</v>
      </c>
      <c r="F45" s="323"/>
      <c r="G45" s="324" t="n">
        <f aca="false">IF(COUNTA($D45:$F45)&gt;0,SUM($D45/$D$14,$E45/$E$14,$F45/$F$14)*$G$14/COUNTA($D45:$F45),0)</f>
        <v>9.33333333333333</v>
      </c>
      <c r="H45" s="323" t="n">
        <v>4.5</v>
      </c>
      <c r="I45" s="323"/>
      <c r="J45" s="324" t="n">
        <f aca="false">IF(COUNTA($H45:$I45)&gt;0,SUM($H45/$H$14,$I45/$I$14)*$J$14/COUNTA($H45:$I45),0)</f>
        <v>4.5</v>
      </c>
      <c r="K45" s="323" t="n">
        <v>10</v>
      </c>
      <c r="L45" s="323" t="n">
        <v>11</v>
      </c>
      <c r="M45" s="323"/>
      <c r="N45" s="324" t="n">
        <f aca="false">IF(COUNTA($K45:$M45)&gt;0,SUM($K45/$K$14,$L45/$L$14,$M45/$M$14)*$N$14/COUNTA($K45:$M45),0)</f>
        <v>10.5</v>
      </c>
      <c r="O45" s="325" t="n">
        <f aca="false">IF(ROUNDDOWN(SUM($G45,$J45,$N45,0.05),1)&gt;0,ROUNDDOWN(SUM($G45,$J45,$N45,0.05),1),"")</f>
        <v>24.3</v>
      </c>
      <c r="P45" s="323" t="n">
        <v>16</v>
      </c>
      <c r="Q45" s="323"/>
      <c r="R45" s="323" t="n">
        <v>12.5</v>
      </c>
      <c r="S45" s="323"/>
      <c r="T45" s="323" t="n">
        <v>9</v>
      </c>
      <c r="U45" s="326" t="n">
        <f aca="false">IF(OR(COUNTIF($P45:$T45,"&gt;0")=0,COUNTA($P$14)=0),"",(IF(COUNTA($Q45:$T45)&lt;=2,SUM($P45:$T45),IF(COUNTA($Q45:$T45)=3,SUM($P45:$T45)-MIN($Q45:$T45),SUM($P45:$T45)-MIN($Q45:$T45)-SMALL($Q45:$T45,2))))*7/(SUM($P$14:$R$14)/10))</f>
        <v>37.5</v>
      </c>
      <c r="V45" s="327" t="n">
        <f aca="false">IF(ROUNDDOWN(SUM($O45,$U45,0.5),0)&gt;0,ROUNDDOWN(SUM($O45,$U45,0.5),0),"")</f>
        <v>62</v>
      </c>
      <c r="W45" s="327"/>
      <c r="X45" s="327"/>
      <c r="Y45" s="328" t="str">
        <f aca="false">IF(AND(N45&lt;$N$14/2,COUNTIF($P45:$T45,"&gt;0")&gt;0),"FAIL LABS",IF(OR($U45=0,$U45=""),"",IF($V45&gt;=70,"A",IF($V45&gt;=60,"B",IF($V45&gt;=50,"C",IF($V45&gt;=40,"D","E"))))))</f>
        <v>B</v>
      </c>
    </row>
    <row r="46" customFormat="false" ht="26.25" hidden="false" customHeight="false" outlineLevel="0" collapsed="false">
      <c r="A46" s="320" t="n">
        <v>32</v>
      </c>
      <c r="B46" s="577" t="s">
        <v>85</v>
      </c>
      <c r="C46" s="577" t="s">
        <v>86</v>
      </c>
      <c r="D46" s="323" t="n">
        <v>16.6666666666667</v>
      </c>
      <c r="E46" s="323" t="n">
        <v>20</v>
      </c>
      <c r="F46" s="323"/>
      <c r="G46" s="324" t="n">
        <f aca="false">IF(COUNTA($D46:$F46)&gt;0,SUM($D46/$D$14,$E46/$E$14,$F46/$F$14)*$G$14/COUNTA($D46:$F46),0)</f>
        <v>9.16666666666667</v>
      </c>
      <c r="H46" s="323" t="n">
        <v>4.5</v>
      </c>
      <c r="I46" s="323"/>
      <c r="J46" s="324" t="n">
        <f aca="false">IF(COUNTA($H46:$I46)&gt;0,SUM($H46/$H$14,$I46/$I$14)*$J$14/COUNTA($H46:$I46),0)</f>
        <v>4.5</v>
      </c>
      <c r="K46" s="323" t="n">
        <v>14</v>
      </c>
      <c r="L46" s="323" t="n">
        <v>13</v>
      </c>
      <c r="M46" s="323"/>
      <c r="N46" s="324" t="n">
        <f aca="false">IF(COUNTA($K46:$M46)&gt;0,SUM($K46/$K$14,$L46/$L$14,$M46/$M$14)*$N$14/COUNTA($K46:$M46),0)</f>
        <v>13.5</v>
      </c>
      <c r="O46" s="325" t="n">
        <f aca="false">IF(ROUNDDOWN(SUM($G46,$J46,$N46,0.05),1)&gt;0,ROUNDDOWN(SUM($G46,$J46,$N46,0.05),1),"")</f>
        <v>27.2</v>
      </c>
      <c r="P46" s="323" t="n">
        <v>26.5</v>
      </c>
      <c r="Q46" s="323"/>
      <c r="R46" s="323" t="n">
        <v>6</v>
      </c>
      <c r="S46" s="323" t="n">
        <v>16.5</v>
      </c>
      <c r="T46" s="323"/>
      <c r="U46" s="326" t="n">
        <f aca="false">IF(OR(COUNTIF($P46:$T46,"&gt;0")=0,COUNTA($P$14)=0),"",(IF(COUNTA($Q46:$T46)&lt;=2,SUM($P46:$T46),IF(COUNTA($Q46:$T46)=3,SUM($P46:$T46)-MIN($Q46:$T46),SUM($P46:$T46)-MIN($Q46:$T46)-SMALL($Q46:$T46,2))))*7/(SUM($P$14:$R$14)/10))</f>
        <v>49</v>
      </c>
      <c r="V46" s="327" t="n">
        <f aca="false">IF(ROUNDDOWN(SUM($O46,$U46,0.5),0)&gt;0,ROUNDDOWN(SUM($O46,$U46,0.5),0),"")</f>
        <v>76</v>
      </c>
      <c r="W46" s="327"/>
      <c r="X46" s="327"/>
      <c r="Y46" s="328" t="str">
        <f aca="false">IF(AND(N46&lt;$N$14/2,COUNTIF($P46:$T46,"&gt;0")&gt;0),"FAIL LABS",IF(OR($U46=0,$U46=""),"",IF($V46&gt;=70,"A",IF($V46&gt;=60,"B",IF($V46&gt;=50,"C",IF($V46&gt;=40,"D","E"))))))</f>
        <v>A</v>
      </c>
    </row>
    <row r="47" customFormat="false" ht="26.25" hidden="false" customHeight="false" outlineLevel="0" collapsed="false">
      <c r="A47" s="320" t="n">
        <v>33</v>
      </c>
      <c r="B47" s="577" t="s">
        <v>94</v>
      </c>
      <c r="C47" s="577" t="s">
        <v>95</v>
      </c>
      <c r="D47" s="323" t="n">
        <v>14.6666666666667</v>
      </c>
      <c r="E47" s="323" t="n">
        <v>20</v>
      </c>
      <c r="F47" s="323"/>
      <c r="G47" s="324" t="n">
        <f aca="false">IF(COUNTA($D47:$F47)&gt;0,SUM($D47/$D$14,$E47/$E$14,$F47/$F$14)*$G$14/COUNTA($D47:$F47),0)</f>
        <v>8.66666666666667</v>
      </c>
      <c r="H47" s="323" t="n">
        <v>4.5</v>
      </c>
      <c r="I47" s="323"/>
      <c r="J47" s="324" t="n">
        <f aca="false">IF(COUNTA($H47:$I47)&gt;0,SUM($H47/$H$14,$I47/$I$14)*$J$14/COUNTA($H47:$I47),0)</f>
        <v>4.5</v>
      </c>
      <c r="K47" s="323" t="n">
        <v>14</v>
      </c>
      <c r="L47" s="323" t="n">
        <v>13</v>
      </c>
      <c r="M47" s="323"/>
      <c r="N47" s="324" t="n">
        <f aca="false">IF(COUNTA($K47:$M47)&gt;0,SUM($K47/$K$14,$L47/$L$14,$M47/$M$14)*$N$14/COUNTA($K47:$M47),0)</f>
        <v>13.5</v>
      </c>
      <c r="O47" s="325" t="n">
        <f aca="false">IF(ROUNDDOWN(SUM($G47,$J47,$N47,0.05),1)&gt;0,ROUNDDOWN(SUM($G47,$J47,$N47,0.05),1),"")</f>
        <v>26.7</v>
      </c>
      <c r="P47" s="323" t="n">
        <v>14.5</v>
      </c>
      <c r="Q47" s="323" t="n">
        <v>11.5</v>
      </c>
      <c r="R47" s="323"/>
      <c r="S47" s="323"/>
      <c r="T47" s="323" t="n">
        <v>8.5</v>
      </c>
      <c r="U47" s="326" t="n">
        <f aca="false">IF(OR(COUNTIF($P47:$T47,"&gt;0")=0,COUNTA($P$14)=0),"",(IF(COUNTA($Q47:$T47)&lt;=2,SUM($P47:$T47),IF(COUNTA($Q47:$T47)=3,SUM($P47:$T47)-MIN($Q47:$T47),SUM($P47:$T47)-MIN($Q47:$T47)-SMALL($Q47:$T47,2))))*7/(SUM($P$14:$R$14)/10))</f>
        <v>34.5</v>
      </c>
      <c r="V47" s="327" t="n">
        <f aca="false">IF(ROUNDDOWN(SUM($O47,$U47,0.5),0)&gt;0,ROUNDDOWN(SUM($O47,$U47,0.5),0),"")</f>
        <v>61</v>
      </c>
      <c r="W47" s="327"/>
      <c r="X47" s="327"/>
      <c r="Y47" s="328" t="str">
        <f aca="false">IF(AND(N47&lt;$N$14/2,COUNTIF($P47:$T47,"&gt;0")&gt;0),"FAIL LABS",IF(OR($U47=0,$U47=""),"",IF($V47&gt;=70,"A",IF($V47&gt;=60,"B",IF($V47&gt;=50,"C",IF($V47&gt;=40,"D","E"))))))</f>
        <v>B</v>
      </c>
    </row>
    <row r="48" customFormat="false" ht="26.25" hidden="false" customHeight="false" outlineLevel="0" collapsed="false">
      <c r="A48" s="320" t="n">
        <v>34</v>
      </c>
      <c r="B48" s="577" t="s">
        <v>101</v>
      </c>
      <c r="C48" s="577" t="s">
        <v>102</v>
      </c>
      <c r="D48" s="323" t="n">
        <v>13.3333333333333</v>
      </c>
      <c r="E48" s="323" t="n">
        <v>18.6666666666667</v>
      </c>
      <c r="F48" s="323"/>
      <c r="G48" s="324" t="n">
        <f aca="false">IF(COUNTA($D48:$F48)&gt;0,SUM($D48/$D$14,$E48/$E$14,$F48/$F$14)*$G$14/COUNTA($D48:$F48),0)</f>
        <v>8</v>
      </c>
      <c r="H48" s="323" t="n">
        <v>4</v>
      </c>
      <c r="I48" s="323"/>
      <c r="J48" s="324" t="n">
        <f aca="false">IF(COUNTA($H48:$I48)&gt;0,SUM($H48/$H$14,$I48/$I$14)*$J$14/COUNTA($H48:$I48),0)</f>
        <v>4</v>
      </c>
      <c r="K48" s="323" t="n">
        <v>13</v>
      </c>
      <c r="L48" s="323" t="n">
        <v>14</v>
      </c>
      <c r="M48" s="323"/>
      <c r="N48" s="324" t="n">
        <f aca="false">IF(COUNTA($K48:$M48)&gt;0,SUM($K48/$K$14,$L48/$L$14,$M48/$M$14)*$N$14/COUNTA($K48:$M48),0)</f>
        <v>13.5</v>
      </c>
      <c r="O48" s="325" t="n">
        <f aca="false">IF(ROUNDDOWN(SUM($G48,$J48,$N48,0.05),1)&gt;0,ROUNDDOWN(SUM($G48,$J48,$N48,0.05),1),"")</f>
        <v>25.5</v>
      </c>
      <c r="P48" s="323" t="n">
        <v>9</v>
      </c>
      <c r="Q48" s="323" t="n">
        <v>16</v>
      </c>
      <c r="R48" s="323"/>
      <c r="S48" s="323"/>
      <c r="T48" s="323" t="n">
        <v>8</v>
      </c>
      <c r="U48" s="326" t="n">
        <f aca="false">IF(OR(COUNTIF($P48:$T48,"&gt;0")=0,COUNTA($P$14)=0),"",(IF(COUNTA($Q48:$T48)&lt;=2,SUM($P48:$T48),IF(COUNTA($Q48:$T48)=3,SUM($P48:$T48)-MIN($Q48:$T48),SUM($P48:$T48)-MIN($Q48:$T48)-SMALL($Q48:$T48,2))))*7/(SUM($P$14:$R$14)/10))</f>
        <v>33</v>
      </c>
      <c r="V48" s="327" t="n">
        <f aca="false">IF(ROUNDDOWN(SUM($O48,$U48,0.5),0)&gt;0,ROUNDDOWN(SUM($O48,$U48,0.5),0),"")</f>
        <v>59</v>
      </c>
      <c r="W48" s="327"/>
      <c r="X48" s="327"/>
      <c r="Y48" s="328" t="str">
        <f aca="false">IF(AND(N48&lt;$N$14/2,COUNTIF($P48:$T48,"&gt;0")&gt;0),"FAIL LABS",IF(OR($U48=0,$U48=""),"",IF($V48&gt;=70,"A",IF($V48&gt;=60,"B",IF($V48&gt;=50,"C",IF($V48&gt;=40,"D","E"))))))</f>
        <v>C</v>
      </c>
    </row>
    <row r="49" customFormat="false" ht="26.25" hidden="false" customHeight="false" outlineLevel="0" collapsed="false">
      <c r="A49" s="320" t="n">
        <v>35</v>
      </c>
      <c r="B49" s="582" t="s">
        <v>103</v>
      </c>
      <c r="C49" s="582" t="s">
        <v>104</v>
      </c>
      <c r="D49" s="323" t="n">
        <v>14</v>
      </c>
      <c r="E49" s="323" t="n">
        <v>20</v>
      </c>
      <c r="F49" s="323"/>
      <c r="G49" s="324" t="n">
        <f aca="false">IF(COUNTA($D49:$F49)&gt;0,SUM($D49/$D$14,$E49/$E$14,$F49/$F$14)*$G$14/COUNTA($D49:$F49),0)</f>
        <v>8.5</v>
      </c>
      <c r="H49" s="323" t="n">
        <v>4.5</v>
      </c>
      <c r="I49" s="323"/>
      <c r="J49" s="324" t="n">
        <f aca="false">IF(COUNTA($H49:$I49)&gt;0,SUM($H49/$H$14,$I49/$I$14)*$J$14/COUNTA($H49:$I49),0)</f>
        <v>4.5</v>
      </c>
      <c r="K49" s="323" t="n">
        <v>13</v>
      </c>
      <c r="L49" s="323" t="n">
        <v>14</v>
      </c>
      <c r="M49" s="323"/>
      <c r="N49" s="324" t="n">
        <f aca="false">IF(COUNTA($K49:$M49)&gt;0,SUM($K49/$K$14,$L49/$L$14,$M49/$M$14)*$N$14/COUNTA($K49:$M49),0)</f>
        <v>13.5</v>
      </c>
      <c r="O49" s="325" t="n">
        <f aca="false">IF(ROUNDDOWN(SUM($G49,$J49,$N49,0.05),1)&gt;0,ROUNDDOWN(SUM($G49,$J49,$N49,0.05),1),"")</f>
        <v>26.5</v>
      </c>
      <c r="P49" s="323" t="n">
        <v>18</v>
      </c>
      <c r="Q49" s="323"/>
      <c r="R49" s="323" t="n">
        <v>3.5</v>
      </c>
      <c r="S49" s="323" t="n">
        <v>14.5</v>
      </c>
      <c r="T49" s="323"/>
      <c r="U49" s="326" t="n">
        <f aca="false">IF(OR(COUNTIF($P49:$T49,"&gt;0")=0,COUNTA($P$14)=0),"",(IF(COUNTA($Q49:$T49)&lt;=2,SUM($P49:$T49),IF(COUNTA($Q49:$T49)=3,SUM($P49:$T49)-MIN($Q49:$T49),SUM($P49:$T49)-MIN($Q49:$T49)-SMALL($Q49:$T49,2))))*7/(SUM($P$14:$R$14)/10))</f>
        <v>36</v>
      </c>
      <c r="V49" s="327" t="n">
        <f aca="false">IF(ROUNDDOWN(SUM($O49,$U49,0.5),0)&gt;0,ROUNDDOWN(SUM($O49,$U49,0.5),0),"")</f>
        <v>63</v>
      </c>
      <c r="W49" s="327"/>
      <c r="X49" s="327"/>
      <c r="Y49" s="328" t="str">
        <f aca="false">IF(AND(N49&lt;$N$14/2,COUNTIF($P49:$T49,"&gt;0")&gt;0),"FAIL LABS",IF(OR($U49=0,$U49=""),"",IF($V49&gt;=70,"A",IF($V49&gt;=60,"B",IF($V49&gt;=50,"C",IF($V49&gt;=40,"D","E"))))))</f>
        <v>B</v>
      </c>
    </row>
    <row r="50" customFormat="false" ht="26.25" hidden="false" customHeight="false" outlineLevel="0" collapsed="false">
      <c r="A50" s="320" t="n">
        <v>36</v>
      </c>
      <c r="B50" s="577" t="s">
        <v>105</v>
      </c>
      <c r="C50" s="577" t="s">
        <v>106</v>
      </c>
      <c r="D50" s="323" t="n">
        <v>16.6666666666667</v>
      </c>
      <c r="E50" s="323" t="n">
        <v>20</v>
      </c>
      <c r="F50" s="323"/>
      <c r="G50" s="324" t="n">
        <f aca="false">IF(COUNTA($D50:$F50)&gt;0,SUM($D50/$D$14,$E50/$E$14,$F50/$F$14)*$G$14/COUNTA($D50:$F50),0)</f>
        <v>9.16666666666667</v>
      </c>
      <c r="H50" s="323" t="n">
        <v>4.5</v>
      </c>
      <c r="I50" s="323"/>
      <c r="J50" s="324" t="n">
        <f aca="false">IF(COUNTA($H50:$I50)&gt;0,SUM($H50/$H$14,$I50/$I$14)*$J$14/COUNTA($H50:$I50),0)</f>
        <v>4.5</v>
      </c>
      <c r="K50" s="323" t="n">
        <v>13</v>
      </c>
      <c r="L50" s="323" t="n">
        <v>14</v>
      </c>
      <c r="M50" s="323"/>
      <c r="N50" s="324" t="n">
        <f aca="false">IF(COUNTA($K50:$M50)&gt;0,SUM($K50/$K$14,$L50/$L$14,$M50/$M$14)*$N$14/COUNTA($K50:$M50),0)</f>
        <v>13.5</v>
      </c>
      <c r="O50" s="325" t="n">
        <f aca="false">IF(ROUNDDOWN(SUM($G50,$J50,$N50,0.05),1)&gt;0,ROUNDDOWN(SUM($G50,$J50,$N50,0.05),1),"")</f>
        <v>27.2</v>
      </c>
      <c r="P50" s="323" t="n">
        <v>26</v>
      </c>
      <c r="Q50" s="323"/>
      <c r="R50" s="323" t="n">
        <v>4.5</v>
      </c>
      <c r="S50" s="323"/>
      <c r="T50" s="323" t="n">
        <v>6.5</v>
      </c>
      <c r="U50" s="326" t="n">
        <f aca="false">IF(OR(COUNTIF($P50:$T50,"&gt;0")=0,COUNTA($P$14)=0),"",(IF(COUNTA($Q50:$T50)&lt;=2,SUM($P50:$T50),IF(COUNTA($Q50:$T50)=3,SUM($P50:$T50)-MIN($Q50:$T50),SUM($P50:$T50)-MIN($Q50:$T50)-SMALL($Q50:$T50,2))))*7/(SUM($P$14:$R$14)/10))</f>
        <v>37</v>
      </c>
      <c r="V50" s="327" t="n">
        <f aca="false">IF(ROUNDDOWN(SUM($O50,$U50,0.5),0)&gt;0,ROUNDDOWN(SUM($O50,$U50,0.5),0),"")</f>
        <v>64</v>
      </c>
      <c r="W50" s="327"/>
      <c r="X50" s="327"/>
      <c r="Y50" s="328" t="str">
        <f aca="false">IF(AND(N50&lt;$N$14/2,COUNTIF($P50:$T50,"&gt;0")&gt;0),"FAIL LABS",IF(OR($U50=0,$U50=""),"",IF($V50&gt;=70,"A",IF($V50&gt;=60,"B",IF($V50&gt;=50,"C",IF($V50&gt;=40,"D","E"))))))</f>
        <v>B</v>
      </c>
    </row>
    <row r="51" customFormat="false" ht="26.25" hidden="false" customHeight="false" outlineLevel="0" collapsed="false">
      <c r="A51" s="320"/>
      <c r="B51" s="577" t="s">
        <v>180</v>
      </c>
      <c r="C51" s="577" t="s">
        <v>475</v>
      </c>
      <c r="D51" s="323" t="n">
        <v>11.3333333333333</v>
      </c>
      <c r="E51" s="323" t="n">
        <v>18.6666666666667</v>
      </c>
      <c r="F51" s="323"/>
      <c r="G51" s="324"/>
      <c r="H51" s="323" t="n">
        <v>4.5</v>
      </c>
      <c r="I51" s="323"/>
      <c r="J51" s="324" t="n">
        <f aca="false">IF(COUNTA($H51:$I51)&gt;0,SUM($H51/$H$14,$I51/$I$14)*$J$14/COUNTA($H51:$I51),0)</f>
        <v>4.5</v>
      </c>
      <c r="K51" s="323" t="n">
        <v>13</v>
      </c>
      <c r="L51" s="323" t="n">
        <v>14</v>
      </c>
      <c r="M51" s="323"/>
      <c r="N51" s="324" t="n">
        <f aca="false">IF(COUNTA($K51:$M51)&gt;0,SUM($K51/$K$14,$L51/$L$14,$M51/$M$14)*$N$14/COUNTA($K51:$M51),0)</f>
        <v>13.5</v>
      </c>
      <c r="O51" s="325" t="n">
        <f aca="false">IF(ROUNDDOWN(SUM($G51,$J51,$N51,0.05),1)&gt;0,ROUNDDOWN(SUM($G51,$J51,$N51,0.05),1),"")</f>
        <v>18</v>
      </c>
      <c r="P51" s="323" t="n">
        <v>15.5</v>
      </c>
      <c r="Q51" s="323"/>
      <c r="R51" s="323" t="n">
        <v>1</v>
      </c>
      <c r="S51" s="323"/>
      <c r="T51" s="323"/>
      <c r="U51" s="326" t="n">
        <f aca="false">IF(OR(COUNTIF($P51:$T51,"&gt;0")=0,COUNTA($P$14)=0),"",(IF(COUNTA($Q51:$T51)&lt;=2,SUM($P51:$T51),IF(COUNTA($Q51:$T51)=3,SUM($P51:$T51)-MIN($Q51:$T51),SUM($P51:$T51)-MIN($Q51:$T51)-SMALL($Q51:$T51,2))))*7/(SUM($P$14:$R$14)/10))</f>
        <v>16.5</v>
      </c>
      <c r="V51" s="327" t="n">
        <f aca="false">IF(ROUNDDOWN(SUM($O51,$U51,0.5),0)&gt;0,ROUNDDOWN(SUM($O51,$U51,0.5),0),"")</f>
        <v>35</v>
      </c>
      <c r="W51" s="327"/>
      <c r="X51" s="327"/>
      <c r="Y51" s="328" t="str">
        <f aca="false">IF(AND(N51&lt;$N$14/2,COUNTIF($P51:$T51,"&gt;0")&gt;0),"FAIL LABS",IF(OR($U51=0,$U51=""),"",IF($V51&gt;=70,"A",IF($V51&gt;=60,"B",IF($V51&gt;=50,"C",IF($V51&gt;=40,"D","E"))))))</f>
        <v>E</v>
      </c>
    </row>
    <row r="52" customFormat="false" ht="26.25" hidden="false" customHeight="false" outlineLevel="0" collapsed="false">
      <c r="A52" s="320" t="n">
        <v>37</v>
      </c>
      <c r="B52" s="577" t="s">
        <v>107</v>
      </c>
      <c r="C52" s="577" t="s">
        <v>108</v>
      </c>
      <c r="D52" s="323" t="n">
        <v>11.3333333333333</v>
      </c>
      <c r="E52" s="323" t="n">
        <v>18.6666666666667</v>
      </c>
      <c r="F52" s="323"/>
      <c r="G52" s="324" t="n">
        <f aca="false">IF(COUNTA($D52:$F52)&gt;0,SUM($D52/$D$14,$E52/$E$14,$F52/$F$14)*$G$14/COUNTA($D52:$F52),0)</f>
        <v>7.5</v>
      </c>
      <c r="H52" s="323" t="n">
        <v>4.5</v>
      </c>
      <c r="I52" s="323"/>
      <c r="J52" s="324" t="n">
        <f aca="false">IF(COUNTA($H52:$I52)&gt;0,SUM($H52/$H$14,$I52/$I$14)*$J$14/COUNTA($H52:$I52),0)</f>
        <v>4.5</v>
      </c>
      <c r="K52" s="323" t="n">
        <v>8</v>
      </c>
      <c r="L52" s="323" t="n">
        <v>12</v>
      </c>
      <c r="M52" s="323"/>
      <c r="N52" s="324" t="n">
        <f aca="false">IF(COUNTA($K52:$M52)&gt;0,SUM($K52/$K$14,$L52/$L$14,$M52/$M$14)*$N$14/COUNTA($K52:$M52),0)</f>
        <v>10</v>
      </c>
      <c r="O52" s="325" t="n">
        <f aca="false">IF(ROUNDDOWN(SUM($G52,$J52,$N52,0.05),1)&gt;0,ROUNDDOWN(SUM($G52,$J52,$N52,0.05),1),"")</f>
        <v>22</v>
      </c>
      <c r="P52" s="323" t="n">
        <v>12.75</v>
      </c>
      <c r="Q52" s="323"/>
      <c r="R52" s="323" t="n">
        <v>7</v>
      </c>
      <c r="S52" s="323" t="n">
        <v>8</v>
      </c>
      <c r="T52" s="323"/>
      <c r="U52" s="326" t="n">
        <f aca="false">IF(OR(COUNTIF($P52:$T52,"&gt;0")=0,COUNTA($P$14)=0),"",(IF(COUNTA($Q52:$T52)&lt;=2,SUM($P52:$T52),IF(COUNTA($Q52:$T52)=3,SUM($P52:$T52)-MIN($Q52:$T52),SUM($P52:$T52)-MIN($Q52:$T52)-SMALL($Q52:$T52,2))))*7/(SUM($P$14:$R$14)/10))</f>
        <v>27.75</v>
      </c>
      <c r="V52" s="327" t="n">
        <f aca="false">IF(ROUNDDOWN(SUM($O52,$U52,0.5),0)&gt;0,ROUNDDOWN(SUM($O52,$U52,0.5),0),"")</f>
        <v>50</v>
      </c>
      <c r="W52" s="327"/>
      <c r="X52" s="327"/>
      <c r="Y52" s="328" t="str">
        <f aca="false">IF(AND(N52&lt;$N$14/2,COUNTIF($P52:$T52,"&gt;0")&gt;0),"FAIL LABS",IF(OR($U52=0,$U52=""),"",IF($V52&gt;=70,"A",IF($V52&gt;=60,"B",IF($V52&gt;=50,"C",IF($V52&gt;=40,"D","E"))))))</f>
        <v>C</v>
      </c>
    </row>
    <row r="53" customFormat="false" ht="26.25" hidden="false" customHeight="false" outlineLevel="0" collapsed="false">
      <c r="A53" s="320" t="n">
        <v>38</v>
      </c>
      <c r="B53" s="577" t="s">
        <v>111</v>
      </c>
      <c r="C53" s="577" t="s">
        <v>112</v>
      </c>
      <c r="D53" s="323" t="n">
        <v>14.6666666666667</v>
      </c>
      <c r="E53" s="323" t="n">
        <v>20</v>
      </c>
      <c r="F53" s="323"/>
      <c r="G53" s="324" t="n">
        <f aca="false">IF(COUNTA($D53:$F53)&gt;0,SUM($D53/$D$14,$E53/$E$14,$F53/$F$14)*$G$14/COUNTA($D53:$F53),0)</f>
        <v>8.66666666666667</v>
      </c>
      <c r="H53" s="323" t="n">
        <v>5</v>
      </c>
      <c r="I53" s="323"/>
      <c r="J53" s="324" t="n">
        <f aca="false">IF(COUNTA($H53:$I53)&gt;0,SUM($H53/$H$14,$I53/$I$14)*$J$14/COUNTA($H53:$I53),0)</f>
        <v>5</v>
      </c>
      <c r="K53" s="323" t="n">
        <v>8</v>
      </c>
      <c r="L53" s="323" t="n">
        <v>12</v>
      </c>
      <c r="M53" s="323"/>
      <c r="N53" s="324" t="n">
        <f aca="false">IF(COUNTA($K53:$M53)&gt;0,SUM($K53/$K$14,$L53/$L$14,$M53/$M$14)*$N$14/COUNTA($K53:$M53),0)</f>
        <v>10</v>
      </c>
      <c r="O53" s="325" t="n">
        <f aca="false">IF(ROUNDDOWN(SUM($G53,$J53,$N53,0.05),1)&gt;0,ROUNDDOWN(SUM($G53,$J53,$N53,0.05),1),"")</f>
        <v>23.7</v>
      </c>
      <c r="P53" s="323" t="n">
        <v>24.5</v>
      </c>
      <c r="Q53" s="323" t="n">
        <v>5.5</v>
      </c>
      <c r="R53" s="323"/>
      <c r="S53" s="323"/>
      <c r="T53" s="323"/>
      <c r="U53" s="326" t="n">
        <f aca="false">IF(OR(COUNTIF($P53:$T53,"&gt;0")=0,COUNTA($P$14)=0),"",(IF(COUNTA($Q53:$T53)&lt;=2,SUM($P53:$T53),IF(COUNTA($Q53:$T53)=3,SUM($P53:$T53)-MIN($Q53:$T53),SUM($P53:$T53)-MIN($Q53:$T53)-SMALL($Q53:$T53,2))))*7/(SUM($P$14:$R$14)/10))</f>
        <v>30</v>
      </c>
      <c r="V53" s="327" t="n">
        <f aca="false">IF(ROUNDDOWN(SUM($O53,$U53,0.5),0)&gt;0,ROUNDDOWN(SUM($O53,$U53,0.5),0),"")</f>
        <v>54</v>
      </c>
      <c r="W53" s="327"/>
      <c r="X53" s="327"/>
      <c r="Y53" s="328" t="str">
        <f aca="false">IF(AND(N53&lt;$N$14/2,COUNTIF($P53:$T53,"&gt;0")&gt;0),"FAIL LABS",IF(OR($U53=0,$U53=""),"",IF($V53&gt;=70,"A",IF($V53&gt;=60,"B",IF($V53&gt;=50,"C",IF($V53&gt;=40,"D","E"))))))</f>
        <v>C</v>
      </c>
    </row>
    <row r="54" customFormat="false" ht="26.25" hidden="false" customHeight="false" outlineLevel="0" collapsed="false">
      <c r="A54" s="320" t="n">
        <v>39</v>
      </c>
      <c r="B54" s="577" t="s">
        <v>113</v>
      </c>
      <c r="C54" s="577" t="s">
        <v>114</v>
      </c>
      <c r="D54" s="323" t="n">
        <v>13.3333333333333</v>
      </c>
      <c r="E54" s="323" t="n">
        <v>20</v>
      </c>
      <c r="F54" s="323"/>
      <c r="G54" s="324" t="n">
        <f aca="false">IF(COUNTA($D54:$F54)&gt;0,SUM($D54/$D$14,$E54/$E$14,$F54/$F$14)*$G$14/COUNTA($D54:$F54),0)</f>
        <v>8.33333333333333</v>
      </c>
      <c r="H54" s="323" t="n">
        <v>4</v>
      </c>
      <c r="I54" s="323"/>
      <c r="J54" s="324" t="n">
        <f aca="false">IF(COUNTA($H54:$I54)&gt;0,SUM($H54/$H$14,$I54/$I$14)*$J$14/COUNTA($H54:$I54),0)</f>
        <v>4</v>
      </c>
      <c r="K54" s="323" t="n">
        <v>13</v>
      </c>
      <c r="L54" s="323" t="n">
        <v>14</v>
      </c>
      <c r="M54" s="323"/>
      <c r="N54" s="324" t="n">
        <f aca="false">IF(COUNTA($K54:$M54)&gt;0,SUM($K54/$K$14,$L54/$L$14,$M54/$M$14)*$N$14/COUNTA($K54:$M54),0)</f>
        <v>13.5</v>
      </c>
      <c r="O54" s="325" t="n">
        <f aca="false">IF(ROUNDDOWN(SUM($G54,$J54,$N54,0.05),1)&gt;0,ROUNDDOWN(SUM($G54,$J54,$N54,0.05),1),"")</f>
        <v>25.8</v>
      </c>
      <c r="P54" s="323" t="n">
        <v>22.5</v>
      </c>
      <c r="Q54" s="323"/>
      <c r="R54" s="323" t="n">
        <v>11</v>
      </c>
      <c r="S54" s="323" t="n">
        <v>9</v>
      </c>
      <c r="T54" s="323"/>
      <c r="U54" s="326" t="n">
        <f aca="false">IF(OR(COUNTIF($P54:$T54,"&gt;0")=0,COUNTA($P$14)=0),"",(IF(COUNTA($Q54:$T54)&lt;=2,SUM($P54:$T54),IF(COUNTA($Q54:$T54)=3,SUM($P54:$T54)-MIN($Q54:$T54),SUM($P54:$T54)-MIN($Q54:$T54)-SMALL($Q54:$T54,2))))*7/(SUM($P$14:$R$14)/10))</f>
        <v>42.5</v>
      </c>
      <c r="V54" s="327" t="n">
        <f aca="false">IF(ROUNDDOWN(SUM($O54,$U54,0.5),0)&gt;0,ROUNDDOWN(SUM($O54,$U54,0.5),0),"")</f>
        <v>68</v>
      </c>
      <c r="W54" s="327"/>
      <c r="X54" s="327"/>
      <c r="Y54" s="328" t="str">
        <f aca="false">IF(AND(N54&lt;$N$14/2,COUNTIF($P54:$T54,"&gt;0")&gt;0),"FAIL LABS",IF(OR($U54=0,$U54=""),"",IF($V54&gt;=70,"A",IF($V54&gt;=60,"B",IF($V54&gt;=50,"C",IF($V54&gt;=40,"D","E"))))))</f>
        <v>B</v>
      </c>
    </row>
    <row r="55" customFormat="false" ht="26.25" hidden="false" customHeight="false" outlineLevel="0" collapsed="false">
      <c r="A55" s="320" t="n">
        <v>40</v>
      </c>
      <c r="B55" s="577" t="s">
        <v>137</v>
      </c>
      <c r="C55" s="577" t="s">
        <v>138</v>
      </c>
      <c r="D55" s="323" t="n">
        <v>10</v>
      </c>
      <c r="E55" s="323"/>
      <c r="F55" s="323"/>
      <c r="G55" s="324" t="n">
        <f aca="false">IF(COUNTA($D55:$F55)&gt;0,SUM($D55/$D$14,$E55/$E$14,$F55/$F$14)*$G$14/COUNTA($D55:$F55),0)</f>
        <v>5</v>
      </c>
      <c r="H55" s="323"/>
      <c r="I55" s="323"/>
      <c r="J55" s="324" t="n">
        <f aca="false">IF(COUNTA($H55:$I55)&gt;0,SUM($H55/$H$14,$I55/$I$14)*$J$14/COUNTA($H55:$I55),0)</f>
        <v>0</v>
      </c>
      <c r="K55" s="323" t="n">
        <v>10</v>
      </c>
      <c r="L55" s="323" t="n">
        <v>11</v>
      </c>
      <c r="M55" s="323"/>
      <c r="N55" s="324" t="n">
        <f aca="false">IF(COUNTA($K55:$M55)&gt;0,SUM($K55/$K$14,$L55/$L$14,$M55/$M$14)*$N$14/COUNTA($K55:$M55),0)</f>
        <v>10.5</v>
      </c>
      <c r="O55" s="325" t="n">
        <f aca="false">IF(ROUNDDOWN(SUM($G55,$J55,$N55,0.05),1)&gt;0,ROUNDDOWN(SUM($G55,$J55,$N55,0.05),1),"")</f>
        <v>15.5</v>
      </c>
      <c r="P55" s="323"/>
      <c r="Q55" s="323"/>
      <c r="R55" s="323"/>
      <c r="S55" s="323"/>
      <c r="T55" s="323"/>
      <c r="U55" s="326" t="str">
        <f aca="false">IF(OR(COUNTIF($P55:$T55,"&gt;0")=0,COUNTA($P$14)=0),"",(IF(COUNTA($Q55:$T55)&lt;=2,SUM($P55:$T55),IF(COUNTA($Q55:$T55)=3,SUM($P55:$T55)-MIN($Q55:$T55),SUM($P55:$T55)-MIN($Q55:$T55)-SMALL($Q55:$T55,2))))*7/(SUM($P$14:$R$14)/10))</f>
        <v/>
      </c>
      <c r="V55" s="327" t="n">
        <f aca="false">IF(ROUNDDOWN(SUM($O55,$U55,0.5),0)&gt;0,ROUNDDOWN(SUM($O55,$U55,0.5),0),"")</f>
        <v>16</v>
      </c>
      <c r="W55" s="327"/>
      <c r="X55" s="327"/>
      <c r="Y55" s="328" t="str">
        <f aca="false">IF(AND(N55&lt;$N$14/2,COUNTIF($P55:$T55,"&gt;0")&gt;0),"FAIL LABS",IF(OR($U55=0,$U55=""),"",IF($V55&gt;=70,"A",IF($V55&gt;=60,"B",IF($V55&gt;=50,"C",IF($V55&gt;=40,"D","E"))))))</f>
        <v/>
      </c>
    </row>
    <row r="56" customFormat="false" ht="26.25" hidden="false" customHeight="false" outlineLevel="0" collapsed="false">
      <c r="A56" s="320" t="n">
        <v>41</v>
      </c>
      <c r="B56" s="582" t="s">
        <v>115</v>
      </c>
      <c r="C56" s="582" t="s">
        <v>116</v>
      </c>
      <c r="D56" s="323" t="n">
        <v>16</v>
      </c>
      <c r="E56" s="323" t="n">
        <v>20</v>
      </c>
      <c r="F56" s="323"/>
      <c r="G56" s="324" t="n">
        <f aca="false">IF(COUNTA($D56:$F56)&gt;0,SUM($D56/$D$14,$E56/$E$14,$F56/$F$14)*$G$14/COUNTA($D56:$F56),0)</f>
        <v>9</v>
      </c>
      <c r="H56" s="323" t="n">
        <v>4.5</v>
      </c>
      <c r="I56" s="323"/>
      <c r="J56" s="324" t="n">
        <f aca="false">IF(COUNTA($H56:$I56)&gt;0,SUM($H56/$H$14,$I56/$I$14)*$J$14/COUNTA($H56:$I56),0)</f>
        <v>4.5</v>
      </c>
      <c r="K56" s="323" t="n">
        <v>14</v>
      </c>
      <c r="L56" s="323" t="n">
        <v>14</v>
      </c>
      <c r="M56" s="323"/>
      <c r="N56" s="324" t="n">
        <f aca="false">IF(COUNTA($K56:$M56)&gt;0,SUM($K56/$K$14,$L56/$L$14,$M56/$M$14)*$N$14/COUNTA($K56:$M56),0)</f>
        <v>14</v>
      </c>
      <c r="O56" s="325" t="n">
        <f aca="false">IF(ROUNDDOWN(SUM($G56,$J56,$N56,0.05),1)&gt;0,ROUNDDOWN(SUM($G56,$J56,$N56,0.05),1),"")</f>
        <v>27.5</v>
      </c>
      <c r="P56" s="323" t="n">
        <v>17</v>
      </c>
      <c r="Q56" s="323"/>
      <c r="R56" s="323" t="n">
        <v>4.5</v>
      </c>
      <c r="S56" s="323" t="n">
        <v>7.5</v>
      </c>
      <c r="T56" s="323"/>
      <c r="U56" s="326" t="n">
        <f aca="false">IF(OR(COUNTIF($P56:$T56,"&gt;0")=0,COUNTA($P$14)=0),"",(IF(COUNTA($Q56:$T56)&lt;=2,SUM($P56:$T56),IF(COUNTA($Q56:$T56)=3,SUM($P56:$T56)-MIN($Q56:$T56),SUM($P56:$T56)-MIN($Q56:$T56)-SMALL($Q56:$T56,2))))*7/(SUM($P$14:$R$14)/10))</f>
        <v>29</v>
      </c>
      <c r="V56" s="327" t="n">
        <f aca="false">IF(ROUNDDOWN(SUM($O56,$U56,0.5),0)&gt;0,ROUNDDOWN(SUM($O56,$U56,0.5),0),"")</f>
        <v>57</v>
      </c>
      <c r="W56" s="327"/>
      <c r="X56" s="327"/>
      <c r="Y56" s="328" t="str">
        <f aca="false">IF(AND(N56&lt;$N$14/2,COUNTIF($P56:$T56,"&gt;0")&gt;0),"FAIL LABS",IF(OR($U56=0,$U56=""),"",IF($V56&gt;=70,"A",IF($V56&gt;=60,"B",IF($V56&gt;=50,"C",IF($V56&gt;=40,"D","E"))))))</f>
        <v>C</v>
      </c>
    </row>
    <row r="57" customFormat="false" ht="26.25" hidden="false" customHeight="false" outlineLevel="0" collapsed="false">
      <c r="A57" s="320" t="n">
        <v>42</v>
      </c>
      <c r="B57" s="582" t="s">
        <v>117</v>
      </c>
      <c r="C57" s="582" t="s">
        <v>118</v>
      </c>
      <c r="D57" s="323" t="n">
        <v>16.6666666666667</v>
      </c>
      <c r="E57" s="323" t="n">
        <v>18.6666666666667</v>
      </c>
      <c r="F57" s="323"/>
      <c r="G57" s="324" t="n">
        <f aca="false">IF(COUNTA($D57:$F57)&gt;0,SUM($D57/$D$14,$E57/$E$14,$F57/$F$14)*$G$14/COUNTA($D57:$F57),0)</f>
        <v>8.83333333333333</v>
      </c>
      <c r="H57" s="323" t="n">
        <v>4.5</v>
      </c>
      <c r="I57" s="323"/>
      <c r="J57" s="324" t="n">
        <f aca="false">IF(COUNTA($H57:$I57)&gt;0,SUM($H57/$H$14,$I57/$I$14)*$J$14/COUNTA($H57:$I57),0)</f>
        <v>4.5</v>
      </c>
      <c r="K57" s="323" t="n">
        <v>13</v>
      </c>
      <c r="L57" s="323" t="n">
        <v>14</v>
      </c>
      <c r="M57" s="323"/>
      <c r="N57" s="324" t="n">
        <f aca="false">IF(COUNTA($K57:$M57)&gt;0,SUM($K57/$K$14,$L57/$L$14,$M57/$M$14)*$N$14/COUNTA($K57:$M57),0)</f>
        <v>13.5</v>
      </c>
      <c r="O57" s="325" t="n">
        <f aca="false">IF(ROUNDDOWN(SUM($G57,$J57,$N57,0.05),1)&gt;0,ROUNDDOWN(SUM($G57,$J57,$N57,0.05),1),"")</f>
        <v>26.8</v>
      </c>
      <c r="P57" s="323" t="n">
        <v>18</v>
      </c>
      <c r="Q57" s="323"/>
      <c r="R57" s="323" t="n">
        <v>7</v>
      </c>
      <c r="S57" s="323" t="n">
        <v>9.5</v>
      </c>
      <c r="T57" s="323"/>
      <c r="U57" s="326" t="n">
        <f aca="false">IF(OR(COUNTIF($P57:$T57,"&gt;0")=0,COUNTA($P$14)=0),"",(IF(COUNTA($Q57:$T57)&lt;=2,SUM($P57:$T57),IF(COUNTA($Q57:$T57)=3,SUM($P57:$T57)-MIN($Q57:$T57),SUM($P57:$T57)-MIN($Q57:$T57)-SMALL($Q57:$T57,2))))*7/(SUM($P$14:$R$14)/10))</f>
        <v>34.5</v>
      </c>
      <c r="V57" s="327" t="n">
        <f aca="false">IF(ROUNDDOWN(SUM($O57,$U57,0.5),0)&gt;0,ROUNDDOWN(SUM($O57,$U57,0.5),0),"")</f>
        <v>61</v>
      </c>
      <c r="W57" s="327"/>
      <c r="X57" s="327"/>
      <c r="Y57" s="328" t="str">
        <f aca="false">IF(AND(N57&lt;$N$14/2,COUNTIF($P57:$T57,"&gt;0")&gt;0),"FAIL LABS",IF(OR($U57=0,$U57=""),"",IF($V57&gt;=70,"A",IF($V57&gt;=60,"B",IF($V57&gt;=50,"C",IF($V57&gt;=40,"D","E"))))))</f>
        <v>B</v>
      </c>
    </row>
    <row r="58" customFormat="false" ht="26.25" hidden="false" customHeight="false" outlineLevel="0" collapsed="false">
      <c r="A58" s="320" t="n">
        <v>43</v>
      </c>
      <c r="B58" s="577" t="s">
        <v>119</v>
      </c>
      <c r="C58" s="577" t="s">
        <v>120</v>
      </c>
      <c r="D58" s="323" t="n">
        <v>9.33333333333333</v>
      </c>
      <c r="E58" s="323" t="n">
        <v>20</v>
      </c>
      <c r="F58" s="323"/>
      <c r="G58" s="324" t="n">
        <f aca="false">IF(COUNTA($D58:$F58)&gt;0,SUM($D58/$D$14,$E58/$E$14,$F58/$F$14)*$G$14/COUNTA($D58:$F58),0)</f>
        <v>7.33333333333333</v>
      </c>
      <c r="H58" s="323" t="n">
        <v>4.5</v>
      </c>
      <c r="I58" s="323"/>
      <c r="J58" s="324" t="n">
        <f aca="false">IF(COUNTA($H58:$I58)&gt;0,SUM($H58/$H$14,$I58/$I$14)*$J$14/COUNTA($H58:$I58),0)</f>
        <v>4.5</v>
      </c>
      <c r="K58" s="323" t="n">
        <v>10</v>
      </c>
      <c r="L58" s="323" t="n">
        <v>11</v>
      </c>
      <c r="M58" s="323"/>
      <c r="N58" s="324" t="n">
        <f aca="false">IF(COUNTA($K58:$M58)&gt;0,SUM($K58/$K$14,$L58/$L$14,$M58/$M$14)*$N$14/COUNTA($K58:$M58),0)</f>
        <v>10.5</v>
      </c>
      <c r="O58" s="325" t="n">
        <f aca="false">IF(ROUNDDOWN(SUM($G58,$J58,$N58,0.05),1)&gt;0,ROUNDDOWN(SUM($G58,$J58,$N58,0.05),1),"")</f>
        <v>22.3</v>
      </c>
      <c r="P58" s="323" t="n">
        <v>15</v>
      </c>
      <c r="Q58" s="323"/>
      <c r="R58" s="323" t="n">
        <v>6.5</v>
      </c>
      <c r="S58" s="323" t="n">
        <v>1.5</v>
      </c>
      <c r="T58" s="323"/>
      <c r="U58" s="326" t="n">
        <f aca="false">IF(OR(COUNTIF($P58:$T58,"&gt;0")=0,COUNTA($P$14)=0),"",(IF(COUNTA($Q58:$T58)&lt;=2,SUM($P58:$T58),IF(COUNTA($Q58:$T58)=3,SUM($P58:$T58)-MIN($Q58:$T58),SUM($P58:$T58)-MIN($Q58:$T58)-SMALL($Q58:$T58,2))))*7/(SUM($P$14:$R$14)/10))</f>
        <v>23</v>
      </c>
      <c r="V58" s="327" t="n">
        <f aca="false">IF(ROUNDDOWN(SUM($O58,$U58,0.5),0)&gt;0,ROUNDDOWN(SUM($O58,$U58,0.5),0),"")</f>
        <v>45</v>
      </c>
      <c r="W58" s="327"/>
      <c r="X58" s="327"/>
      <c r="Y58" s="328" t="str">
        <f aca="false">IF(AND(N58&lt;$N$14/2,COUNTIF($P58:$T58,"&gt;0")&gt;0),"FAIL LABS",IF(OR($U58=0,$U58=""),"",IF($V58&gt;=70,"A",IF($V58&gt;=60,"B",IF($V58&gt;=50,"C",IF($V58&gt;=40,"D","E"))))))</f>
        <v>D</v>
      </c>
    </row>
    <row r="59" customFormat="false" ht="26.25" hidden="false" customHeight="false" outlineLevel="0" collapsed="false">
      <c r="A59" s="320" t="n">
        <v>44</v>
      </c>
      <c r="B59" s="577" t="s">
        <v>121</v>
      </c>
      <c r="C59" s="577" t="s">
        <v>122</v>
      </c>
      <c r="D59" s="323" t="n">
        <v>14.6666666666667</v>
      </c>
      <c r="E59" s="323" t="n">
        <v>20</v>
      </c>
      <c r="F59" s="323"/>
      <c r="G59" s="324" t="n">
        <f aca="false">IF(COUNTA($D59:$F59)&gt;0,SUM($D59/$D$14,$E59/$E$14,$F59/$F$14)*$G$14/COUNTA($D59:$F59),0)</f>
        <v>8.66666666666667</v>
      </c>
      <c r="H59" s="323" t="n">
        <v>4.5</v>
      </c>
      <c r="I59" s="323"/>
      <c r="J59" s="324" t="n">
        <f aca="false">IF(COUNTA($H59:$I59)&gt;0,SUM($H59/$H$14,$I59/$I$14)*$J$14/COUNTA($H59:$I59),0)</f>
        <v>4.5</v>
      </c>
      <c r="K59" s="323" t="n">
        <v>14</v>
      </c>
      <c r="L59" s="323" t="n">
        <v>14</v>
      </c>
      <c r="M59" s="323"/>
      <c r="N59" s="324" t="n">
        <f aca="false">IF(COUNTA($K59:$M59)&gt;0,SUM($K59/$K$14,$L59/$L$14,$M59/$M$14)*$N$14/COUNTA($K59:$M59),0)</f>
        <v>14</v>
      </c>
      <c r="O59" s="325" t="n">
        <f aca="false">IF(ROUNDDOWN(SUM($G59,$J59,$N59,0.05),1)&gt;0,ROUNDDOWN(SUM($G59,$J59,$N59,0.05),1),"")</f>
        <v>27.2</v>
      </c>
      <c r="P59" s="323" t="n">
        <v>21</v>
      </c>
      <c r="Q59" s="323" t="n">
        <v>6</v>
      </c>
      <c r="R59" s="323"/>
      <c r="S59" s="323"/>
      <c r="T59" s="323" t="n">
        <v>7.5</v>
      </c>
      <c r="U59" s="326" t="n">
        <f aca="false">IF(OR(COUNTIF($P59:$T59,"&gt;0")=0,COUNTA($P$14)=0),"",(IF(COUNTA($Q59:$T59)&lt;=2,SUM($P59:$T59),IF(COUNTA($Q59:$T59)=3,SUM($P59:$T59)-MIN($Q59:$T59),SUM($P59:$T59)-MIN($Q59:$T59)-SMALL($Q59:$T59,2))))*7/(SUM($P$14:$R$14)/10))</f>
        <v>34.5</v>
      </c>
      <c r="V59" s="327" t="n">
        <f aca="false">IF(ROUNDDOWN(SUM($O59,$U59,0.5),0)&gt;0,ROUNDDOWN(SUM($O59,$U59,0.5),0),"")</f>
        <v>62</v>
      </c>
      <c r="W59" s="327"/>
      <c r="X59" s="327"/>
      <c r="Y59" s="328" t="str">
        <f aca="false">IF(AND(N59&lt;$N$14/2,COUNTIF($P59:$T59,"&gt;0")&gt;0),"FAIL LABS",IF(OR($U59=0,$U59=""),"",IF($V59&gt;=70,"A",IF($V59&gt;=60,"B",IF($V59&gt;=50,"C",IF($V59&gt;=40,"D","E"))))))</f>
        <v>B</v>
      </c>
    </row>
    <row r="60" customFormat="false" ht="26.25" hidden="false" customHeight="false" outlineLevel="0" collapsed="false">
      <c r="A60" s="320" t="n">
        <v>45</v>
      </c>
      <c r="B60" s="577" t="s">
        <v>123</v>
      </c>
      <c r="C60" s="577" t="s">
        <v>124</v>
      </c>
      <c r="D60" s="323" t="n">
        <v>17.3333333333333</v>
      </c>
      <c r="E60" s="323" t="n">
        <v>20</v>
      </c>
      <c r="F60" s="323"/>
      <c r="G60" s="324" t="n">
        <f aca="false">IF(COUNTA($D60:$F60)&gt;0,SUM($D60/$D$14,$E60/$E$14,$F60/$F$14)*$G$14/COUNTA($D60:$F60),0)</f>
        <v>9.33333333333333</v>
      </c>
      <c r="H60" s="323" t="n">
        <v>4</v>
      </c>
      <c r="I60" s="323"/>
      <c r="J60" s="324" t="n">
        <f aca="false">IF(COUNTA($H60:$I60)&gt;0,SUM($H60/$H$14,$I60/$I$14)*$J$14/COUNTA($H60:$I60),0)</f>
        <v>4</v>
      </c>
      <c r="K60" s="323" t="n">
        <v>10</v>
      </c>
      <c r="L60" s="323" t="n">
        <v>12</v>
      </c>
      <c r="M60" s="323"/>
      <c r="N60" s="324" t="n">
        <f aca="false">IF(COUNTA($K60:$M60)&gt;0,SUM($K60/$K$14,$L60/$L$14,$M60/$M$14)*$N$14/COUNTA($K60:$M60),0)</f>
        <v>11</v>
      </c>
      <c r="O60" s="325" t="n">
        <f aca="false">IF(ROUNDDOWN(SUM($G60,$J60,$N60,0.05),1)&gt;0,ROUNDDOWN(SUM($G60,$J60,$N60,0.05),1),"")</f>
        <v>24.3</v>
      </c>
      <c r="P60" s="323" t="n">
        <v>6.5</v>
      </c>
      <c r="Q60" s="323" t="n">
        <v>8</v>
      </c>
      <c r="R60" s="323"/>
      <c r="S60" s="323" t="n">
        <v>8.5</v>
      </c>
      <c r="T60" s="323"/>
      <c r="U60" s="326" t="n">
        <f aca="false">IF(OR(COUNTIF($P60:$T60,"&gt;0")=0,COUNTA($P$14)=0),"",(IF(COUNTA($Q60:$T60)&lt;=2,SUM($P60:$T60),IF(COUNTA($Q60:$T60)=3,SUM($P60:$T60)-MIN($Q60:$T60),SUM($P60:$T60)-MIN($Q60:$T60)-SMALL($Q60:$T60,2))))*7/(SUM($P$14:$R$14)/10))</f>
        <v>23</v>
      </c>
      <c r="V60" s="327" t="n">
        <f aca="false">IF(ROUNDDOWN(SUM($O60,$U60,0.5),0)&gt;0,ROUNDDOWN(SUM($O60,$U60,0.5),0),"")</f>
        <v>47</v>
      </c>
      <c r="W60" s="327"/>
      <c r="X60" s="327"/>
      <c r="Y60" s="328" t="str">
        <f aca="false">IF(AND(N60&lt;$N$14/2,COUNTIF($P60:$T60,"&gt;0")&gt;0),"FAIL LABS",IF(OR($U60=0,$U60=""),"",IF($V60&gt;=70,"A",IF($V60&gt;=60,"B",IF($V60&gt;=50,"C",IF($V60&gt;=40,"D","E"))))))</f>
        <v>D</v>
      </c>
    </row>
    <row r="61" customFormat="false" ht="26.25" hidden="false" customHeight="false" outlineLevel="0" collapsed="false">
      <c r="A61" s="320" t="n">
        <v>46</v>
      </c>
      <c r="B61" s="577" t="s">
        <v>125</v>
      </c>
      <c r="C61" s="577" t="s">
        <v>126</v>
      </c>
      <c r="D61" s="323" t="n">
        <v>16.6666666666667</v>
      </c>
      <c r="E61" s="323" t="n">
        <v>20</v>
      </c>
      <c r="F61" s="323"/>
      <c r="G61" s="324" t="n">
        <f aca="false">IF(COUNTA($D61:$F61)&gt;0,SUM($D61/$D$14,$E61/$E$14,$F61/$F$14)*$G$14/COUNTA($D61:$F61),0)</f>
        <v>9.16666666666667</v>
      </c>
      <c r="H61" s="323" t="n">
        <v>4</v>
      </c>
      <c r="I61" s="323"/>
      <c r="J61" s="324" t="n">
        <f aca="false">IF(COUNTA($H61:$I61)&gt;0,SUM($H61/$H$14,$I61/$I$14)*$J$14/COUNTA($H61:$I61),0)</f>
        <v>4</v>
      </c>
      <c r="K61" s="323" t="n">
        <v>12</v>
      </c>
      <c r="L61" s="323" t="n">
        <v>14</v>
      </c>
      <c r="M61" s="323"/>
      <c r="N61" s="324" t="n">
        <f aca="false">IF(COUNTA($K61:$M61)&gt;0,SUM($K61/$K$14,$L61/$L$14,$M61/$M$14)*$N$14/COUNTA($K61:$M61),0)</f>
        <v>13</v>
      </c>
      <c r="O61" s="325" t="n">
        <f aca="false">IF(ROUNDDOWN(SUM($G61,$J61,$N61,0.05),1)&gt;0,ROUNDDOWN(SUM($G61,$J61,$N61,0.05),1),"")</f>
        <v>26.2</v>
      </c>
      <c r="P61" s="323" t="n">
        <v>26.5</v>
      </c>
      <c r="Q61" s="323" t="n">
        <v>9</v>
      </c>
      <c r="R61" s="323"/>
      <c r="S61" s="323" t="n">
        <v>7.5</v>
      </c>
      <c r="T61" s="323"/>
      <c r="U61" s="326" t="n">
        <f aca="false">IF(OR(COUNTIF($P61:$T61,"&gt;0")=0,COUNTA($P$14)=0),"",(IF(COUNTA($Q61:$T61)&lt;=2,SUM($P61:$T61),IF(COUNTA($Q61:$T61)=3,SUM($P61:$T61)-MIN($Q61:$T61),SUM($P61:$T61)-MIN($Q61:$T61)-SMALL($Q61:$T61,2))))*7/(SUM($P$14:$R$14)/10))</f>
        <v>43</v>
      </c>
      <c r="V61" s="327" t="n">
        <f aca="false">IF(ROUNDDOWN(SUM($O61,$U61,0.5),0)&gt;0,ROUNDDOWN(SUM($O61,$U61,0.5),0),"")</f>
        <v>69</v>
      </c>
      <c r="W61" s="327"/>
      <c r="X61" s="327"/>
      <c r="Y61" s="328" t="str">
        <f aca="false">IF(AND(N61&lt;$N$14/2,COUNTIF($P61:$T61,"&gt;0")&gt;0),"FAIL LABS",IF(OR($U61=0,$U61=""),"",IF($V61&gt;=70,"A",IF($V61&gt;=60,"B",IF($V61&gt;=50,"C",IF($V61&gt;=40,"D","E"))))))</f>
        <v>B</v>
      </c>
    </row>
    <row r="62" customFormat="false" ht="26.25" hidden="false" customHeight="false" outlineLevel="0" collapsed="false">
      <c r="A62" s="320" t="n">
        <v>47</v>
      </c>
      <c r="B62" s="577" t="s">
        <v>127</v>
      </c>
      <c r="C62" s="577" t="s">
        <v>128</v>
      </c>
      <c r="D62" s="323" t="n">
        <v>18</v>
      </c>
      <c r="E62" s="323" t="n">
        <v>20</v>
      </c>
      <c r="F62" s="323"/>
      <c r="G62" s="324" t="n">
        <f aca="false">IF(COUNTA($D62:$F62)&gt;0,SUM($D62/$D$14,$E62/$E$14,$F62/$F$14)*$G$14/COUNTA($D62:$F62),0)</f>
        <v>9.5</v>
      </c>
      <c r="H62" s="323" t="n">
        <v>4</v>
      </c>
      <c r="I62" s="323"/>
      <c r="J62" s="324" t="n">
        <f aca="false">IF(COUNTA($H62:$I62)&gt;0,SUM($H62/$H$14,$I62/$I$14)*$J$14/COUNTA($H62:$I62),0)</f>
        <v>4</v>
      </c>
      <c r="K62" s="323" t="n">
        <v>10</v>
      </c>
      <c r="L62" s="323" t="n">
        <v>12</v>
      </c>
      <c r="M62" s="323"/>
      <c r="N62" s="324" t="n">
        <f aca="false">IF(COUNTA($K62:$M62)&gt;0,SUM($K62/$K$14,$L62/$L$14,$M62/$M$14)*$N$14/COUNTA($K62:$M62),0)</f>
        <v>11</v>
      </c>
      <c r="O62" s="325" t="n">
        <f aca="false">IF(ROUNDDOWN(SUM($G62,$J62,$N62,0.05),1)&gt;0,ROUNDDOWN(SUM($G62,$J62,$N62,0.05),1),"")</f>
        <v>24.5</v>
      </c>
      <c r="P62" s="323" t="n">
        <v>24</v>
      </c>
      <c r="Q62" s="323" t="n">
        <v>10.5</v>
      </c>
      <c r="R62" s="323"/>
      <c r="S62" s="323"/>
      <c r="T62" s="323" t="n">
        <v>2.5</v>
      </c>
      <c r="U62" s="326" t="n">
        <f aca="false">IF(OR(COUNTIF($P62:$T62,"&gt;0")=0,COUNTA($P$14)=0),"",(IF(COUNTA($Q62:$T62)&lt;=2,SUM($P62:$T62),IF(COUNTA($Q62:$T62)=3,SUM($P62:$T62)-MIN($Q62:$T62),SUM($P62:$T62)-MIN($Q62:$T62)-SMALL($Q62:$T62,2))))*7/(SUM($P$14:$R$14)/10))</f>
        <v>37</v>
      </c>
      <c r="V62" s="327" t="n">
        <f aca="false">IF(ROUNDDOWN(SUM($O62,$U62,0.5),0)&gt;0,ROUNDDOWN(SUM($O62,$U62,0.5),0),"")</f>
        <v>62</v>
      </c>
      <c r="W62" s="327"/>
      <c r="X62" s="327"/>
      <c r="Y62" s="328" t="str">
        <f aca="false">IF(AND(N62&lt;$N$14/2,COUNTIF($P62:$T62,"&gt;0")&gt;0),"FAIL LABS",IF(OR($U62=0,$U62=""),"",IF($V62&gt;=70,"A",IF($V62&gt;=60,"B",IF($V62&gt;=50,"C",IF($V62&gt;=40,"D","E"))))))</f>
        <v>B</v>
      </c>
    </row>
    <row r="63" customFormat="false" ht="26.25" hidden="false" customHeight="false" outlineLevel="0" collapsed="false">
      <c r="A63" s="320" t="n">
        <v>48</v>
      </c>
      <c r="B63" s="577" t="s">
        <v>129</v>
      </c>
      <c r="C63" s="577" t="s">
        <v>130</v>
      </c>
      <c r="D63" s="323" t="n">
        <v>17.3333333333333</v>
      </c>
      <c r="E63" s="323" t="n">
        <v>20</v>
      </c>
      <c r="F63" s="323"/>
      <c r="G63" s="324" t="n">
        <f aca="false">IF(COUNTA($D63:$F63)&gt;0,SUM($D63/$D$14,$E63/$E$14,$F63/$F$14)*$G$14/COUNTA($D63:$F63),0)</f>
        <v>9.33333333333333</v>
      </c>
      <c r="H63" s="323" t="n">
        <v>4</v>
      </c>
      <c r="I63" s="323"/>
      <c r="J63" s="324" t="n">
        <f aca="false">IF(COUNTA($H63:$I63)&gt;0,SUM($H63/$H$14,$I63/$I$14)*$J$14/COUNTA($H63:$I63),0)</f>
        <v>4</v>
      </c>
      <c r="K63" s="323" t="n">
        <v>12</v>
      </c>
      <c r="L63" s="323" t="n">
        <v>12</v>
      </c>
      <c r="M63" s="323"/>
      <c r="N63" s="324" t="n">
        <f aca="false">IF(COUNTA($K63:$M63)&gt;0,SUM($K63/$K$14,$L63/$L$14,$M63/$M$14)*$N$14/COUNTA($K63:$M63),0)</f>
        <v>12</v>
      </c>
      <c r="O63" s="325" t="n">
        <f aca="false">IF(ROUNDDOWN(SUM($G63,$J63,$N63,0.05),1)&gt;0,ROUNDDOWN(SUM($G63,$J63,$N63,0.05),1),"")</f>
        <v>25.3</v>
      </c>
      <c r="P63" s="323" t="n">
        <v>18.5</v>
      </c>
      <c r="Q63" s="323"/>
      <c r="R63" s="323" t="n">
        <v>6.5</v>
      </c>
      <c r="S63" s="323"/>
      <c r="T63" s="323" t="n">
        <v>9</v>
      </c>
      <c r="U63" s="326" t="n">
        <f aca="false">IF(OR(COUNTIF($P63:$T63,"&gt;0")=0,COUNTA($P$14)=0),"",(IF(COUNTA($Q63:$T63)&lt;=2,SUM($P63:$T63),IF(COUNTA($Q63:$T63)=3,SUM($P63:$T63)-MIN($Q63:$T63),SUM($P63:$T63)-MIN($Q63:$T63)-SMALL($Q63:$T63,2))))*7/(SUM($P$14:$R$14)/10))</f>
        <v>34</v>
      </c>
      <c r="V63" s="327" t="n">
        <f aca="false">IF(ROUNDDOWN(SUM($O63,$U63,0.5),0)&gt;0,ROUNDDOWN(SUM($O63,$U63,0.5),0),"")</f>
        <v>59</v>
      </c>
      <c r="W63" s="327"/>
      <c r="X63" s="327"/>
      <c r="Y63" s="328" t="str">
        <f aca="false">IF(AND(N63&lt;$N$14/2,COUNTIF($P63:$T63,"&gt;0")&gt;0),"FAIL LABS",IF(OR($U63=0,$U63=""),"",IF($V63&gt;=70,"A",IF($V63&gt;=60,"B",IF($V63&gt;=50,"C",IF($V63&gt;=40,"D","E"))))))</f>
        <v>C</v>
      </c>
    </row>
    <row r="64" customFormat="false" ht="26.25" hidden="false" customHeight="false" outlineLevel="0" collapsed="false">
      <c r="A64" s="320" t="n">
        <v>49</v>
      </c>
      <c r="B64" s="582" t="s">
        <v>168</v>
      </c>
      <c r="C64" s="582" t="s">
        <v>176</v>
      </c>
      <c r="D64" s="323" t="n">
        <v>16</v>
      </c>
      <c r="E64" s="323" t="n">
        <v>18.6666666666667</v>
      </c>
      <c r="F64" s="323"/>
      <c r="G64" s="324" t="n">
        <f aca="false">IF(COUNTA($D64:$F64)&gt;0,SUM($D64/$D$14,$E64/$E$14,$F64/$F$14)*$G$14/COUNTA($D64:$F64),0)</f>
        <v>8.66666666666667</v>
      </c>
      <c r="H64" s="323" t="n">
        <v>3.5</v>
      </c>
      <c r="I64" s="323"/>
      <c r="J64" s="324" t="n">
        <f aca="false">IF(COUNTA($H64:$I64)&gt;0,SUM($H64/$H$14,$I64/$I$14)*$J$14/COUNTA($H64:$I64),0)</f>
        <v>3.5</v>
      </c>
      <c r="K64" s="323" t="n">
        <v>10</v>
      </c>
      <c r="L64" s="323" t="n">
        <v>13</v>
      </c>
      <c r="M64" s="323"/>
      <c r="N64" s="324" t="n">
        <f aca="false">IF(COUNTA($K64:$M64)&gt;0,SUM($K64/$K$14,$L64/$L$14,$M64/$M$14)*$N$14/COUNTA($K64:$M64),0)</f>
        <v>11.5</v>
      </c>
      <c r="O64" s="325" t="n">
        <f aca="false">IF(ROUNDDOWN(SUM($G64,$J64,$N64,0.05),1)&gt;0,ROUNDDOWN(SUM($G64,$J64,$N64,0.05),1),"")</f>
        <v>23.7</v>
      </c>
      <c r="P64" s="323" t="n">
        <v>4.5</v>
      </c>
      <c r="Q64" s="323" t="n">
        <v>4.5</v>
      </c>
      <c r="R64" s="323"/>
      <c r="S64" s="323" t="n">
        <v>1</v>
      </c>
      <c r="T64" s="323"/>
      <c r="U64" s="326" t="n">
        <f aca="false">IF(OR(COUNTIF($P64:$T64,"&gt;0")=0,COUNTA($P$14)=0),"",(IF(COUNTA($Q64:$T64)&lt;=2,SUM($P64:$T64),IF(COUNTA($Q64:$T64)=3,SUM($P64:$T64)-MIN($Q64:$T64),SUM($P64:$T64)-MIN($Q64:$T64)-SMALL($Q64:$T64,2))))*7/(SUM($P$14:$R$14)/10))</f>
        <v>10</v>
      </c>
      <c r="V64" s="327" t="n">
        <f aca="false">IF(ROUNDDOWN(SUM($O64,$U64,0.5),0)&gt;0,ROUNDDOWN(SUM($O64,$U64,0.5),0),"")</f>
        <v>34</v>
      </c>
      <c r="W64" s="327"/>
      <c r="X64" s="327"/>
      <c r="Y64" s="328" t="str">
        <f aca="false">IF(AND(N64&lt;$N$14/2,COUNTIF($P64:$T64,"&gt;0")&gt;0),"FAIL LABS",IF(OR($U64=0,$U64=""),"",IF($V64&gt;=70,"A",IF($V64&gt;=60,"B",IF($V64&gt;=50,"C",IF($V64&gt;=40,"D","E"))))))</f>
        <v>E</v>
      </c>
    </row>
    <row r="65" customFormat="false" ht="26.25" hidden="false" customHeight="false" outlineLevel="0" collapsed="false">
      <c r="A65" s="320" t="n">
        <v>50</v>
      </c>
      <c r="B65" s="577" t="s">
        <v>131</v>
      </c>
      <c r="C65" s="577" t="s">
        <v>132</v>
      </c>
      <c r="D65" s="323" t="n">
        <v>16</v>
      </c>
      <c r="E65" s="323" t="n">
        <v>17.3333333333333</v>
      </c>
      <c r="F65" s="323"/>
      <c r="G65" s="324" t="n">
        <f aca="false">IF(COUNTA($D65:$F65)&gt;0,SUM($D65/$D$14,$E65/$E$14,$F65/$F$14)*$G$14/COUNTA($D65:$F65),0)</f>
        <v>8.33333333333333</v>
      </c>
      <c r="H65" s="323" t="n">
        <v>4.5</v>
      </c>
      <c r="I65" s="323"/>
      <c r="J65" s="324" t="n">
        <f aca="false">IF(COUNTA($H65:$I65)&gt;0,SUM($H65/$H$14,$I65/$I$14)*$J$14/COUNTA($H65:$I65),0)</f>
        <v>4.5</v>
      </c>
      <c r="K65" s="323" t="n">
        <v>10</v>
      </c>
      <c r="L65" s="323" t="n">
        <v>13</v>
      </c>
      <c r="M65" s="323"/>
      <c r="N65" s="324" t="n">
        <f aca="false">IF(COUNTA($K65:$M65)&gt;0,SUM($K65/$K$14,$L65/$L$14,$M65/$M$14)*$N$14/COUNTA($K65:$M65),0)</f>
        <v>11.5</v>
      </c>
      <c r="O65" s="325" t="n">
        <f aca="false">IF(ROUNDDOWN(SUM($G65,$J65,$N65,0.05),1)&gt;0,ROUNDDOWN(SUM($G65,$J65,$N65,0.05),1),"")</f>
        <v>24.3</v>
      </c>
      <c r="P65" s="323" t="n">
        <v>19</v>
      </c>
      <c r="Q65" s="323"/>
      <c r="R65" s="323"/>
      <c r="S65" s="323" t="n">
        <v>13.5</v>
      </c>
      <c r="T65" s="323"/>
      <c r="U65" s="326" t="n">
        <f aca="false">IF(OR(COUNTIF($P65:$T65,"&gt;0")=0,COUNTA($P$14)=0),"",(IF(COUNTA($Q65:$T65)&lt;=2,SUM($P65:$T65),IF(COUNTA($Q65:$T65)=3,SUM($P65:$T65)-MIN($Q65:$T65),SUM($P65:$T65)-MIN($Q65:$T65)-SMALL($Q65:$T65,2))))*7/(SUM($P$14:$R$14)/10))</f>
        <v>32.5</v>
      </c>
      <c r="V65" s="327" t="n">
        <f aca="false">IF(ROUNDDOWN(SUM($O65,$U65,0.5),0)&gt;0,ROUNDDOWN(SUM($O65,$U65,0.5),0),"")</f>
        <v>57</v>
      </c>
      <c r="W65" s="327"/>
      <c r="X65" s="327"/>
      <c r="Y65" s="328" t="str">
        <f aca="false">IF(AND(N65&lt;$N$14/2,COUNTIF($P65:$T65,"&gt;0")&gt;0),"FAIL LABS",IF(OR($U65=0,$U65=""),"",IF($V65&gt;=70,"A",IF($V65&gt;=60,"B",IF($V65&gt;=50,"C",IF($V65&gt;=40,"D","E"))))))</f>
        <v>C</v>
      </c>
    </row>
    <row r="66" customFormat="false" ht="26.25" hidden="false" customHeight="false" outlineLevel="0" collapsed="false">
      <c r="A66" s="320" t="n">
        <v>51</v>
      </c>
      <c r="B66" s="577" t="s">
        <v>133</v>
      </c>
      <c r="C66" s="577" t="s">
        <v>134</v>
      </c>
      <c r="D66" s="323" t="n">
        <v>17.3333333333333</v>
      </c>
      <c r="E66" s="323" t="n">
        <v>20</v>
      </c>
      <c r="F66" s="323"/>
      <c r="G66" s="324" t="n">
        <f aca="false">IF(COUNTA($D66:$F66)&gt;0,SUM($D66/$D$14,$E66/$E$14,$F66/$F$14)*$G$14/COUNTA($D66:$F66),0)</f>
        <v>9.33333333333333</v>
      </c>
      <c r="H66" s="323" t="n">
        <v>4.5</v>
      </c>
      <c r="I66" s="323"/>
      <c r="J66" s="324" t="n">
        <f aca="false">IF(COUNTA($H66:$I66)&gt;0,SUM($H66/$H$14,$I66/$I$14)*$J$14/COUNTA($H66:$I66),0)</f>
        <v>4.5</v>
      </c>
      <c r="K66" s="323" t="n">
        <v>12</v>
      </c>
      <c r="L66" s="323" t="n">
        <v>14</v>
      </c>
      <c r="M66" s="323"/>
      <c r="N66" s="324" t="n">
        <f aca="false">IF(COUNTA($K66:$M66)&gt;0,SUM($K66/$K$14,$L66/$L$14,$M66/$M$14)*$N$14/COUNTA($K66:$M66),0)</f>
        <v>13</v>
      </c>
      <c r="O66" s="325" t="n">
        <f aca="false">IF(ROUNDDOWN(SUM($G66,$J66,$N66,0.05),1)&gt;0,ROUNDDOWN(SUM($G66,$J66,$N66,0.05),1),"")</f>
        <v>26.8</v>
      </c>
      <c r="P66" s="323" t="n">
        <v>25.5</v>
      </c>
      <c r="Q66" s="323"/>
      <c r="R66" s="323" t="n">
        <v>13.5</v>
      </c>
      <c r="S66" s="323" t="n">
        <v>13</v>
      </c>
      <c r="T66" s="323"/>
      <c r="U66" s="326" t="n">
        <f aca="false">IF(OR(COUNTIF($P66:$T66,"&gt;0")=0,COUNTA($P$14)=0),"",(IF(COUNTA($Q66:$T66)&lt;=2,SUM($P66:$T66),IF(COUNTA($Q66:$T66)=3,SUM($P66:$T66)-MIN($Q66:$T66),SUM($P66:$T66)-MIN($Q66:$T66)-SMALL($Q66:$T66,2))))*7/(SUM($P$14:$R$14)/10))</f>
        <v>52</v>
      </c>
      <c r="V66" s="327" t="n">
        <f aca="false">IF(ROUNDDOWN(SUM($O66,$U66,0.5),0)&gt;0,ROUNDDOWN(SUM($O66,$U66,0.5),0),"")</f>
        <v>79</v>
      </c>
      <c r="W66" s="327"/>
      <c r="X66" s="327"/>
      <c r="Y66" s="328" t="str">
        <f aca="false">IF(AND(N66&lt;$N$14/2,COUNTIF($P66:$T66,"&gt;0")&gt;0),"FAIL LABS",IF(OR($U66=0,$U66=""),"",IF($V66&gt;=70,"A",IF($V66&gt;=60,"B",IF($V66&gt;=50,"C",IF($V66&gt;=40,"D","E"))))))</f>
        <v>A</v>
      </c>
    </row>
    <row r="67" customFormat="false" ht="26.25" hidden="false" customHeight="false" outlineLevel="0" collapsed="false">
      <c r="A67" s="320" t="n">
        <v>52</v>
      </c>
      <c r="B67" s="582" t="s">
        <v>135</v>
      </c>
      <c r="C67" s="582" t="s">
        <v>136</v>
      </c>
      <c r="D67" s="323" t="n">
        <v>16</v>
      </c>
      <c r="E67" s="323" t="n">
        <v>18.6666666666667</v>
      </c>
      <c r="F67" s="323"/>
      <c r="G67" s="324" t="n">
        <f aca="false">IF(COUNTA($D67:$F67)&gt;0,SUM($D67/$D$14,$E67/$E$14,$F67/$F$14)*$G$14/COUNTA($D67:$F67),0)</f>
        <v>8.66666666666667</v>
      </c>
      <c r="H67" s="323" t="n">
        <v>4</v>
      </c>
      <c r="I67" s="323"/>
      <c r="J67" s="324" t="n">
        <f aca="false">IF(COUNTA($H67:$I67)&gt;0,SUM($H67/$H$14,$I67/$I$14)*$J$14/COUNTA($H67:$I67),0)</f>
        <v>4</v>
      </c>
      <c r="K67" s="323" t="n">
        <v>12</v>
      </c>
      <c r="L67" s="323" t="n">
        <v>13</v>
      </c>
      <c r="M67" s="323"/>
      <c r="N67" s="324" t="n">
        <f aca="false">IF(COUNTA($K67:$M67)&gt;0,SUM($K67/$K$14,$L67/$L$14,$M67/$M$14)*$N$14/COUNTA($K67:$M67),0)</f>
        <v>12.5</v>
      </c>
      <c r="O67" s="325" t="n">
        <f aca="false">IF(ROUNDDOWN(SUM($G67,$J67,$N67,0.05),1)&gt;0,ROUNDDOWN(SUM($G67,$J67,$N67,0.05),1),"")</f>
        <v>25.2</v>
      </c>
      <c r="P67" s="323" t="n">
        <v>11.5</v>
      </c>
      <c r="Q67" s="323"/>
      <c r="R67" s="323" t="n">
        <v>2.5</v>
      </c>
      <c r="S67" s="323" t="n">
        <v>1</v>
      </c>
      <c r="T67" s="323"/>
      <c r="U67" s="326" t="n">
        <f aca="false">IF(OR(COUNTIF($P67:$T67,"&gt;0")=0,COUNTA($P$14)=0),"",(IF(COUNTA($Q67:$T67)&lt;=2,SUM($P67:$T67),IF(COUNTA($Q67:$T67)=3,SUM($P67:$T67)-MIN($Q67:$T67),SUM($P67:$T67)-MIN($Q67:$T67)-SMALL($Q67:$T67,2))))*7/(SUM($P$14:$R$14)/10))</f>
        <v>15</v>
      </c>
      <c r="V67" s="327" t="n">
        <f aca="false">IF(ROUNDDOWN(SUM($O67,$U67,0.5),0)&gt;0,ROUNDDOWN(SUM($O67,$U67,0.5),0),"")</f>
        <v>40</v>
      </c>
      <c r="W67" s="327"/>
      <c r="X67" s="327"/>
      <c r="Y67" s="328" t="str">
        <f aca="false">IF(AND(N67&lt;$N$14/2,COUNTIF($P67:$T67,"&gt;0")&gt;0),"FAIL LABS",IF(OR($U67=0,$U67=""),"",IF($V67&gt;=70,"A",IF($V67&gt;=60,"B",IF($V67&gt;=50,"C",IF($V67&gt;=40,"D","E"))))))</f>
        <v>D</v>
      </c>
    </row>
    <row r="68" customFormat="false" ht="26.25" hidden="false" customHeight="false" outlineLevel="0" collapsed="false">
      <c r="A68" s="320" t="n">
        <v>53</v>
      </c>
      <c r="B68" s="577" t="s">
        <v>148</v>
      </c>
      <c r="C68" s="577" t="s">
        <v>149</v>
      </c>
      <c r="D68" s="323" t="n">
        <v>14.6666666666667</v>
      </c>
      <c r="E68" s="323" t="n">
        <v>20</v>
      </c>
      <c r="F68" s="323"/>
      <c r="G68" s="324" t="n">
        <f aca="false">IF(COUNTA($D68:$F68)&gt;0,SUM($D68/$D$14,$E68/$E$14,$F68/$F$14)*$G$14/COUNTA($D68:$F68),0)</f>
        <v>8.66666666666667</v>
      </c>
      <c r="H68" s="323" t="n">
        <v>4</v>
      </c>
      <c r="I68" s="323"/>
      <c r="J68" s="324" t="n">
        <f aca="false">IF(COUNTA($H68:$I68)&gt;0,SUM($H68/$H$14,$I68/$I$14)*$J$14/COUNTA($H68:$I68),0)</f>
        <v>4</v>
      </c>
      <c r="K68" s="323" t="n">
        <v>13</v>
      </c>
      <c r="L68" s="323" t="n">
        <v>14</v>
      </c>
      <c r="M68" s="323"/>
      <c r="N68" s="324" t="n">
        <f aca="false">IF(COUNTA($K68:$M68)&gt;0,SUM($K68/$K$14,$L68/$L$14,$M68/$M$14)*$N$14/COUNTA($K68:$M68),0)</f>
        <v>13.5</v>
      </c>
      <c r="O68" s="325" t="n">
        <f aca="false">IF(ROUNDDOWN(SUM($G68,$J68,$N68,0.05),1)&gt;0,ROUNDDOWN(SUM($G68,$J68,$N68,0.05),1),"")</f>
        <v>26.2</v>
      </c>
      <c r="P68" s="323" t="n">
        <v>20.5</v>
      </c>
      <c r="Q68" s="323"/>
      <c r="R68" s="323" t="n">
        <v>12</v>
      </c>
      <c r="S68" s="323" t="n">
        <v>13</v>
      </c>
      <c r="T68" s="323"/>
      <c r="U68" s="326" t="n">
        <f aca="false">IF(OR(COUNTIF($P68:$T68,"&gt;0")=0,COUNTA($P$14)=0),"",(IF(COUNTA($Q68:$T68)&lt;=2,SUM($P68:$T68),IF(COUNTA($Q68:$T68)=3,SUM($P68:$T68)-MIN($Q68:$T68),SUM($P68:$T68)-MIN($Q68:$T68)-SMALL($Q68:$T68,2))))*7/(SUM($P$14:$R$14)/10))</f>
        <v>45.5</v>
      </c>
      <c r="V68" s="327" t="n">
        <f aca="false">IF(ROUNDDOWN(SUM($O68,$U68,0.5),0)&gt;0,ROUNDDOWN(SUM($O68,$U68,0.5),0),"")</f>
        <v>72</v>
      </c>
      <c r="W68" s="327"/>
      <c r="X68" s="327"/>
      <c r="Y68" s="328" t="str">
        <f aca="false">IF(AND(N68&lt;$N$14/2,COUNTIF($P68:$T68,"&gt;0")&gt;0),"FAIL LABS",IF(OR($U68=0,$U68=""),"",IF($V68&gt;=70,"A",IF($V68&gt;=60,"B",IF($V68&gt;=50,"C",IF($V68&gt;=40,"D","E"))))))</f>
        <v>A</v>
      </c>
    </row>
    <row r="69" customFormat="false" ht="26.25" hidden="false" customHeight="false" outlineLevel="0" collapsed="false">
      <c r="A69" s="320" t="n">
        <v>54</v>
      </c>
      <c r="B69" s="577" t="s">
        <v>152</v>
      </c>
      <c r="C69" s="577" t="s">
        <v>153</v>
      </c>
      <c r="D69" s="323" t="n">
        <v>12.6666666666667</v>
      </c>
      <c r="E69" s="323" t="n">
        <v>20</v>
      </c>
      <c r="F69" s="323"/>
      <c r="G69" s="324" t="n">
        <f aca="false">IF(COUNTA($D69:$F69)&gt;0,SUM($D69/$D$14,$E69/$E$14,$F69/$F$14)*$G$14/COUNTA($D69:$F69),0)</f>
        <v>8.16666666666667</v>
      </c>
      <c r="H69" s="323" t="n">
        <v>3.5</v>
      </c>
      <c r="I69" s="323"/>
      <c r="J69" s="324" t="n">
        <f aca="false">IF(COUNTA($H69:$I69)&gt;0,SUM($H69/$H$14,$I69/$I$14)*$J$14/COUNTA($H69:$I69),0)</f>
        <v>3.5</v>
      </c>
      <c r="K69" s="323" t="n">
        <v>8</v>
      </c>
      <c r="L69" s="323" t="n">
        <v>12</v>
      </c>
      <c r="M69" s="323"/>
      <c r="N69" s="324" t="n">
        <f aca="false">IF(COUNTA($K69:$M69)&gt;0,SUM($K69/$K$14,$L69/$L$14,$M69/$M$14)*$N$14/COUNTA($K69:$M69),0)</f>
        <v>10</v>
      </c>
      <c r="O69" s="325" t="n">
        <f aca="false">IF(ROUNDDOWN(SUM($G69,$J69,$N69,0.05),1)&gt;0,ROUNDDOWN(SUM($G69,$J69,$N69,0.05),1),"")</f>
        <v>21.7</v>
      </c>
      <c r="P69" s="323" t="n">
        <v>13</v>
      </c>
      <c r="Q69" s="323"/>
      <c r="R69" s="323" t="n">
        <v>6</v>
      </c>
      <c r="S69" s="323" t="n">
        <v>9</v>
      </c>
      <c r="T69" s="323"/>
      <c r="U69" s="326" t="n">
        <f aca="false">IF(OR(COUNTIF($P69:$T69,"&gt;0")=0,COUNTA($P$14)=0),"",(IF(COUNTA($Q69:$T69)&lt;=2,SUM($P69:$T69),IF(COUNTA($Q69:$T69)=3,SUM($P69:$T69)-MIN($Q69:$T69),SUM($P69:$T69)-MIN($Q69:$T69)-SMALL($Q69:$T69,2))))*7/(SUM($P$14:$R$14)/10))</f>
        <v>28</v>
      </c>
      <c r="V69" s="327" t="n">
        <f aca="false">IF(ROUNDDOWN(SUM($O69,$U69,0.5),0)&gt;0,ROUNDDOWN(SUM($O69,$U69,0.5),0),"")</f>
        <v>50</v>
      </c>
      <c r="W69" s="327"/>
      <c r="X69" s="327"/>
      <c r="Y69" s="328" t="str">
        <f aca="false">IF(AND(N69&lt;$N$14/2,COUNTIF($P69:$T69,"&gt;0")&gt;0),"FAIL LABS",IF(OR($U69=0,$U69=""),"",IF($V69&gt;=70,"A",IF($V69&gt;=60,"B",IF($V69&gt;=50,"C",IF($V69&gt;=40,"D","E"))))))</f>
        <v>C</v>
      </c>
    </row>
    <row r="70" customFormat="false" ht="26.25" hidden="false" customHeight="false" outlineLevel="0" collapsed="false">
      <c r="A70" s="320" t="n">
        <v>55</v>
      </c>
      <c r="B70" s="577" t="s">
        <v>476</v>
      </c>
      <c r="C70" s="577" t="s">
        <v>477</v>
      </c>
      <c r="D70" s="323"/>
      <c r="E70" s="323"/>
      <c r="F70" s="323"/>
      <c r="G70" s="324" t="n">
        <f aca="false">IF(COUNTA($D70:$F70)&gt;0,SUM($D70/$D$14,$E70/$E$14,$F70/$F$14)*$G$14/COUNTA($D70:$F70),0)</f>
        <v>0</v>
      </c>
      <c r="H70" s="323"/>
      <c r="I70" s="323"/>
      <c r="J70" s="324" t="n">
        <f aca="false">IF(COUNTA($H70:$I70)&gt;0,SUM($H70/$H$14,$I70/$I$14)*$J$14/COUNTA($H70:$I70),0)</f>
        <v>0</v>
      </c>
      <c r="K70" s="323"/>
      <c r="L70" s="323"/>
      <c r="M70" s="323"/>
      <c r="N70" s="324" t="n">
        <f aca="false">IF(COUNTA($K70:$M70)&gt;0,SUM($K70/$K$14,$L70/$L$14,$M70/$M$14)*$N$14/COUNTA($K70:$M70),0)</f>
        <v>0</v>
      </c>
      <c r="O70" s="325" t="str">
        <f aca="false">IF(ROUNDDOWN(SUM($G70,$J70,$N70,0.05),1)&gt;0,ROUNDDOWN(SUM($G70,$J70,$N70,0.05),1),"")</f>
        <v/>
      </c>
      <c r="P70" s="323"/>
      <c r="Q70" s="323"/>
      <c r="R70" s="323"/>
      <c r="S70" s="323"/>
      <c r="T70" s="323"/>
      <c r="U70" s="326" t="str">
        <f aca="false">IF(OR(COUNTIF($P70:$T70,"&gt;0")=0,COUNTA($P$14)=0),"",(IF(COUNTA($Q70:$T70)&lt;=2,SUM($P70:$T70),IF(COUNTA($Q70:$T70)=3,SUM($P70:$T70)-MIN($Q70:$T70),SUM($P70:$T70)-MIN($Q70:$T70)-SMALL($Q70:$T70,2))))*7/(SUM($P$14:$R$14)/10))</f>
        <v/>
      </c>
      <c r="V70" s="327" t="str">
        <f aca="false">IF(ROUNDDOWN(SUM($O70,$U70,0.5),0)&gt;0,ROUNDDOWN(SUM($O70,$U70,0.5),0),"")</f>
        <v/>
      </c>
      <c r="W70" s="327"/>
      <c r="X70" s="327"/>
      <c r="Y70" s="328" t="str">
        <f aca="false">IF(AND(N70&lt;$N$14/2,COUNTIF($P70:$T70,"&gt;0")&gt;0),"FAIL LABS",IF(OR($U70=0,$U70=""),"",IF($V70&gt;=70,"A",IF($V70&gt;=60,"B",IF($V70&gt;=50,"C",IF($V70&gt;=40,"D","E"))))))</f>
        <v/>
      </c>
    </row>
    <row r="71" customFormat="false" ht="26.25" hidden="false" customHeight="false" outlineLevel="0" collapsed="false">
      <c r="A71" s="320" t="n">
        <v>56</v>
      </c>
      <c r="B71" s="577" t="s">
        <v>154</v>
      </c>
      <c r="C71" s="577" t="s">
        <v>155</v>
      </c>
      <c r="D71" s="323" t="n">
        <v>7.5</v>
      </c>
      <c r="E71" s="323" t="n">
        <v>20</v>
      </c>
      <c r="F71" s="323"/>
      <c r="G71" s="324" t="n">
        <f aca="false">IF(COUNTA($D71:$F71)&gt;0,SUM($D71/$D$14,$E71/$E$14,$F71/$F$14)*$G$14/COUNTA($D71:$F71),0)</f>
        <v>6.875</v>
      </c>
      <c r="H71" s="323" t="n">
        <v>5</v>
      </c>
      <c r="I71" s="323"/>
      <c r="J71" s="324" t="n">
        <f aca="false">IF(COUNTA($H71:$I71)&gt;0,SUM($H71/$H$14,$I71/$I$14)*$J$14/COUNTA($H71:$I71),0)</f>
        <v>5</v>
      </c>
      <c r="K71" s="323" t="n">
        <v>12</v>
      </c>
      <c r="L71" s="323" t="n">
        <v>12</v>
      </c>
      <c r="M71" s="323"/>
      <c r="N71" s="324" t="n">
        <f aca="false">IF(COUNTA($K71:$M71)&gt;0,SUM($K71/$K$14,$L71/$L$14,$M71/$M$14)*$N$14/COUNTA($K71:$M71),0)</f>
        <v>12</v>
      </c>
      <c r="O71" s="325" t="n">
        <f aca="false">IF(ROUNDDOWN(SUM($G71,$J71,$N71,0.05),1)&gt;0,ROUNDDOWN(SUM($G71,$J71,$N71,0.05),1),"")</f>
        <v>23.9</v>
      </c>
      <c r="P71" s="323" t="n">
        <v>29</v>
      </c>
      <c r="Q71" s="323"/>
      <c r="R71" s="323" t="n">
        <v>12.5</v>
      </c>
      <c r="S71" s="323" t="n">
        <v>16.5</v>
      </c>
      <c r="T71" s="323"/>
      <c r="U71" s="326" t="n">
        <f aca="false">IF(OR(COUNTIF($P71:$T71,"&gt;0")=0,COUNTA($P$14)=0),"",(IF(COUNTA($Q71:$T71)&lt;=2,SUM($P71:$T71),IF(COUNTA($Q71:$T71)=3,SUM($P71:$T71)-MIN($Q71:$T71),SUM($P71:$T71)-MIN($Q71:$T71)-SMALL($Q71:$T71,2))))*7/(SUM($P$14:$R$14)/10))</f>
        <v>58</v>
      </c>
      <c r="V71" s="327" t="n">
        <f aca="false">IF(ROUNDDOWN(SUM($O71,$U71,0.5),0)&gt;0,ROUNDDOWN(SUM($O71,$U71,0.5),0),"")</f>
        <v>82</v>
      </c>
      <c r="W71" s="327"/>
      <c r="X71" s="327"/>
      <c r="Y71" s="328" t="str">
        <f aca="false">IF(AND(N71&lt;$N$14/2,COUNTIF($P71:$T71,"&gt;0")&gt;0),"FAIL LABS",IF(OR($U71=0,$U71=""),"",IF($V71&gt;=70,"A",IF($V71&gt;=60,"B",IF($V71&gt;=50,"C",IF($V71&gt;=40,"D","E"))))))</f>
        <v>A</v>
      </c>
    </row>
    <row r="72" customFormat="false" ht="26.25" hidden="false" customHeight="false" outlineLevel="0" collapsed="false">
      <c r="A72" s="320" t="n">
        <v>57</v>
      </c>
      <c r="B72" s="577" t="s">
        <v>156</v>
      </c>
      <c r="C72" s="577" t="s">
        <v>157</v>
      </c>
      <c r="D72" s="323" t="n">
        <v>9.33333333333333</v>
      </c>
      <c r="E72" s="323" t="n">
        <v>20</v>
      </c>
      <c r="F72" s="323"/>
      <c r="G72" s="324" t="n">
        <f aca="false">IF(COUNTA($D72:$F72)&gt;0,SUM($D72/$D$14,$E72/$E$14,$F72/$F$14)*$G$14/COUNTA($D72:$F72),0)</f>
        <v>7.33333333333333</v>
      </c>
      <c r="H72" s="323" t="n">
        <v>4</v>
      </c>
      <c r="I72" s="323"/>
      <c r="J72" s="324" t="n">
        <f aca="false">IF(COUNTA($H72:$I72)&gt;0,SUM($H72/$H$14,$I72/$I$14)*$J$14/COUNTA($H72:$I72),0)</f>
        <v>4</v>
      </c>
      <c r="K72" s="323" t="n">
        <v>11</v>
      </c>
      <c r="L72" s="323" t="n">
        <v>10</v>
      </c>
      <c r="M72" s="323"/>
      <c r="N72" s="324" t="n">
        <f aca="false">IF(COUNTA($K72:$M72)&gt;0,SUM($K72/$K$14,$L72/$L$14,$M72/$M$14)*$N$14/COUNTA($K72:$M72),0)</f>
        <v>10.5</v>
      </c>
      <c r="O72" s="325" t="n">
        <f aca="false">IF(ROUNDDOWN(SUM($G72,$J72,$N72,0.05),1)&gt;0,ROUNDDOWN(SUM($G72,$J72,$N72,0.05),1),"")</f>
        <v>21.8</v>
      </c>
      <c r="P72" s="323" t="n">
        <v>25</v>
      </c>
      <c r="Q72" s="323"/>
      <c r="R72" s="323" t="n">
        <v>10.5</v>
      </c>
      <c r="S72" s="323" t="n">
        <v>9.5</v>
      </c>
      <c r="T72" s="323"/>
      <c r="U72" s="326" t="n">
        <f aca="false">IF(OR(COUNTIF($P72:$T72,"&gt;0")=0,COUNTA($P$14)=0),"",(IF(COUNTA($Q72:$T72)&lt;=2,SUM($P72:$T72),IF(COUNTA($Q72:$T72)=3,SUM($P72:$T72)-MIN($Q72:$T72),SUM($P72:$T72)-MIN($Q72:$T72)-SMALL($Q72:$T72,2))))*7/(SUM($P$14:$R$14)/10))</f>
        <v>45</v>
      </c>
      <c r="V72" s="327" t="n">
        <f aca="false">IF(ROUNDDOWN(SUM($O72,$U72,0.5),0)&gt;0,ROUNDDOWN(SUM($O72,$U72,0.5),0),"")</f>
        <v>67</v>
      </c>
      <c r="W72" s="327"/>
      <c r="X72" s="327"/>
      <c r="Y72" s="328" t="str">
        <f aca="false">IF(AND(N72&lt;$N$14/2,COUNTIF($P72:$T72,"&gt;0")&gt;0),"FAIL LABS",IF(OR($U72=0,$U72=""),"",IF($V72&gt;=70,"A",IF($V72&gt;=60,"B",IF($V72&gt;=50,"C",IF($V72&gt;=40,"D","E"))))))</f>
        <v>B</v>
      </c>
    </row>
    <row r="73" customFormat="false" ht="26.25" hidden="false" customHeight="false" outlineLevel="0" collapsed="false">
      <c r="A73" s="320" t="n">
        <v>58</v>
      </c>
      <c r="B73" s="583" t="s">
        <v>478</v>
      </c>
      <c r="C73" s="583" t="s">
        <v>479</v>
      </c>
      <c r="D73" s="323"/>
      <c r="E73" s="323"/>
      <c r="F73" s="323"/>
      <c r="G73" s="324"/>
      <c r="H73" s="323"/>
      <c r="I73" s="323"/>
      <c r="J73" s="324"/>
      <c r="K73" s="323"/>
      <c r="L73" s="323"/>
      <c r="M73" s="323"/>
      <c r="N73" s="324" t="n">
        <f aca="false">IF(COUNTA($K73:$M73)&gt;0,SUM($K73/$K$14,$L73/$L$14,$M73/$M$14)*$N$14/COUNTA($K73:$M73),0)</f>
        <v>0</v>
      </c>
      <c r="O73" s="325" t="str">
        <f aca="false">IF(ROUNDDOWN(SUM($G73,$J73,$N73,0.05),1)&gt;0,ROUNDDOWN(SUM($G73,$J73,$N73,0.05),1),"")</f>
        <v/>
      </c>
      <c r="P73" s="323"/>
      <c r="Q73" s="323"/>
      <c r="R73" s="323"/>
      <c r="S73" s="323"/>
      <c r="T73" s="323"/>
      <c r="U73" s="326" t="str">
        <f aca="false">IF(OR(COUNTIF($P73:$T73,"&gt;0")=0,COUNTA($P$14)=0),"",(IF(COUNTA($Q73:$T73)&lt;=2,SUM($P73:$T73),IF(COUNTA($Q73:$T73)=3,SUM($P73:$T73)-MIN($Q73:$T73),SUM($P73:$T73)-MIN($Q73:$T73)-SMALL($Q73:$T73,2))))*7/(SUM($P$14:$R$14)/10))</f>
        <v/>
      </c>
      <c r="V73" s="327" t="str">
        <f aca="false">IF(ROUNDDOWN(SUM($O73,$U73,0.5),0)&gt;0,ROUNDDOWN(SUM($O73,$U73,0.5),0),"")</f>
        <v/>
      </c>
      <c r="W73" s="327"/>
      <c r="X73" s="327"/>
      <c r="Y73" s="328" t="str">
        <f aca="false">IF(AND(N73&lt;$N$14/2,COUNTIF($P73:$T73,"&gt;0")&gt;0),"FAIL LABS",IF(OR($U73=0,$U73=""),"",IF($V73&gt;=70,"A",IF($V73&gt;=60,"B",IF($V73&gt;=50,"C",IF($V73&gt;=40,"D","E"))))))</f>
        <v/>
      </c>
    </row>
    <row r="74" customFormat="false" ht="26.25" hidden="false" customHeight="false" outlineLevel="0" collapsed="false">
      <c r="A74" s="320" t="n">
        <v>59</v>
      </c>
      <c r="B74" s="577" t="s">
        <v>224</v>
      </c>
      <c r="C74" s="577" t="s">
        <v>413</v>
      </c>
      <c r="D74" s="323" t="n">
        <v>5.33333333333333</v>
      </c>
      <c r="E74" s="323" t="n">
        <v>18.6666666666667</v>
      </c>
      <c r="F74" s="323"/>
      <c r="G74" s="324"/>
      <c r="H74" s="323" t="n">
        <v>4</v>
      </c>
      <c r="I74" s="323"/>
      <c r="J74" s="324"/>
      <c r="K74" s="323" t="n">
        <v>14</v>
      </c>
      <c r="L74" s="323" t="n">
        <v>13</v>
      </c>
      <c r="M74" s="323"/>
      <c r="N74" s="324" t="n">
        <f aca="false">IF(COUNTA($K74:$M74)&gt;0,SUM($K74/$K$14,$L74/$L$14,$M74/$M$14)*$N$14/COUNTA($K74:$M74),0)</f>
        <v>13.5</v>
      </c>
      <c r="O74" s="325" t="n">
        <f aca="false">IF(ROUNDDOWN(SUM($G74,$J74,$N74,0.05),1)&gt;0,ROUNDDOWN(SUM($G74,$J74,$N74,0.05),1),"")</f>
        <v>13.5</v>
      </c>
      <c r="P74" s="323"/>
      <c r="Q74" s="323"/>
      <c r="R74" s="323"/>
      <c r="S74" s="323"/>
      <c r="T74" s="323"/>
      <c r="U74" s="326" t="str">
        <f aca="false">IF(OR(COUNTIF($P74:$T74,"&gt;0")=0,COUNTA($P$14)=0),"",(IF(COUNTA($Q74:$T74)&lt;=2,SUM($P74:$T74),IF(COUNTA($Q74:$T74)=3,SUM($P74:$T74)-MIN($Q74:$T74),SUM($P74:$T74)-MIN($Q74:$T74)-SMALL($Q74:$T74,2))))*7/(SUM($P$14:$R$14)/10))</f>
        <v/>
      </c>
      <c r="V74" s="327" t="n">
        <f aca="false">IF(ROUNDDOWN(SUM($O74,$U74,0.5),0)&gt;0,ROUNDDOWN(SUM($O74,$U74,0.5),0),"")</f>
        <v>14</v>
      </c>
      <c r="W74" s="327"/>
      <c r="X74" s="327"/>
      <c r="Y74" s="328" t="str">
        <f aca="false">IF(AND(N74&lt;$N$14/2,COUNTIF($P74:$T74,"&gt;0")&gt;0),"FAIL LABS",IF(OR($U74=0,$U74=""),"",IF($V74&gt;=70,"A",IF($V74&gt;=60,"B",IF($V74&gt;=50,"C",IF($V74&gt;=40,"D","E"))))))</f>
        <v/>
      </c>
    </row>
    <row r="75" customFormat="false" ht="26.25" hidden="false" customHeight="false" outlineLevel="0" collapsed="false">
      <c r="A75" s="320" t="n">
        <v>60</v>
      </c>
      <c r="B75" s="577" t="s">
        <v>170</v>
      </c>
      <c r="C75" s="577" t="s">
        <v>412</v>
      </c>
      <c r="D75" s="323" t="n">
        <v>14</v>
      </c>
      <c r="E75" s="323" t="n">
        <v>18.6666666666667</v>
      </c>
      <c r="F75" s="323"/>
      <c r="G75" s="324"/>
      <c r="H75" s="323" t="n">
        <v>4.5</v>
      </c>
      <c r="I75" s="323"/>
      <c r="J75" s="324"/>
      <c r="K75" s="323" t="n">
        <v>14</v>
      </c>
      <c r="L75" s="323" t="n">
        <v>13</v>
      </c>
      <c r="M75" s="323"/>
      <c r="N75" s="324" t="n">
        <f aca="false">IF(COUNTA($K75:$M75)&gt;0,SUM($K75/$K$14,$L75/$L$14,$M75/$M$14)*$N$14/COUNTA($K75:$M75),0)</f>
        <v>13.5</v>
      </c>
      <c r="O75" s="325" t="n">
        <f aca="false">IF(ROUNDDOWN(SUM($G75,$J75,$N75,0.05),1)&gt;0,ROUNDDOWN(SUM($G75,$J75,$N75,0.05),1),"")</f>
        <v>13.5</v>
      </c>
      <c r="P75" s="323" t="n">
        <v>11</v>
      </c>
      <c r="Q75" s="323" t="n">
        <v>17.5</v>
      </c>
      <c r="R75" s="323"/>
      <c r="S75" s="323" t="n">
        <v>7.5</v>
      </c>
      <c r="T75" s="323"/>
      <c r="U75" s="326" t="n">
        <f aca="false">IF(OR(COUNTIF($P75:$T75,"&gt;0")=0,COUNTA($P$14)=0),"",(IF(COUNTA($Q75:$T75)&lt;=2,SUM($P75:$T75),IF(COUNTA($Q75:$T75)=3,SUM($P75:$T75)-MIN($Q75:$T75),SUM($P75:$T75)-MIN($Q75:$T75)-SMALL($Q75:$T75,2))))*7/(SUM($P$14:$R$14)/10))</f>
        <v>36</v>
      </c>
      <c r="V75" s="327" t="n">
        <f aca="false">IF(ROUNDDOWN(SUM($O75,$U75,0.5),0)&gt;0,ROUNDDOWN(SUM($O75,$U75,0.5),0),"")</f>
        <v>50</v>
      </c>
      <c r="W75" s="327"/>
      <c r="X75" s="327"/>
      <c r="Y75" s="328" t="str">
        <f aca="false">IF(AND(N75&lt;$N$14/2,COUNTIF($P75:$T75,"&gt;0")&gt;0),"FAIL LABS",IF(OR($U75=0,$U75=""),"",IF($V75&gt;=70,"A",IF($V75&gt;=60,"B",IF($V75&gt;=50,"C",IF($V75&gt;=40,"D","E"))))))</f>
        <v>C</v>
      </c>
    </row>
    <row r="76" customFormat="false" ht="26.25" hidden="false" customHeight="false" outlineLevel="0" collapsed="false">
      <c r="A76" s="320" t="n">
        <v>61</v>
      </c>
      <c r="B76" s="577" t="s">
        <v>164</v>
      </c>
      <c r="C76" s="577" t="s">
        <v>480</v>
      </c>
      <c r="D76" s="323" t="n">
        <v>7.33333333333333</v>
      </c>
      <c r="E76" s="323" t="n">
        <v>20</v>
      </c>
      <c r="F76" s="323"/>
      <c r="G76" s="324"/>
      <c r="H76" s="323" t="n">
        <v>4.5</v>
      </c>
      <c r="I76" s="323"/>
      <c r="J76" s="324"/>
      <c r="K76" s="323" t="n">
        <v>10</v>
      </c>
      <c r="L76" s="323" t="n">
        <v>10</v>
      </c>
      <c r="M76" s="323"/>
      <c r="N76" s="324" t="n">
        <f aca="false">IF(COUNTA($K76:$M76)&gt;0,SUM($K76/$K$14,$L76/$L$14,$M76/$M$14)*$N$14/COUNTA($K76:$M76),0)</f>
        <v>10</v>
      </c>
      <c r="O76" s="325" t="n">
        <f aca="false">IF(ROUNDDOWN(SUM($G76,$J76,$N76,0.05),1)&gt;0,ROUNDDOWN(SUM($G76,$J76,$N76,0.05),1),"")</f>
        <v>10</v>
      </c>
      <c r="P76" s="323" t="n">
        <v>18.5</v>
      </c>
      <c r="Q76" s="323" t="n">
        <v>3.5</v>
      </c>
      <c r="R76" s="323"/>
      <c r="S76" s="323" t="n">
        <v>7.5</v>
      </c>
      <c r="T76" s="323"/>
      <c r="U76" s="326" t="n">
        <f aca="false">IF(OR(COUNTIF($P76:$T76,"&gt;0")=0,COUNTA($P$14)=0),"",(IF(COUNTA($Q76:$T76)&lt;=2,SUM($P76:$T76),IF(COUNTA($Q76:$T76)=3,SUM($P76:$T76)-MIN($Q76:$T76),SUM($P76:$T76)-MIN($Q76:$T76)-SMALL($Q76:$T76,2))))*7/(SUM($P$14:$R$14)/10))</f>
        <v>29.5</v>
      </c>
      <c r="V76" s="327" t="n">
        <f aca="false">IF(ROUNDDOWN(SUM($O76,$U76,0.5),0)&gt;0,ROUNDDOWN(SUM($O76,$U76,0.5),0),"")</f>
        <v>40</v>
      </c>
      <c r="W76" s="327"/>
      <c r="X76" s="327"/>
      <c r="Y76" s="328" t="str">
        <f aca="false">IF(AND(N76&lt;$N$14/2,COUNTIF($P76:$T76,"&gt;0")&gt;0),"FAIL LABS",IF(OR($U76=0,$U76=""),"",IF($V76&gt;=70,"A",IF($V76&gt;=60,"B",IF($V76&gt;=50,"C",IF($V76&gt;=40,"D","E"))))))</f>
        <v>D</v>
      </c>
    </row>
    <row r="77" customFormat="false" ht="26.25" hidden="false" customHeight="false" outlineLevel="0" collapsed="false">
      <c r="A77" s="320" t="n">
        <v>62</v>
      </c>
      <c r="B77" s="577" t="s">
        <v>481</v>
      </c>
      <c r="C77" s="577" t="s">
        <v>482</v>
      </c>
      <c r="D77" s="323"/>
      <c r="E77" s="323"/>
      <c r="F77" s="323"/>
      <c r="G77" s="324" t="n">
        <f aca="false">IF(COUNTA($D77:$F77)&gt;0,SUM($D77/$D$14,$E77/$E$14,$F77/$F$14)*$G$14/COUNTA($D77:$F77),0)</f>
        <v>0</v>
      </c>
      <c r="H77" s="323"/>
      <c r="I77" s="323"/>
      <c r="J77" s="324" t="n">
        <f aca="false">IF(COUNTA($H77:$I77)&gt;0,SUM($H77/$H$14,$I77/$I$14)*$J$14/COUNTA($H77:$I77),0)</f>
        <v>0</v>
      </c>
      <c r="K77" s="323"/>
      <c r="L77" s="323"/>
      <c r="M77" s="323"/>
      <c r="N77" s="324" t="n">
        <f aca="false">IF(COUNTA($K77:$M77)&gt;0,SUM($K77/$K$14,$L77/$L$14,$M77/$M$14)*$N$14/COUNTA($K77:$M77),0)</f>
        <v>0</v>
      </c>
      <c r="O77" s="325" t="str">
        <f aca="false">IF(ROUNDDOWN(SUM($G77,$J77,$N77,0.05),1)&gt;0,ROUNDDOWN(SUM($G77,$J77,$N77,0.05),1),"")</f>
        <v/>
      </c>
      <c r="P77" s="323"/>
      <c r="Q77" s="323"/>
      <c r="R77" s="323"/>
      <c r="S77" s="323"/>
      <c r="T77" s="323"/>
      <c r="U77" s="326" t="str">
        <f aca="false">IF(OR(COUNTIF($P77:$T77,"&gt;0")=0,COUNTA($P$14)=0),"",(IF(COUNTA($Q77:$T77)&lt;=2,SUM($P77:$T77),IF(COUNTA($Q77:$T77)=3,SUM($P77:$T77)-MIN($Q77:$T77),SUM($P77:$T77)-MIN($Q77:$T77)-SMALL($Q77:$T77,2))))*7/(SUM($P$14:$R$14)/10))</f>
        <v/>
      </c>
      <c r="V77" s="327" t="str">
        <f aca="false">IF(ROUNDDOWN(SUM($O77,$U77,0.5),0)&gt;0,ROUNDDOWN(SUM($O77,$U77,0.5),0),"")</f>
        <v/>
      </c>
      <c r="W77" s="327"/>
      <c r="X77" s="327"/>
      <c r="Y77" s="328" t="str">
        <f aca="false">IF(AND(N77&lt;$N$14/2,COUNTIF($P77:$T77,"&gt;0")&gt;0),"FAIL LABS",IF(OR($U77=0,$U77=""),"",IF($V77&gt;=70,"A",IF($V77&gt;=60,"B",IF($V77&gt;=50,"C",IF($V77&gt;=40,"D","E"))))))</f>
        <v/>
      </c>
    </row>
    <row r="78" customFormat="false" ht="26.25" hidden="false" customHeight="false" outlineLevel="0" collapsed="false">
      <c r="A78" s="320" t="n">
        <v>63</v>
      </c>
      <c r="B78" s="577" t="s">
        <v>162</v>
      </c>
      <c r="C78" s="577" t="s">
        <v>163</v>
      </c>
      <c r="D78" s="323" t="n">
        <v>7.33333333333333</v>
      </c>
      <c r="E78" s="323" t="n">
        <v>18.6666666666667</v>
      </c>
      <c r="F78" s="323"/>
      <c r="G78" s="324"/>
      <c r="H78" s="323" t="n">
        <v>5</v>
      </c>
      <c r="I78" s="323"/>
      <c r="J78" s="324"/>
      <c r="K78" s="323" t="n">
        <v>11</v>
      </c>
      <c r="L78" s="323" t="n">
        <v>10</v>
      </c>
      <c r="M78" s="323"/>
      <c r="N78" s="324" t="n">
        <f aca="false">IF(COUNTA($K78:$M78)&gt;0,SUM($K78/$K$14,$L78/$L$14,$M78/$M$14)*$N$14/COUNTA($K78:$M78),0)</f>
        <v>10.5</v>
      </c>
      <c r="O78" s="325" t="n">
        <f aca="false">IF(ROUNDDOWN(SUM($G78,$J78,$N78,0.05),1)&gt;0,ROUNDDOWN(SUM($G78,$J78,$N78,0.05),1),"")</f>
        <v>10.5</v>
      </c>
      <c r="P78" s="323" t="n">
        <v>9</v>
      </c>
      <c r="Q78" s="323" t="n">
        <v>19</v>
      </c>
      <c r="R78" s="323"/>
      <c r="S78" s="323"/>
      <c r="T78" s="323" t="n">
        <v>1</v>
      </c>
      <c r="U78" s="326" t="n">
        <f aca="false">IF(OR(COUNTIF($P78:$T78,"&gt;0")=0,COUNTA($P$14)=0),"",(IF(COUNTA($Q78:$T78)&lt;=2,SUM($P78:$T78),IF(COUNTA($Q78:$T78)=3,SUM($P78:$T78)-MIN($Q78:$T78),SUM($P78:$T78)-MIN($Q78:$T78)-SMALL($Q78:$T78,2))))*7/(SUM($P$14:$R$14)/10))</f>
        <v>29</v>
      </c>
      <c r="V78" s="327" t="n">
        <f aca="false">IF(ROUNDDOWN(SUM($O78,$U78,0.5),0)&gt;0,ROUNDDOWN(SUM($O78,$U78,0.5),0),"")</f>
        <v>40</v>
      </c>
      <c r="W78" s="327"/>
      <c r="X78" s="327"/>
      <c r="Y78" s="328" t="str">
        <f aca="false">IF(AND(N78&lt;$N$14/2,COUNTIF($P78:$T78,"&gt;0")&gt;0),"FAIL LABS",IF(OR($U78=0,$U78=""),"",IF($V78&gt;=70,"A",IF($V78&gt;=60,"B",IF($V78&gt;=50,"C",IF($V78&gt;=40,"D","E"))))))</f>
        <v>D</v>
      </c>
    </row>
    <row r="79" customFormat="false" ht="26.25" hidden="false" customHeight="false" outlineLevel="0" collapsed="false">
      <c r="A79" s="320" t="n">
        <v>64</v>
      </c>
      <c r="B79" s="577" t="s">
        <v>483</v>
      </c>
      <c r="C79" s="577" t="s">
        <v>484</v>
      </c>
      <c r="D79" s="323"/>
      <c r="E79" s="323"/>
      <c r="F79" s="323"/>
      <c r="G79" s="324" t="n">
        <f aca="false">IF(COUNTA($D79:$F79)&gt;0,SUM($D79/$D$14,$E79/$E$14,$F79/$F$14)*$G$14/COUNTA($D79:$F79),0)</f>
        <v>0</v>
      </c>
      <c r="H79" s="323"/>
      <c r="I79" s="323"/>
      <c r="J79" s="324" t="n">
        <f aca="false">IF(COUNTA($H79:$I79)&gt;0,SUM($H79/$H$14,$I79/$I$14)*$J$14/COUNTA($H79:$I79),0)</f>
        <v>0</v>
      </c>
      <c r="K79" s="323"/>
      <c r="L79" s="323"/>
      <c r="M79" s="323"/>
      <c r="N79" s="324" t="n">
        <f aca="false">IF(COUNTA($K79:$M79)&gt;0,SUM($K79/$K$14,$L79/$L$14,$M79/$M$14)*$N$14/COUNTA($K79:$M79),0)</f>
        <v>0</v>
      </c>
      <c r="O79" s="325" t="str">
        <f aca="false">IF(ROUNDDOWN(SUM($G79,$J79,$N79,0.05),1)&gt;0,ROUNDDOWN(SUM($G79,$J79,$N79,0.05),1),"")</f>
        <v/>
      </c>
      <c r="P79" s="323"/>
      <c r="Q79" s="323"/>
      <c r="R79" s="323"/>
      <c r="S79" s="323"/>
      <c r="T79" s="323"/>
      <c r="U79" s="326" t="str">
        <f aca="false">IF(OR(COUNTIF($P79:$T79,"&gt;0")=0,COUNTA($P$14)=0),"",(IF(COUNTA($Q79:$T79)&lt;=2,SUM($P79:$T79),IF(COUNTA($Q79:$T79)=3,SUM($P79:$T79)-MIN($Q79:$T79),SUM($P79:$T79)-MIN($Q79:$T79)-SMALL($Q79:$T79,2))))*7/(SUM($P$14:$R$14)/10))</f>
        <v/>
      </c>
      <c r="V79" s="327" t="str">
        <f aca="false">IF(ROUNDDOWN(SUM($O79,$U79,0.5),0)&gt;0,ROUNDDOWN(SUM($O79,$U79,0.5),0),"")</f>
        <v/>
      </c>
      <c r="W79" s="327"/>
      <c r="X79" s="327"/>
      <c r="Y79" s="328" t="str">
        <f aca="false">IF(AND(N79&lt;$N$14/2,COUNTIF($P79:$T79,"&gt;0")&gt;0),"FAIL LABS",IF(OR($U79=0,$U79=""),"",IF($V79&gt;=70,"A",IF($V79&gt;=60,"B",IF($V79&gt;=50,"C",IF($V79&gt;=40,"D","E"))))))</f>
        <v/>
      </c>
    </row>
    <row r="80" customFormat="false" ht="26.25" hidden="false" customHeight="false" outlineLevel="0" collapsed="false">
      <c r="A80" s="320" t="n">
        <v>65</v>
      </c>
      <c r="B80" s="577" t="s">
        <v>194</v>
      </c>
      <c r="C80" s="577" t="s">
        <v>414</v>
      </c>
      <c r="D80" s="323" t="n">
        <v>13.3333333333333</v>
      </c>
      <c r="E80" s="323"/>
      <c r="F80" s="323"/>
      <c r="G80" s="324"/>
      <c r="H80" s="323" t="n">
        <v>4</v>
      </c>
      <c r="I80" s="323"/>
      <c r="J80" s="324"/>
      <c r="K80" s="323" t="n">
        <v>10</v>
      </c>
      <c r="L80" s="323" t="n">
        <v>10</v>
      </c>
      <c r="M80" s="323"/>
      <c r="N80" s="324" t="n">
        <f aca="false">IF(COUNTA($K80:$M80)&gt;0,SUM($K80/$K$14,$L80/$L$14,$M80/$M$14)*$N$14/COUNTA($K80:$M80),0)</f>
        <v>10</v>
      </c>
      <c r="O80" s="325" t="n">
        <f aca="false">IF(ROUNDDOWN(SUM($G80,$J80,$N80,0.05),1)&gt;0,ROUNDDOWN(SUM($G80,$J80,$N80,0.05),1),"")</f>
        <v>10</v>
      </c>
      <c r="P80" s="323" t="n">
        <v>11.5</v>
      </c>
      <c r="Q80" s="323"/>
      <c r="R80" s="323"/>
      <c r="S80" s="323" t="n">
        <v>4</v>
      </c>
      <c r="T80" s="323" t="n">
        <v>1.5</v>
      </c>
      <c r="U80" s="326" t="n">
        <f aca="false">IF(OR(COUNTIF($P80:$T80,"&gt;0")=0,COUNTA($P$14)=0),"",(IF(COUNTA($Q80:$T80)&lt;=2,SUM($P80:$T80),IF(COUNTA($Q80:$T80)=3,SUM($P80:$T80)-MIN($Q80:$T80),SUM($P80:$T80)-MIN($Q80:$T80)-SMALL($Q80:$T80,2))))*7/(SUM($P$14:$R$14)/10))</f>
        <v>17</v>
      </c>
      <c r="V80" s="327" t="n">
        <f aca="false">IF(ROUNDDOWN(SUM($O80,$U80,0.5),0)&gt;0,ROUNDDOWN(SUM($O80,$U80,0.5),0),"")</f>
        <v>27</v>
      </c>
      <c r="W80" s="327"/>
      <c r="X80" s="327"/>
      <c r="Y80" s="328" t="str">
        <f aca="false">IF(AND(N80&lt;$N$14/2,COUNTIF($P80:$T80,"&gt;0")&gt;0),"FAIL LABS",IF(OR($U80=0,$U80=""),"",IF($V80&gt;=70,"A",IF($V80&gt;=60,"B",IF($V80&gt;=50,"C",IF($V80&gt;=40,"D","E"))))))</f>
        <v>E</v>
      </c>
    </row>
    <row r="81" customFormat="false" ht="26.25" hidden="false" customHeight="false" outlineLevel="0" collapsed="false">
      <c r="A81" s="320" t="n">
        <v>66</v>
      </c>
      <c r="B81" s="577" t="s">
        <v>485</v>
      </c>
      <c r="C81" s="577" t="s">
        <v>486</v>
      </c>
      <c r="D81" s="323" t="n">
        <v>10</v>
      </c>
      <c r="E81" s="323" t="n">
        <v>20</v>
      </c>
      <c r="F81" s="323"/>
      <c r="G81" s="324"/>
      <c r="H81" s="323" t="n">
        <v>4.5</v>
      </c>
      <c r="I81" s="323"/>
      <c r="J81" s="324"/>
      <c r="K81" s="323" t="n">
        <v>10</v>
      </c>
      <c r="L81" s="323" t="n">
        <v>10</v>
      </c>
      <c r="M81" s="323"/>
      <c r="N81" s="324" t="n">
        <f aca="false">IF(COUNTA($K81:$M81)&gt;0,SUM($K81/$K$14,$L81/$L$14,$M81/$M$14)*$N$14/COUNTA($K81:$M81),0)</f>
        <v>10</v>
      </c>
      <c r="O81" s="325" t="n">
        <f aca="false">IF(ROUNDDOWN(SUM($G81,$J81,$N81,0.05),1)&gt;0,ROUNDDOWN(SUM($G81,$J81,$N81,0.05),1),"")</f>
        <v>10</v>
      </c>
      <c r="P81" s="323"/>
      <c r="Q81" s="323"/>
      <c r="R81" s="323"/>
      <c r="S81" s="323"/>
      <c r="T81" s="323"/>
      <c r="U81" s="326" t="str">
        <f aca="false">IF(OR(COUNTIF($P81:$T81,"&gt;0")=0,COUNTA($P$14)=0),"",(IF(COUNTA($Q81:$T81)&lt;=2,SUM($P81:$T81),IF(COUNTA($Q81:$T81)=3,SUM($P81:$T81)-MIN($Q81:$T81),SUM($P81:$T81)-MIN($Q81:$T81)-SMALL($Q81:$T81,2))))*7/(SUM($P$14:$R$14)/10))</f>
        <v/>
      </c>
      <c r="V81" s="327" t="n">
        <f aca="false">IF(ROUNDDOWN(SUM($O81,$U81,0.5),0)&gt;0,ROUNDDOWN(SUM($O81,$U81,0.5),0),"")</f>
        <v>10</v>
      </c>
      <c r="W81" s="327"/>
      <c r="X81" s="327"/>
      <c r="Y81" s="328" t="str">
        <f aca="false">IF(AND(N81&lt;$N$14/2,COUNTIF($P81:$T81,"&gt;0")&gt;0),"FAIL LABS",IF(OR($U81=0,$U81=""),"",IF($V81&gt;=70,"A",IF($V81&gt;=60,"B",IF($V81&gt;=50,"C",IF($V81&gt;=40,"D","E"))))))</f>
        <v/>
      </c>
    </row>
    <row r="82" customFormat="false" ht="26.25" hidden="false" customHeight="false" outlineLevel="0" collapsed="false">
      <c r="A82" s="320" t="n">
        <v>67</v>
      </c>
      <c r="B82" s="577" t="s">
        <v>420</v>
      </c>
      <c r="C82" s="577" t="s">
        <v>487</v>
      </c>
      <c r="D82" s="323"/>
      <c r="E82" s="323" t="n">
        <v>20</v>
      </c>
      <c r="F82" s="323"/>
      <c r="G82" s="324"/>
      <c r="H82" s="323" t="n">
        <v>4.5</v>
      </c>
      <c r="I82" s="323"/>
      <c r="J82" s="324"/>
      <c r="K82" s="323" t="n">
        <v>11</v>
      </c>
      <c r="L82" s="323" t="n">
        <v>11.5</v>
      </c>
      <c r="M82" s="323"/>
      <c r="N82" s="324" t="n">
        <f aca="false">IF(COUNTA($K82:$M82)&gt;0,SUM($K82/$K$14,$L82/$L$14,$M82/$M$14)*$N$14/COUNTA($K82:$M82),0)</f>
        <v>11.25</v>
      </c>
      <c r="O82" s="325" t="n">
        <f aca="false">IF(ROUNDDOWN(SUM($G82,$J82,$N82,0.05),1)&gt;0,ROUNDDOWN(SUM($G82,$J82,$N82,0.05),1),"")</f>
        <v>11.3</v>
      </c>
      <c r="P82" s="323"/>
      <c r="Q82" s="323"/>
      <c r="R82" s="323"/>
      <c r="S82" s="323"/>
      <c r="T82" s="323"/>
      <c r="U82" s="326" t="str">
        <f aca="false">IF(OR(COUNTIF($P82:$T82,"&gt;0")=0,COUNTA($P$14)=0),"",(IF(COUNTA($Q82:$T82)&lt;=2,SUM($P82:$T82),IF(COUNTA($Q82:$T82)=3,SUM($P82:$T82)-MIN($Q82:$T82),SUM($P82:$T82)-MIN($Q82:$T82)-SMALL($Q82:$T82,2))))*7/(SUM($P$14:$R$14)/10))</f>
        <v/>
      </c>
      <c r="V82" s="327" t="n">
        <f aca="false">IF(ROUNDDOWN(SUM($O82,$U82,0.5),0)&gt;0,ROUNDDOWN(SUM($O82,$U82,0.5),0),"")</f>
        <v>11</v>
      </c>
      <c r="W82" s="327"/>
      <c r="X82" s="327"/>
      <c r="Y82" s="328" t="str">
        <f aca="false">IF(AND(N82&lt;$N$14/2,COUNTIF($P82:$T82,"&gt;0")&gt;0),"FAIL LABS",IF(OR($U82=0,$U82=""),"",IF($V82&gt;=70,"A",IF($V82&gt;=60,"B",IF($V82&gt;=50,"C",IF($V82&gt;=40,"D","E"))))))</f>
        <v/>
      </c>
    </row>
    <row r="83" customFormat="false" ht="26.25" hidden="false" customHeight="false" outlineLevel="0" collapsed="false">
      <c r="A83" s="320" t="n">
        <v>68</v>
      </c>
      <c r="B83" s="577" t="s">
        <v>197</v>
      </c>
      <c r="C83" s="577" t="s">
        <v>421</v>
      </c>
      <c r="D83" s="323" t="n">
        <v>16</v>
      </c>
      <c r="E83" s="323" t="n">
        <v>20</v>
      </c>
      <c r="F83" s="323"/>
      <c r="G83" s="324"/>
      <c r="H83" s="323" t="n">
        <v>4.5</v>
      </c>
      <c r="I83" s="323"/>
      <c r="J83" s="324"/>
      <c r="K83" s="323" t="n">
        <v>13</v>
      </c>
      <c r="L83" s="323" t="n">
        <v>14</v>
      </c>
      <c r="M83" s="323"/>
      <c r="N83" s="324" t="n">
        <f aca="false">IF(COUNTA($K83:$M83)&gt;0,SUM($K83/$K$14,$L83/$L$14,$M83/$M$14)*$N$14/COUNTA($K83:$M83),0)</f>
        <v>13.5</v>
      </c>
      <c r="O83" s="325" t="n">
        <f aca="false">IF(ROUNDDOWN(SUM($G83,$J83,$N83,0.05),1)&gt;0,ROUNDDOWN(SUM($G83,$J83,$N83,0.05),1),"")</f>
        <v>13.5</v>
      </c>
      <c r="P83" s="323" t="n">
        <v>10</v>
      </c>
      <c r="Q83" s="323"/>
      <c r="R83" s="323" t="n">
        <v>5</v>
      </c>
      <c r="S83" s="323"/>
      <c r="T83" s="323" t="n">
        <v>8</v>
      </c>
      <c r="U83" s="326" t="n">
        <f aca="false">IF(OR(COUNTIF($P83:$T83,"&gt;0")=0,COUNTA($P$14)=0),"",(IF(COUNTA($Q83:$T83)&lt;=2,SUM($P83:$T83),IF(COUNTA($Q83:$T83)=3,SUM($P83:$T83)-MIN($Q83:$T83),SUM($P83:$T83)-MIN($Q83:$T83)-SMALL($Q83:$T83,2))))*7/(SUM($P$14:$R$14)/10))</f>
        <v>23</v>
      </c>
      <c r="V83" s="327" t="n">
        <f aca="false">IF(ROUNDDOWN(SUM($O83,$U83,0.5),0)&gt;0,ROUNDDOWN(SUM($O83,$U83,0.5),0),"")</f>
        <v>37</v>
      </c>
      <c r="W83" s="327"/>
      <c r="X83" s="327"/>
      <c r="Y83" s="328" t="str">
        <f aca="false">IF(AND(N83&lt;$N$14/2,COUNTIF($P83:$T83,"&gt;0")&gt;0),"FAIL LABS",IF(OR($U83=0,$U83=""),"",IF($V83&gt;=70,"A",IF($V83&gt;=60,"B",IF($V83&gt;=50,"C",IF($V83&gt;=40,"D","E"))))))</f>
        <v>E</v>
      </c>
    </row>
    <row r="84" customFormat="false" ht="26.25" hidden="false" customHeight="false" outlineLevel="0" collapsed="false">
      <c r="A84" s="320" t="n">
        <v>69</v>
      </c>
      <c r="B84" s="577" t="s">
        <v>158</v>
      </c>
      <c r="C84" s="577" t="s">
        <v>159</v>
      </c>
      <c r="D84" s="323" t="n">
        <v>16.6666666666667</v>
      </c>
      <c r="E84" s="323" t="n">
        <v>17.3333333333333</v>
      </c>
      <c r="F84" s="323"/>
      <c r="G84" s="324" t="n">
        <f aca="false">IF(COUNTA($D84:$F84)&gt;0,SUM($D84/$D$14,$E84/$E$14,$F84/$F$14)*$G$14/COUNTA($D84:$F84),0)</f>
        <v>8.5</v>
      </c>
      <c r="H84" s="323" t="n">
        <v>5</v>
      </c>
      <c r="I84" s="323"/>
      <c r="J84" s="324" t="n">
        <f aca="false">IF(COUNTA($H84:$I84)&gt;0,SUM($H84/$H$14,$I84/$I$14)*$J$14/COUNTA($H84:$I84),0)</f>
        <v>5</v>
      </c>
      <c r="K84" s="323" t="n">
        <v>10</v>
      </c>
      <c r="L84" s="323" t="n">
        <v>11</v>
      </c>
      <c r="M84" s="323"/>
      <c r="N84" s="324" t="n">
        <f aca="false">IF(COUNTA($K84:$M84)&gt;0,SUM($K84/$K$14,$L84/$L$14,$M84/$M$14)*$N$14/COUNTA($K84:$M84),0)</f>
        <v>10.5</v>
      </c>
      <c r="O84" s="325" t="n">
        <f aca="false">IF(ROUNDDOWN(SUM($G84,$J84,$N84,0.05),1)&gt;0,ROUNDDOWN(SUM($G84,$J84,$N84,0.05),1),"")</f>
        <v>24</v>
      </c>
      <c r="P84" s="323" t="n">
        <v>18</v>
      </c>
      <c r="Q84" s="323" t="n">
        <v>5.5</v>
      </c>
      <c r="R84" s="323"/>
      <c r="S84" s="323"/>
      <c r="T84" s="323" t="n">
        <v>9</v>
      </c>
      <c r="U84" s="326" t="n">
        <f aca="false">IF(OR(COUNTIF($P84:$T84,"&gt;0")=0,COUNTA($P$14)=0),"",(IF(COUNTA($Q84:$T84)&lt;=2,SUM($P84:$T84),IF(COUNTA($Q84:$T84)=3,SUM($P84:$T84)-MIN($Q84:$T84),SUM($P84:$T84)-MIN($Q84:$T84)-SMALL($Q84:$T84,2))))*7/(SUM($P$14:$R$14)/10))</f>
        <v>32.5</v>
      </c>
      <c r="V84" s="327" t="n">
        <f aca="false">IF(ROUNDDOWN(SUM($O84,$U84,0.5),0)&gt;0,ROUNDDOWN(SUM($O84,$U84,0.5),0),"")</f>
        <v>57</v>
      </c>
      <c r="W84" s="327"/>
      <c r="X84" s="327"/>
      <c r="Y84" s="328" t="str">
        <f aca="false">IF(AND(N84&lt;$N$14/2,COUNTIF($P84:$T84,"&gt;0")&gt;0),"FAIL LABS",IF(OR($U84=0,$U84=""),"",IF($V84&gt;=70,"A",IF($V84&gt;=60,"B",IF($V84&gt;=50,"C",IF($V84&gt;=40,"D","E"))))))</f>
        <v>C</v>
      </c>
    </row>
    <row r="85" customFormat="false" ht="26.25" hidden="false" customHeight="false" outlineLevel="0" collapsed="false">
      <c r="A85" s="320" t="n">
        <v>70</v>
      </c>
      <c r="B85" s="583" t="s">
        <v>415</v>
      </c>
      <c r="C85" s="583" t="s">
        <v>416</v>
      </c>
      <c r="D85" s="323"/>
      <c r="E85" s="323"/>
      <c r="F85" s="323"/>
      <c r="G85" s="324" t="n">
        <f aca="false">IF(COUNTA($D85:$F85)&gt;0,SUM($D85/$D$14,$E85/$E$14,$F85/$F$14)*$G$14/COUNTA($D85:$F85),0)</f>
        <v>0</v>
      </c>
      <c r="H85" s="323"/>
      <c r="I85" s="323"/>
      <c r="J85" s="324" t="n">
        <f aca="false">IF(COUNTA($H85:$I85)&gt;0,SUM($H85/$H$14,$I85/$I$14)*$J$14/COUNTA($H85:$I85),0)</f>
        <v>0</v>
      </c>
      <c r="K85" s="323"/>
      <c r="L85" s="323"/>
      <c r="M85" s="323"/>
      <c r="N85" s="324" t="n">
        <f aca="false">IF(COUNTA($K85:$M85)&gt;0,SUM($K85/$K$14,$L85/$L$14,$M85/$M$14)*$N$14/COUNTA($K85:$M85),0)</f>
        <v>0</v>
      </c>
      <c r="O85" s="325" t="str">
        <f aca="false">IF(ROUNDDOWN(SUM($G85,$J85,$N85,0.05),1)&gt;0,ROUNDDOWN(SUM($G85,$J85,$N85,0.05),1),"")</f>
        <v/>
      </c>
      <c r="P85" s="323"/>
      <c r="Q85" s="323"/>
      <c r="R85" s="323"/>
      <c r="S85" s="323"/>
      <c r="T85" s="323"/>
      <c r="U85" s="326" t="str">
        <f aca="false">IF(OR(COUNTIF($P85:$T85,"&gt;0")=0,COUNTA($P$14)=0),"",(IF(COUNTA($Q85:$T85)&lt;=2,SUM($P85:$T85),IF(COUNTA($Q85:$T85)=3,SUM($P85:$T85)-MIN($Q85:$T85),SUM($P85:$T85)-MIN($Q85:$T85)-SMALL($Q85:$T85,2))))*7/(SUM($P$14:$R$14)/10))</f>
        <v/>
      </c>
      <c r="V85" s="327" t="str">
        <f aca="false">IF(ROUNDDOWN(SUM($O85,$U85,0.5),0)&gt;0,ROUNDDOWN(SUM($O85,$U85,0.5),0),"")</f>
        <v/>
      </c>
      <c r="W85" s="327"/>
      <c r="X85" s="327"/>
      <c r="Y85" s="328" t="str">
        <f aca="false">IF(AND(N85&lt;$N$14/2,COUNTIF($P85:$T85,"&gt;0")&gt;0),"FAIL LABS",IF(OR($U85=0,$U85=""),"",IF($V85&gt;=70,"A",IF($V85&gt;=60,"B",IF($V85&gt;=50,"C",IF($V85&gt;=40,"D","E"))))))</f>
        <v/>
      </c>
    </row>
    <row r="86" customFormat="false" ht="26.25" hidden="false" customHeight="false" outlineLevel="0" collapsed="false">
      <c r="A86" s="320" t="n">
        <v>71</v>
      </c>
      <c r="B86" s="583" t="s">
        <v>177</v>
      </c>
      <c r="C86" s="583" t="s">
        <v>417</v>
      </c>
      <c r="D86" s="323"/>
      <c r="E86" s="323" t="n">
        <v>18.6666666666667</v>
      </c>
      <c r="F86" s="323"/>
      <c r="G86" s="324" t="n">
        <f aca="false">IF(COUNTA($D86:$F86)&gt;0,SUM($D86/$D$14,$E86/$E$14,$F86/$F$14)*$G$14/COUNTA($D86:$F86),0)</f>
        <v>9.33333333333333</v>
      </c>
      <c r="H86" s="323" t="n">
        <v>4</v>
      </c>
      <c r="I86" s="323"/>
      <c r="J86" s="324" t="n">
        <f aca="false">IF(COUNTA($H86:$I86)&gt;0,SUM($H86/$H$14,$I86/$I$14)*$J$14/COUNTA($H86:$I86),0)</f>
        <v>4</v>
      </c>
      <c r="K86" s="323" t="n">
        <v>11</v>
      </c>
      <c r="L86" s="323" t="n">
        <v>10</v>
      </c>
      <c r="M86" s="323"/>
      <c r="N86" s="324" t="n">
        <f aca="false">IF(COUNTA($K86:$M86)&gt;0,SUM($K86/$K$14,$L86/$L$14,$M86/$M$14)*$N$14/COUNTA($K86:$M86),0)</f>
        <v>10.5</v>
      </c>
      <c r="O86" s="325" t="n">
        <f aca="false">IF(ROUNDDOWN(SUM($G86,$J86,$N86,0.05),1)&gt;0,ROUNDDOWN(SUM($G86,$J86,$N86,0.05),1),"")</f>
        <v>23.8</v>
      </c>
      <c r="P86" s="323" t="n">
        <v>1</v>
      </c>
      <c r="Q86" s="323" t="n">
        <v>7</v>
      </c>
      <c r="R86" s="323"/>
      <c r="S86" s="323" t="n">
        <v>3</v>
      </c>
      <c r="T86" s="323"/>
      <c r="U86" s="326" t="n">
        <f aca="false">IF(OR(COUNTIF($P86:$T86,"&gt;0")=0,COUNTA($P$14)=0),"",(IF(COUNTA($Q86:$T86)&lt;=2,SUM($P86:$T86),IF(COUNTA($Q86:$T86)=3,SUM($P86:$T86)-MIN($Q86:$T86),SUM($P86:$T86)-MIN($Q86:$T86)-SMALL($Q86:$T86,2))))*7/(SUM($P$14:$R$14)/10))</f>
        <v>11</v>
      </c>
      <c r="V86" s="327" t="n">
        <f aca="false">IF(ROUNDDOWN(SUM($O86,$U86,0.5),0)&gt;0,ROUNDDOWN(SUM($O86,$U86,0.5),0),"")</f>
        <v>35</v>
      </c>
      <c r="W86" s="327"/>
      <c r="X86" s="327"/>
      <c r="Y86" s="328" t="str">
        <f aca="false">IF(AND(N86&lt;$N$14/2,COUNTIF($P86:$T86,"&gt;0")&gt;0),"FAIL LABS",IF(OR($U86=0,$U86=""),"",IF($V86&gt;=70,"A",IF($V86&gt;=60,"B",IF($V86&gt;=50,"C",IF($V86&gt;=40,"D","E"))))))</f>
        <v>E</v>
      </c>
    </row>
    <row r="87" customFormat="false" ht="26.25" hidden="false" customHeight="false" outlineLevel="0" collapsed="false">
      <c r="A87" s="320" t="n">
        <v>72</v>
      </c>
      <c r="B87" s="583" t="s">
        <v>488</v>
      </c>
      <c r="C87" s="583" t="s">
        <v>489</v>
      </c>
      <c r="D87" s="323"/>
      <c r="E87" s="323"/>
      <c r="F87" s="323"/>
      <c r="G87" s="324" t="n">
        <f aca="false">IF(COUNTA($D87:$F87)&gt;0,SUM($D87/$D$14,$E87/$E$14,$F87/$F$14)*$G$14/COUNTA($D87:$F87),0)</f>
        <v>0</v>
      </c>
      <c r="H87" s="323"/>
      <c r="I87" s="323"/>
      <c r="J87" s="324" t="n">
        <f aca="false">IF(COUNTA($H87:$I87)&gt;0,SUM($H87/$H$14,$I87/$I$14)*$J$14/COUNTA($H87:$I87),0)</f>
        <v>0</v>
      </c>
      <c r="K87" s="323"/>
      <c r="L87" s="323"/>
      <c r="M87" s="323"/>
      <c r="N87" s="324" t="n">
        <f aca="false">IF(COUNTA($K87:$M87)&gt;0,SUM($K87/$K$14,$L87/$L$14,$M87/$M$14)*$N$14/COUNTA($K87:$M87),0)</f>
        <v>0</v>
      </c>
      <c r="O87" s="325" t="str">
        <f aca="false">IF(ROUNDDOWN(SUM($G87,$J87,$N87,0.05),1)&gt;0,ROUNDDOWN(SUM($G87,$J87,$N87,0.05),1),"")</f>
        <v/>
      </c>
      <c r="P87" s="323"/>
      <c r="Q87" s="323"/>
      <c r="R87" s="323"/>
      <c r="S87" s="323"/>
      <c r="T87" s="323"/>
      <c r="U87" s="326" t="str">
        <f aca="false">IF(OR(COUNTIF($P87:$T87,"&gt;0")=0,COUNTA($P$14)=0),"",(IF(COUNTA($Q87:$T87)&lt;=2,SUM($P87:$T87),IF(COUNTA($Q87:$T87)=3,SUM($P87:$T87)-MIN($Q87:$T87),SUM($P87:$T87)-MIN($Q87:$T87)-SMALL($Q87:$T87,2))))*7/(SUM($P$14:$R$14)/10))</f>
        <v/>
      </c>
      <c r="V87" s="327" t="str">
        <f aca="false">IF(ROUNDDOWN(SUM($O87,$U87,0.5),0)&gt;0,ROUNDDOWN(SUM($O87,$U87,0.5),0),"")</f>
        <v/>
      </c>
      <c r="W87" s="327"/>
      <c r="X87" s="327"/>
      <c r="Y87" s="328" t="str">
        <f aca="false">IF(AND(N87&lt;$N$14/2,COUNTIF($P87:$T87,"&gt;0")&gt;0),"FAIL LABS",IF(OR($U87=0,$U87=""),"",IF($V87&gt;=70,"A",IF($V87&gt;=60,"B",IF($V87&gt;=50,"C",IF($V87&gt;=40,"D","E"))))))</f>
        <v/>
      </c>
    </row>
    <row r="88" customFormat="false" ht="26.25" hidden="false" customHeight="false" outlineLevel="0" collapsed="false">
      <c r="A88" s="320" t="n">
        <v>73</v>
      </c>
      <c r="B88" s="577" t="s">
        <v>160</v>
      </c>
      <c r="C88" s="577" t="s">
        <v>161</v>
      </c>
      <c r="D88" s="323" t="n">
        <v>11.3333333333333</v>
      </c>
      <c r="E88" s="323" t="n">
        <v>20</v>
      </c>
      <c r="F88" s="323"/>
      <c r="G88" s="324" t="n">
        <f aca="false">IF(COUNTA($D88:$F88)&gt;0,SUM($D88/$D$14,$E88/$E$14,$F88/$F$14)*$G$14/COUNTA($D88:$F88),0)</f>
        <v>7.83333333333333</v>
      </c>
      <c r="H88" s="323" t="n">
        <v>4.5</v>
      </c>
      <c r="I88" s="323"/>
      <c r="J88" s="324" t="n">
        <f aca="false">IF(COUNTA($H88:$I88)&gt;0,SUM($H88/$H$14,$I88/$I$14)*$J$14/COUNTA($H88:$I88),0)</f>
        <v>4.5</v>
      </c>
      <c r="K88" s="323" t="n">
        <v>14</v>
      </c>
      <c r="L88" s="323" t="n">
        <v>13</v>
      </c>
      <c r="M88" s="323"/>
      <c r="N88" s="324" t="n">
        <f aca="false">IF(COUNTA($K88:$M88)&gt;0,SUM($K88/$K$14,$L88/$L$14,$M88/$M$14)*$N$14/COUNTA($K88:$M88),0)</f>
        <v>13.5</v>
      </c>
      <c r="O88" s="325" t="n">
        <f aca="false">IF(ROUNDDOWN(SUM($G88,$J88,$N88,0.05),1)&gt;0,ROUNDDOWN(SUM($G88,$J88,$N88,0.05),1),"")</f>
        <v>25.8</v>
      </c>
      <c r="P88" s="323" t="n">
        <v>11</v>
      </c>
      <c r="Q88" s="323"/>
      <c r="R88" s="323" t="n">
        <v>14</v>
      </c>
      <c r="S88" s="323"/>
      <c r="T88" s="323" t="n">
        <v>9.5</v>
      </c>
      <c r="U88" s="326" t="n">
        <f aca="false">IF(OR(COUNTIF($P88:$T88,"&gt;0")=0,COUNTA($P$14)=0),"",(IF(COUNTA($Q88:$T88)&lt;=2,SUM($P88:$T88),IF(COUNTA($Q88:$T88)=3,SUM($P88:$T88)-MIN($Q88:$T88),SUM($P88:$T88)-MIN($Q88:$T88)-SMALL($Q88:$T88,2))))*7/(SUM($P$14:$R$14)/10))</f>
        <v>34.5</v>
      </c>
      <c r="V88" s="327" t="n">
        <f aca="false">IF(ROUNDDOWN(SUM($O88,$U88,0.5),0)&gt;0,ROUNDDOWN(SUM($O88,$U88,0.5),0),"")</f>
        <v>60</v>
      </c>
      <c r="W88" s="327"/>
      <c r="X88" s="327"/>
      <c r="Y88" s="328" t="str">
        <f aca="false">IF(AND(N88&lt;$N$14/2,COUNTIF($P88:$T88,"&gt;0")&gt;0),"FAIL LABS",IF(OR($U88=0,$U88=""),"",IF($V88&gt;=70,"A",IF($V88&gt;=60,"B",IF($V88&gt;=50,"C",IF($V88&gt;=40,"D","E"))))))</f>
        <v>B</v>
      </c>
    </row>
    <row r="89" customFormat="false" ht="26.25" hidden="false" customHeight="false" outlineLevel="0" collapsed="false">
      <c r="A89" s="320" t="n">
        <v>74</v>
      </c>
      <c r="B89" s="577" t="s">
        <v>182</v>
      </c>
      <c r="C89" s="577" t="s">
        <v>183</v>
      </c>
      <c r="D89" s="323"/>
      <c r="E89" s="323" t="n">
        <v>18.6666666666667</v>
      </c>
      <c r="F89" s="323"/>
      <c r="G89" s="324" t="n">
        <f aca="false">IF(COUNTA($D89:$F89)&gt;0,SUM($D89/$D$14,$E89/$E$14,$F89/$F$14)*$G$14/COUNTA($D89:$F89),0)</f>
        <v>9.33333333333333</v>
      </c>
      <c r="H89" s="323" t="n">
        <v>4.5</v>
      </c>
      <c r="I89" s="323"/>
      <c r="J89" s="324" t="n">
        <f aca="false">IF(COUNTA($H89:$I89)&gt;0,SUM($H89/$H$14,$I89/$I$14)*$J$14/COUNTA($H89:$I89),0)</f>
        <v>4.5</v>
      </c>
      <c r="K89" s="323" t="n">
        <v>10</v>
      </c>
      <c r="L89" s="323" t="n">
        <v>11</v>
      </c>
      <c r="M89" s="323"/>
      <c r="N89" s="324" t="n">
        <f aca="false">IF(COUNTA($K89:$M89)&gt;0,SUM($K89/$K$14,$L89/$L$14,$M89/$M$14)*$N$14/COUNTA($K89:$M89),0)</f>
        <v>10.5</v>
      </c>
      <c r="O89" s="325" t="n">
        <f aca="false">IF(ROUNDDOWN(SUM($G89,$J89,$N89,0.05),1)&gt;0,ROUNDDOWN(SUM($G89,$J89,$N89,0.05),1),"")</f>
        <v>24.3</v>
      </c>
      <c r="P89" s="323"/>
      <c r="Q89" s="323"/>
      <c r="R89" s="323"/>
      <c r="S89" s="323"/>
      <c r="T89" s="323"/>
      <c r="U89" s="326" t="str">
        <f aca="false">IF(OR(COUNTIF($P89:$T89,"&gt;0")=0,COUNTA($P$14)=0),"",(IF(COUNTA($Q89:$T89)&lt;=2,SUM($P89:$T89),IF(COUNTA($Q89:$T89)=3,SUM($P89:$T89)-MIN($Q89:$T89),SUM($P89:$T89)-MIN($Q89:$T89)-SMALL($Q89:$T89,2))))*7/(SUM($P$14:$R$14)/10))</f>
        <v/>
      </c>
      <c r="V89" s="327" t="n">
        <f aca="false">IF(ROUNDDOWN(SUM($O89,$U89,0.5),0)&gt;0,ROUNDDOWN(SUM($O89,$U89,0.5),0),"")</f>
        <v>24</v>
      </c>
      <c r="W89" s="327"/>
      <c r="X89" s="327"/>
      <c r="Y89" s="328" t="str">
        <f aca="false">IF(AND(N89&lt;$N$14/2,COUNTIF($P89:$T89,"&gt;0")&gt;0),"FAIL LABS",IF(OR($U89=0,$U89=""),"",IF($V89&gt;=70,"A",IF($V89&gt;=60,"B",IF($V89&gt;=50,"C",IF($V89&gt;=40,"D","E"))))))</f>
        <v/>
      </c>
    </row>
    <row r="90" customFormat="false" ht="26.25" hidden="false" customHeight="false" outlineLevel="0" collapsed="false">
      <c r="A90" s="320" t="n">
        <v>75</v>
      </c>
      <c r="B90" s="577" t="s">
        <v>166</v>
      </c>
      <c r="C90" s="577" t="s">
        <v>167</v>
      </c>
      <c r="D90" s="323" t="n">
        <v>12.6666666666667</v>
      </c>
      <c r="E90" s="323" t="n">
        <v>20</v>
      </c>
      <c r="F90" s="323"/>
      <c r="G90" s="324" t="n">
        <f aca="false">IF(COUNTA($D90:$F90)&gt;0,SUM($D90/$D$14,$E90/$E$14,$F90/$F$14)*$G$14/COUNTA($D90:$F90),0)</f>
        <v>8.16666666666667</v>
      </c>
      <c r="H90" s="323" t="n">
        <v>4</v>
      </c>
      <c r="I90" s="323"/>
      <c r="J90" s="324" t="n">
        <f aca="false">IF(COUNTA($H90:$I90)&gt;0,SUM($H90/$H$14,$I90/$I$14)*$J$14/COUNTA($H90:$I90),0)</f>
        <v>4</v>
      </c>
      <c r="K90" s="323" t="n">
        <v>10</v>
      </c>
      <c r="L90" s="323" t="n">
        <v>12</v>
      </c>
      <c r="M90" s="323"/>
      <c r="N90" s="324" t="n">
        <f aca="false">IF(COUNTA($K90:$M90)&gt;0,SUM($K90/$K$14,$L90/$L$14,$M90/$M$14)*$N$14/COUNTA($K90:$M90),0)</f>
        <v>11</v>
      </c>
      <c r="O90" s="325" t="n">
        <f aca="false">IF(ROUNDDOWN(SUM($G90,$J90,$N90,0.05),1)&gt;0,ROUNDDOWN(SUM($G90,$J90,$N90,0.05),1),"")</f>
        <v>23.2</v>
      </c>
      <c r="P90" s="323" t="n">
        <v>21.5</v>
      </c>
      <c r="Q90" s="323"/>
      <c r="R90" s="323" t="n">
        <v>4.5</v>
      </c>
      <c r="S90" s="323"/>
      <c r="T90" s="323" t="n">
        <v>9.5</v>
      </c>
      <c r="U90" s="326" t="n">
        <f aca="false">IF(OR(COUNTIF($P90:$T90,"&gt;0")=0,COUNTA($P$14)=0),"",(IF(COUNTA($Q90:$T90)&lt;=2,SUM($P90:$T90),IF(COUNTA($Q90:$T90)=3,SUM($P90:$T90)-MIN($Q90:$T90),SUM($P90:$T90)-MIN($Q90:$T90)-SMALL($Q90:$T90,2))))*7/(SUM($P$14:$R$14)/10))</f>
        <v>35.5</v>
      </c>
      <c r="V90" s="327" t="n">
        <f aca="false">IF(ROUNDDOWN(SUM($O90,$U90,0.5),0)&gt;0,ROUNDDOWN(SUM($O90,$U90,0.5),0),"")</f>
        <v>59</v>
      </c>
      <c r="W90" s="327"/>
      <c r="X90" s="327"/>
      <c r="Y90" s="328" t="str">
        <f aca="false">IF(AND(N90&lt;$N$14/2,COUNTIF($P90:$T90,"&gt;0")&gt;0),"FAIL LABS",IF(OR($U90=0,$U90=""),"",IF($V90&gt;=70,"A",IF($V90&gt;=60,"B",IF($V90&gt;=50,"C",IF($V90&gt;=40,"D","E"))))))</f>
        <v>C</v>
      </c>
    </row>
    <row r="91" customFormat="false" ht="26.25" hidden="false" customHeight="false" outlineLevel="0" collapsed="false">
      <c r="A91" s="320" t="n">
        <v>76</v>
      </c>
      <c r="B91" s="577" t="s">
        <v>214</v>
      </c>
      <c r="C91" s="577" t="s">
        <v>490</v>
      </c>
      <c r="D91" s="323" t="n">
        <v>10.6666666666667</v>
      </c>
      <c r="E91" s="323" t="n">
        <v>20</v>
      </c>
      <c r="F91" s="323"/>
      <c r="G91" s="324"/>
      <c r="H91" s="323" t="n">
        <v>5</v>
      </c>
      <c r="I91" s="323"/>
      <c r="J91" s="324"/>
      <c r="K91" s="323" t="n">
        <v>10</v>
      </c>
      <c r="L91" s="323" t="n">
        <v>12</v>
      </c>
      <c r="M91" s="323"/>
      <c r="N91" s="324" t="n">
        <f aca="false">IF(COUNTA($K91:$M91)&gt;0,SUM($K91/$K$14,$L91/$L$14,$M91/$M$14)*$N$14/COUNTA($K91:$M91),0)</f>
        <v>11</v>
      </c>
      <c r="O91" s="325" t="n">
        <f aca="false">IF(ROUNDDOWN(SUM($G91,$J91,$N91,0.05),1)&gt;0,ROUNDDOWN(SUM($G91,$J91,$N91,0.05),1),"")</f>
        <v>11</v>
      </c>
      <c r="P91" s="323"/>
      <c r="Q91" s="323"/>
      <c r="R91" s="323"/>
      <c r="S91" s="323"/>
      <c r="T91" s="323"/>
      <c r="U91" s="326" t="str">
        <f aca="false">IF(OR(COUNTIF($P91:$T91,"&gt;0")=0,COUNTA($P$14)=0),"",(IF(COUNTA($Q91:$T91)&lt;=2,SUM($P91:$T91),IF(COUNTA($Q91:$T91)=3,SUM($P91:$T91)-MIN($Q91:$T91),SUM($P91:$T91)-MIN($Q91:$T91)-SMALL($Q91:$T91,2))))*7/(SUM($P$14:$R$14)/10))</f>
        <v/>
      </c>
      <c r="V91" s="327" t="n">
        <f aca="false">IF(ROUNDDOWN(SUM($O91,$U91,0.5),0)&gt;0,ROUNDDOWN(SUM($O91,$U91,0.5),0),"")</f>
        <v>11</v>
      </c>
      <c r="W91" s="327"/>
      <c r="X91" s="327"/>
      <c r="Y91" s="328" t="str">
        <f aca="false">IF(AND(N91&lt;$N$14/2,COUNTIF($P91:$T91,"&gt;0")&gt;0),"FAIL LABS",IF(OR($U91=0,$U91=""),"",IF($V91&gt;=70,"A",IF($V91&gt;=60,"B",IF($V91&gt;=50,"C",IF($V91&gt;=40,"D","E"))))))</f>
        <v/>
      </c>
    </row>
    <row r="92" customFormat="false" ht="26.25" hidden="false" customHeight="false" outlineLevel="0" collapsed="false">
      <c r="A92" s="320" t="n">
        <v>67</v>
      </c>
      <c r="B92" s="584"/>
      <c r="C92" s="584"/>
      <c r="D92" s="323"/>
      <c r="E92" s="323"/>
      <c r="F92" s="323"/>
      <c r="G92" s="324" t="n">
        <f aca="false">IF(COUNTA($D92:$F92)&gt;0,SUM($D92/$D$14,$E92/$E$14,$F92/$F$14)*$G$14/COUNTA($D92:$F92),0)</f>
        <v>0</v>
      </c>
      <c r="H92" s="323"/>
      <c r="I92" s="323"/>
      <c r="J92" s="324" t="n">
        <f aca="false">IF(COUNTA($H92:$I92)&gt;0,SUM($H92/$H$14,$I92/$I$14)*$J$14/COUNTA($H92:$I92),0)</f>
        <v>0</v>
      </c>
      <c r="K92" s="323"/>
      <c r="L92" s="323"/>
      <c r="M92" s="323"/>
      <c r="N92" s="324" t="n">
        <f aca="false">IF(COUNTA($K92:$M92)&gt;0,SUM($K92/$K$14,$L92/$L$14,$M92/$M$14)*$N$14/COUNTA($K92:$M92),0)</f>
        <v>0</v>
      </c>
      <c r="O92" s="325" t="str">
        <f aca="false">IF(ROUNDDOWN(SUM($G92,$J92,$N92,0.05),1)&gt;0,ROUNDDOWN(SUM($G92,$J92,$N92,0.05),1),"")</f>
        <v/>
      </c>
      <c r="P92" s="323"/>
      <c r="Q92" s="323"/>
      <c r="R92" s="323"/>
      <c r="S92" s="323"/>
      <c r="T92" s="323"/>
      <c r="U92" s="326" t="str">
        <f aca="false">IF(OR(COUNTIF($P92:$T92,"&gt;0")=0,COUNTA($P$14)=0),"",(IF(COUNTA($Q92:$T92)&lt;=2,SUM($P92:$T92),IF(COUNTA($Q92:$T92)=3,SUM($P92:$T92)-MIN($Q92:$T92),SUM($P92:$T92)-MIN($Q92:$T92)-SMALL($Q92:$T92,2))))*7/(SUM($P$14:$R$14)/10))</f>
        <v/>
      </c>
      <c r="V92" s="327" t="str">
        <f aca="false">IF(ROUNDDOWN(SUM($O92,$U92,0.5),0)&gt;0,ROUNDDOWN(SUM($O92,$U92,0.5),0),"")</f>
        <v/>
      </c>
      <c r="W92" s="327"/>
      <c r="X92" s="327"/>
      <c r="Y92" s="328" t="str">
        <f aca="false">IF(AND(N92&lt;$N$14/2,COUNTIF($P92:$T92,"&gt;0")&gt;0),"FAIL LABS",IF(OR($U92=0,$U92=""),"",IF($V92&gt;=70,"A",IF($V92&gt;=60,"B",IF($V92&gt;=50,"C",IF($V92&gt;=40,"D","E"))))))</f>
        <v/>
      </c>
    </row>
    <row r="93" customFormat="false" ht="28.5" hidden="false" customHeight="false" outlineLevel="0" collapsed="false">
      <c r="A93" s="320" t="n">
        <v>68</v>
      </c>
      <c r="B93" s="585"/>
      <c r="C93" s="585"/>
      <c r="D93" s="347"/>
      <c r="E93" s="349" t="s">
        <v>379</v>
      </c>
      <c r="F93" s="349"/>
      <c r="G93" s="349"/>
      <c r="H93" s="349"/>
      <c r="I93" s="349"/>
      <c r="J93" s="349"/>
      <c r="K93" s="349"/>
      <c r="L93" s="349"/>
      <c r="M93" s="349"/>
      <c r="N93" s="349"/>
      <c r="O93" s="349"/>
      <c r="P93" s="349"/>
      <c r="Q93" s="349"/>
      <c r="R93" s="349"/>
      <c r="S93" s="349"/>
      <c r="T93" s="349"/>
      <c r="U93" s="347"/>
      <c r="V93" s="350"/>
      <c r="W93" s="347"/>
      <c r="X93" s="347"/>
      <c r="Y93" s="347"/>
    </row>
    <row r="94" customFormat="false" ht="15.75" hidden="false" customHeight="false" outlineLevel="0" collapsed="false">
      <c r="A94" s="347"/>
      <c r="B94" s="586"/>
      <c r="C94" s="587"/>
      <c r="D94" s="353" t="s">
        <v>360</v>
      </c>
      <c r="E94" s="353"/>
      <c r="F94" s="354" t="s">
        <v>380</v>
      </c>
      <c r="G94" s="355" t="s">
        <v>381</v>
      </c>
      <c r="H94" s="356" t="s">
        <v>382</v>
      </c>
      <c r="I94" s="357" t="s">
        <v>383</v>
      </c>
      <c r="J94" s="357" t="s">
        <v>384</v>
      </c>
      <c r="K94" s="358"/>
      <c r="L94" s="359"/>
      <c r="M94" s="359"/>
      <c r="N94" s="359"/>
      <c r="O94" s="360" t="s">
        <v>385</v>
      </c>
      <c r="P94" s="360"/>
      <c r="Q94" s="361" t="s">
        <v>386</v>
      </c>
      <c r="R94" s="361"/>
      <c r="S94" s="354" t="s">
        <v>387</v>
      </c>
      <c r="T94" s="354"/>
      <c r="U94" s="347"/>
      <c r="V94" s="350"/>
      <c r="W94" s="347"/>
      <c r="X94" s="347"/>
      <c r="Y94" s="347"/>
    </row>
    <row r="95" customFormat="false" ht="31.5" hidden="false" customHeight="true" outlineLevel="0" collapsed="false">
      <c r="A95" s="347"/>
      <c r="B95" s="587"/>
      <c r="C95" s="587"/>
      <c r="D95" s="363" t="s">
        <v>388</v>
      </c>
      <c r="E95" s="363"/>
      <c r="F95" s="364" t="n">
        <f aca="false">COUNTIF($Y$15:$Y92,F$94)</f>
        <v>7</v>
      </c>
      <c r="G95" s="364" t="n">
        <f aca="false">COUNTIF($Y$15:$Y92,G$94)</f>
        <v>22</v>
      </c>
      <c r="H95" s="365" t="n">
        <f aca="false">COUNTIF($Y$15:$Y92,H$94)</f>
        <v>15</v>
      </c>
      <c r="I95" s="366" t="n">
        <f aca="false">COUNTIF($Y$15:$Y92,I$94)</f>
        <v>10</v>
      </c>
      <c r="J95" s="366" t="n">
        <f aca="false">COUNTIF($Y$15:$Y92,J$94)</f>
        <v>8</v>
      </c>
      <c r="K95" s="358"/>
      <c r="L95" s="359"/>
      <c r="M95" s="359"/>
      <c r="N95" s="359"/>
      <c r="O95" s="367" t="s">
        <v>389</v>
      </c>
      <c r="P95" s="355" t="s">
        <v>390</v>
      </c>
      <c r="Q95" s="368" t="s">
        <v>391</v>
      </c>
      <c r="R95" s="369" t="s">
        <v>392</v>
      </c>
      <c r="S95" s="370" t="s">
        <v>393</v>
      </c>
      <c r="T95" s="370"/>
      <c r="U95" s="347"/>
      <c r="V95" s="350"/>
      <c r="W95" s="347"/>
      <c r="X95" s="347"/>
      <c r="Y95" s="347"/>
    </row>
    <row r="96" customFormat="false" ht="26.25" hidden="false" customHeight="true" outlineLevel="0" collapsed="false">
      <c r="A96" s="347"/>
      <c r="B96" s="587"/>
      <c r="C96" s="587"/>
      <c r="D96" s="363" t="s">
        <v>394</v>
      </c>
      <c r="E96" s="363"/>
      <c r="F96" s="364"/>
      <c r="G96" s="364"/>
      <c r="H96" s="365"/>
      <c r="I96" s="366"/>
      <c r="J96" s="366"/>
      <c r="K96" s="358"/>
      <c r="L96" s="355" t="s">
        <v>395</v>
      </c>
      <c r="M96" s="355"/>
      <c r="N96" s="371" t="s">
        <v>388</v>
      </c>
      <c r="O96" s="372" t="n">
        <f aca="false">IF(SUM($O$15:$O92)&gt;0,AVERAGE($O$15:$O92),0)</f>
        <v>22.7485714285714</v>
      </c>
      <c r="P96" s="372" t="n">
        <f aca="false">$O96/30*100</f>
        <v>75.8285714285714</v>
      </c>
      <c r="Q96" s="372" t="n">
        <f aca="false">IF(SUM($U$15:$U92)&gt;0,AVERAGE($U$15:$U92),0)</f>
        <v>32.7459677419355</v>
      </c>
      <c r="R96" s="373" t="n">
        <f aca="false">$Q96/70*100</f>
        <v>46.7799539170507</v>
      </c>
      <c r="S96" s="374" t="n">
        <f aca="false">IF(SUM($V$15:$V92)&gt;0,AVERAGE($V$15:$V92),0)</f>
        <v>51.8571428571429</v>
      </c>
      <c r="T96" s="374"/>
      <c r="U96" s="347"/>
      <c r="V96" s="350"/>
      <c r="W96" s="347"/>
      <c r="X96" s="347"/>
      <c r="Y96" s="347"/>
    </row>
    <row r="97" customFormat="false" ht="21" hidden="false" customHeight="false" outlineLevel="0" collapsed="false">
      <c r="A97" s="347"/>
      <c r="B97" s="587"/>
      <c r="C97" s="587"/>
      <c r="D97" s="375"/>
      <c r="E97" s="376"/>
      <c r="F97" s="376"/>
      <c r="G97" s="376"/>
      <c r="H97" s="359"/>
      <c r="I97" s="359"/>
      <c r="J97" s="359"/>
      <c r="K97" s="358"/>
      <c r="L97" s="355"/>
      <c r="M97" s="355"/>
      <c r="N97" s="371" t="s">
        <v>396</v>
      </c>
      <c r="O97" s="372"/>
      <c r="P97" s="372"/>
      <c r="Q97" s="377"/>
      <c r="R97" s="373"/>
      <c r="S97" s="374"/>
      <c r="T97" s="374"/>
      <c r="U97" s="347"/>
      <c r="V97" s="350"/>
      <c r="W97" s="347"/>
      <c r="X97" s="347"/>
      <c r="Y97" s="347"/>
    </row>
    <row r="98" customFormat="false" ht="21" hidden="false" customHeight="false" outlineLevel="0" collapsed="false">
      <c r="A98" s="347"/>
      <c r="B98" s="587"/>
      <c r="C98" s="587"/>
      <c r="D98" s="378"/>
      <c r="E98" s="379"/>
      <c r="F98" s="380" t="s">
        <v>397</v>
      </c>
      <c r="G98" s="380" t="s">
        <v>398</v>
      </c>
      <c r="H98" s="376"/>
      <c r="I98" s="376"/>
      <c r="J98" s="359"/>
      <c r="K98" s="358"/>
      <c r="L98" s="355" t="s">
        <v>399</v>
      </c>
      <c r="M98" s="355"/>
      <c r="N98" s="371" t="s">
        <v>388</v>
      </c>
      <c r="O98" s="381" t="n">
        <f aca="false">MIN($O$15:$O92)</f>
        <v>10</v>
      </c>
      <c r="P98" s="372" t="n">
        <f aca="false">$O98/30*100</f>
        <v>33.3333333333333</v>
      </c>
      <c r="Q98" s="382" t="n">
        <f aca="false">MIN($U$15:$U92)</f>
        <v>10</v>
      </c>
      <c r="R98" s="373" t="n">
        <f aca="false">$Q98/70*100</f>
        <v>14.2857142857143</v>
      </c>
      <c r="S98" s="374" t="n">
        <f aca="false">MIN($V$15:$V92)</f>
        <v>10</v>
      </c>
      <c r="T98" s="374"/>
      <c r="U98" s="347"/>
      <c r="V98" s="350"/>
      <c r="W98" s="347"/>
      <c r="X98" s="347"/>
      <c r="Y98" s="347"/>
    </row>
    <row r="99" customFormat="false" ht="26.25" hidden="false" customHeight="false" outlineLevel="0" collapsed="false">
      <c r="A99" s="347"/>
      <c r="B99" s="587"/>
      <c r="C99" s="587"/>
      <c r="D99" s="353" t="s">
        <v>1</v>
      </c>
      <c r="E99" s="353"/>
      <c r="F99" s="383" t="n">
        <f aca="false">COUNTIF($V$15:$V$92,"&gt;=40")</f>
        <v>54</v>
      </c>
      <c r="G99" s="383"/>
      <c r="H99" s="376"/>
      <c r="I99" s="376"/>
      <c r="J99" s="359"/>
      <c r="K99" s="358"/>
      <c r="L99" s="355"/>
      <c r="M99" s="355"/>
      <c r="N99" s="371" t="s">
        <v>396</v>
      </c>
      <c r="O99" s="372"/>
      <c r="P99" s="372"/>
      <c r="Q99" s="384"/>
      <c r="R99" s="384"/>
      <c r="S99" s="385"/>
      <c r="T99" s="385"/>
      <c r="U99" s="347"/>
      <c r="V99" s="350"/>
      <c r="W99" s="347"/>
      <c r="X99" s="347"/>
      <c r="Y99" s="347"/>
    </row>
    <row r="100" customFormat="false" ht="26.25" hidden="false" customHeight="false" outlineLevel="0" collapsed="false">
      <c r="A100" s="347"/>
      <c r="B100" s="587"/>
      <c r="C100" s="587"/>
      <c r="D100" s="353" t="s">
        <v>400</v>
      </c>
      <c r="E100" s="353"/>
      <c r="F100" s="383" t="n">
        <f aca="false">COUNTIF($Y$15:$Y92,"E")</f>
        <v>8</v>
      </c>
      <c r="G100" s="383"/>
      <c r="H100" s="376"/>
      <c r="I100" s="376"/>
      <c r="J100" s="359"/>
      <c r="K100" s="386"/>
      <c r="L100" s="355" t="s">
        <v>401</v>
      </c>
      <c r="M100" s="355"/>
      <c r="N100" s="371" t="s">
        <v>388</v>
      </c>
      <c r="O100" s="372" t="n">
        <f aca="false">MAX($O$15:$O92)</f>
        <v>27.5</v>
      </c>
      <c r="P100" s="372" t="n">
        <f aca="false">$O100/30*100</f>
        <v>91.6666666666667</v>
      </c>
      <c r="Q100" s="372" t="n">
        <f aca="false">MAX($U$15:$U92)</f>
        <v>58</v>
      </c>
      <c r="R100" s="373" t="n">
        <f aca="false">$Q100/70*100</f>
        <v>82.8571428571429</v>
      </c>
      <c r="S100" s="374" t="n">
        <f aca="false">MAX($V$15:$V92)</f>
        <v>82</v>
      </c>
      <c r="T100" s="374"/>
      <c r="U100" s="347"/>
      <c r="V100" s="350"/>
      <c r="W100" s="347"/>
      <c r="X100" s="347"/>
      <c r="Y100" s="347"/>
    </row>
    <row r="101" customFormat="false" ht="26.25" hidden="false" customHeight="true" outlineLevel="0" collapsed="false">
      <c r="A101" s="347"/>
      <c r="B101" s="587"/>
      <c r="C101" s="588"/>
      <c r="D101" s="363" t="s">
        <v>402</v>
      </c>
      <c r="E101" s="363"/>
      <c r="F101" s="383" t="n">
        <f aca="false">COUNTA($B$15:$B87)-SUM(F95:J95)</f>
        <v>11</v>
      </c>
      <c r="G101" s="383"/>
      <c r="H101" s="376"/>
      <c r="I101" s="376"/>
      <c r="J101" s="376"/>
      <c r="K101" s="376"/>
      <c r="L101" s="355"/>
      <c r="M101" s="355"/>
      <c r="N101" s="371" t="s">
        <v>396</v>
      </c>
      <c r="O101" s="372"/>
      <c r="P101" s="372"/>
      <c r="Q101" s="377"/>
      <c r="R101" s="373"/>
      <c r="S101" s="374"/>
      <c r="T101" s="374"/>
      <c r="U101" s="347"/>
      <c r="V101" s="350"/>
      <c r="W101" s="347"/>
      <c r="X101" s="347"/>
      <c r="Y101" s="347"/>
    </row>
    <row r="102" customFormat="false" ht="26.25" hidden="false" customHeight="false" outlineLevel="0" collapsed="false">
      <c r="A102" s="347"/>
      <c r="B102" s="587"/>
      <c r="C102" s="588"/>
      <c r="D102" s="355" t="s">
        <v>22</v>
      </c>
      <c r="E102" s="355"/>
      <c r="F102" s="383" t="n">
        <f aca="false">SUM($F99:$F101)</f>
        <v>73</v>
      </c>
      <c r="G102" s="383"/>
      <c r="H102" s="376"/>
      <c r="I102" s="376"/>
      <c r="J102" s="376"/>
      <c r="K102" s="376"/>
      <c r="L102" s="355" t="s">
        <v>403</v>
      </c>
      <c r="M102" s="355"/>
      <c r="N102" s="371" t="s">
        <v>388</v>
      </c>
      <c r="O102" s="381" t="n">
        <f aca="false">IF(SUM($O$15:$O92)&gt;0,STDEV($O$15:$O92),0)</f>
        <v>4.86027204037163</v>
      </c>
      <c r="P102" s="372" t="n">
        <f aca="false">$O102/30*100</f>
        <v>16.2009068012388</v>
      </c>
      <c r="Q102" s="382" t="n">
        <f aca="false">IF(SUM($U$15:$U92),STDEV($U$15:$U92),0)</f>
        <v>11.0533812732898</v>
      </c>
      <c r="R102" s="373" t="n">
        <f aca="false">$Q102/70*100</f>
        <v>15.7905446761282</v>
      </c>
      <c r="S102" s="374" t="n">
        <f aca="false">IF(SUM($V$15:$V92)&gt;0,STDEV($V$15:$V92),0)</f>
        <v>17.7284555629068</v>
      </c>
      <c r="T102" s="374"/>
      <c r="U102" s="347"/>
      <c r="V102" s="350"/>
      <c r="W102" s="347"/>
      <c r="X102" s="347"/>
      <c r="Y102" s="347"/>
    </row>
    <row r="103" customFormat="false" ht="21" hidden="false" customHeight="false" outlineLevel="0" collapsed="false">
      <c r="A103" s="347"/>
      <c r="B103" s="587"/>
      <c r="C103" s="588"/>
      <c r="D103" s="376"/>
      <c r="E103" s="376"/>
      <c r="F103" s="376"/>
      <c r="G103" s="388"/>
      <c r="H103" s="376"/>
      <c r="I103" s="376"/>
      <c r="J103" s="376"/>
      <c r="K103" s="376"/>
      <c r="L103" s="355"/>
      <c r="M103" s="355"/>
      <c r="N103" s="371" t="s">
        <v>396</v>
      </c>
      <c r="O103" s="372"/>
      <c r="P103" s="372"/>
      <c r="Q103" s="384"/>
      <c r="R103" s="384"/>
      <c r="S103" s="385"/>
      <c r="T103" s="385"/>
      <c r="U103" s="347"/>
      <c r="V103" s="350"/>
      <c r="W103" s="347"/>
      <c r="X103" s="347"/>
      <c r="Y103" s="347"/>
    </row>
    <row r="104" customFormat="false" ht="15.75" hidden="true" customHeight="false" outlineLevel="0" collapsed="false">
      <c r="A104" s="347"/>
    </row>
  </sheetData>
  <mergeCells count="43">
    <mergeCell ref="A6:Y6"/>
    <mergeCell ref="A7:Y7"/>
    <mergeCell ref="A8:Y8"/>
    <mergeCell ref="A9:Y9"/>
    <mergeCell ref="E10:F10"/>
    <mergeCell ref="G10:H10"/>
    <mergeCell ref="N10:O10"/>
    <mergeCell ref="A12:A14"/>
    <mergeCell ref="B12:B14"/>
    <mergeCell ref="C12:C14"/>
    <mergeCell ref="D12:G12"/>
    <mergeCell ref="H12:J12"/>
    <mergeCell ref="K12:N12"/>
    <mergeCell ref="O12:O14"/>
    <mergeCell ref="P12:U12"/>
    <mergeCell ref="V12:V14"/>
    <mergeCell ref="W12:W14"/>
    <mergeCell ref="X12:X14"/>
    <mergeCell ref="Y12:Y14"/>
    <mergeCell ref="E93:T93"/>
    <mergeCell ref="D94:E94"/>
    <mergeCell ref="O94:P94"/>
    <mergeCell ref="Q94:R94"/>
    <mergeCell ref="S94:T94"/>
    <mergeCell ref="D95:E95"/>
    <mergeCell ref="S95:T95"/>
    <mergeCell ref="D96:E96"/>
    <mergeCell ref="L96:M97"/>
    <mergeCell ref="S96:T96"/>
    <mergeCell ref="S97:T97"/>
    <mergeCell ref="L98:M99"/>
    <mergeCell ref="S98:T98"/>
    <mergeCell ref="D99:E99"/>
    <mergeCell ref="S99:T99"/>
    <mergeCell ref="D100:E100"/>
    <mergeCell ref="L100:M101"/>
    <mergeCell ref="S100:T100"/>
    <mergeCell ref="D101:E101"/>
    <mergeCell ref="S101:T101"/>
    <mergeCell ref="D102:E102"/>
    <mergeCell ref="L102:M103"/>
    <mergeCell ref="S102:T102"/>
    <mergeCell ref="S103:T103"/>
  </mergeCells>
  <conditionalFormatting sqref="D15:L92 N15:N92">
    <cfRule type="cellIs" priority="2" operator="equal" aboveAverage="0" equalAverage="0" bottom="0" percent="0" rank="0" text="" dxfId="40">
      <formula>0</formula>
    </cfRule>
  </conditionalFormatting>
  <conditionalFormatting sqref="B73:C79 B84:C89 V15:Y92 A15:A93">
    <cfRule type="expression" priority="3" aboveAverage="0" equalAverage="0" bottom="0" percent="0" rank="0" text="" dxfId="41">
      <formula>"$V17&lt;40"</formula>
    </cfRule>
  </conditionalFormatting>
  <conditionalFormatting sqref="P15:T92">
    <cfRule type="expression" priority="4" aboveAverage="0" equalAverage="0" bottom="0" percent="0" rank="0" text="" dxfId="42">
      <formula>($U15="")</formula>
    </cfRule>
  </conditionalFormatting>
  <conditionalFormatting sqref="M15:M92">
    <cfRule type="cellIs" priority="5" operator="equal" aboveAverage="0" equalAverage="0" bottom="0" percent="0" rank="0" text="" dxfId="43">
      <formula>0</formula>
    </cfRule>
  </conditionalFormatting>
  <conditionalFormatting sqref="B15:C72">
    <cfRule type="expression" priority="6" aboveAverage="0" equalAverage="0" bottom="0" percent="0" rank="0" text="" dxfId="44">
      <formula>"$V17&lt;40"</formula>
    </cfRule>
  </conditionalFormatting>
  <conditionalFormatting sqref="B80:C83">
    <cfRule type="expression" priority="7" aboveAverage="0" equalAverage="0" bottom="0" percent="0" rank="0" text="" dxfId="45">
      <formula>"$V17&lt;40"</formula>
    </cfRule>
  </conditionalFormatting>
  <conditionalFormatting sqref="B90:C91">
    <cfRule type="expression" priority="8" aboveAverage="0" equalAverage="0" bottom="0" percent="0" rank="0" text="" dxfId="46">
      <formula>"$V17&lt;40"</formula>
    </cfRule>
  </conditionalFormatting>
  <dataValidations count="4">
    <dataValidation allowBlank="true" operator="between" showDropDown="false" showErrorMessage="true" showInputMessage="true" sqref="D15:U92" type="decimal">
      <formula1>0</formula1>
      <formula2>D$14</formula2>
    </dataValidation>
    <dataValidation allowBlank="true" error="THE INPUT TO THIS CELL SHOULD BE A NON-NEGATIVE LESS THAN OR EQUAL TO 100. PLEASE CHECK YOUR DATA AND FORMULAS AFFECTING THIS CELL. " errorTitle="INVALID DATA" operator="between" showDropDown="false" showErrorMessage="true" showInputMessage="false" sqref="V15:V92" type="decimal">
      <formula1>0</formula1>
      <formula2>100</formula2>
    </dataValidation>
    <dataValidation allowBlank="true" error="THE VALUE IN THIS CELL SHOULD BE NON-NEGATIVE LESS THAN 100&#10;" errorTitle="INVALID DATA" operator="between" showDropDown="false" showErrorMessage="true" showInputMessage="false" sqref="R96:T103" type="decimal">
      <formula1>0</formula1>
      <formula2>100</formula2>
    </dataValidation>
    <dataValidation allowBlank="true" error="THE VALUE IN THIS CELL SHOULD BE NON-NEGATIVE LESS THAN 100" errorTitle="INVALID DATA" operator="between" showDropDown="false" showErrorMessage="true" showInputMessage="false" sqref="P96:P103" type="decimal">
      <formula1>0</formula1>
      <formula2>100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6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70" zoomScalePageLayoutView="100" workbookViewId="0">
      <selection pane="topLeft" activeCell="B12" activeCellId="0" sqref="B12"/>
    </sheetView>
  </sheetViews>
  <sheetFormatPr defaultColWidth="9.14453125" defaultRowHeight="15.75" zeroHeight="true" outlineLevelRow="0" outlineLevelCol="0"/>
  <cols>
    <col collapsed="false" customWidth="true" hidden="false" outlineLevel="0" max="1" min="1" style="294" width="8.42"/>
    <col collapsed="false" customWidth="true" hidden="false" outlineLevel="0" max="2" min="2" style="577" width="21.86"/>
    <col collapsed="false" customWidth="true" hidden="false" outlineLevel="0" max="3" min="3" style="577" width="36.57"/>
    <col collapsed="false" customWidth="true" hidden="false" outlineLevel="0" max="6" min="4" style="294" width="10.71"/>
    <col collapsed="false" customWidth="true" hidden="false" outlineLevel="0" max="7" min="7" style="295" width="15.42"/>
    <col collapsed="false" customWidth="true" hidden="false" outlineLevel="0" max="14" min="8" style="294" width="10.71"/>
    <col collapsed="false" customWidth="true" hidden="false" outlineLevel="0" max="15" min="15" style="294" width="14"/>
    <col collapsed="false" customWidth="true" hidden="false" outlineLevel="0" max="20" min="16" style="294" width="10.71"/>
    <col collapsed="false" customWidth="true" hidden="false" outlineLevel="0" max="21" min="21" style="294" width="15.13"/>
    <col collapsed="false" customWidth="true" hidden="false" outlineLevel="0" max="22" min="22" style="296" width="12.57"/>
    <col collapsed="false" customWidth="true" hidden="false" outlineLevel="0" max="24" min="23" style="294" width="10.71"/>
    <col collapsed="false" customWidth="true" hidden="false" outlineLevel="0" max="25" min="25" style="294" width="21.13"/>
    <col collapsed="false" customWidth="false" hidden="true" outlineLevel="0" max="1024" min="27" style="0" width="9.14"/>
  </cols>
  <sheetData>
    <row r="1" customFormat="false" ht="15.75" hidden="false" customHeight="false" outlineLevel="0" collapsed="false"/>
    <row r="2" customFormat="false" ht="15.75" hidden="false" customHeight="false" outlineLevel="0" collapsed="false"/>
    <row r="3" customFormat="false" ht="15.75" hidden="false" customHeight="false" outlineLevel="0" collapsed="false"/>
    <row r="4" customFormat="false" ht="15.75" hidden="false" customHeight="false" outlineLevel="0" collapsed="false"/>
    <row r="5" customFormat="false" ht="15.75" hidden="false" customHeight="false" outlineLevel="0" collapsed="false"/>
    <row r="6" customFormat="false" ht="30" hidden="false" customHeight="false" outlineLevel="0" collapsed="false">
      <c r="A6" s="297" t="s">
        <v>342</v>
      </c>
      <c r="B6" s="297"/>
      <c r="C6" s="297"/>
      <c r="D6" s="297"/>
      <c r="E6" s="297"/>
      <c r="F6" s="297"/>
      <c r="G6" s="297"/>
      <c r="H6" s="297"/>
      <c r="I6" s="297"/>
      <c r="J6" s="297"/>
      <c r="K6" s="297"/>
      <c r="L6" s="297"/>
      <c r="M6" s="297"/>
      <c r="N6" s="297"/>
      <c r="O6" s="297"/>
      <c r="P6" s="297"/>
      <c r="Q6" s="297"/>
      <c r="R6" s="297"/>
      <c r="S6" s="297"/>
      <c r="T6" s="297"/>
      <c r="U6" s="297"/>
      <c r="V6" s="297"/>
      <c r="W6" s="297"/>
      <c r="X6" s="297"/>
      <c r="Y6" s="297"/>
    </row>
    <row r="7" customFormat="false" ht="22.5" hidden="false" customHeight="false" outlineLevel="0" collapsed="false">
      <c r="A7" s="298" t="s">
        <v>404</v>
      </c>
      <c r="B7" s="298"/>
      <c r="C7" s="298"/>
      <c r="D7" s="298"/>
      <c r="E7" s="298"/>
      <c r="F7" s="298"/>
      <c r="G7" s="298"/>
      <c r="H7" s="298"/>
      <c r="I7" s="298"/>
      <c r="J7" s="298"/>
      <c r="K7" s="298"/>
      <c r="L7" s="298"/>
      <c r="M7" s="298"/>
      <c r="N7" s="298"/>
      <c r="O7" s="298"/>
      <c r="P7" s="298"/>
      <c r="Q7" s="298"/>
      <c r="R7" s="298"/>
      <c r="S7" s="298"/>
      <c r="T7" s="298"/>
      <c r="U7" s="298"/>
      <c r="V7" s="298"/>
      <c r="W7" s="298"/>
      <c r="X7" s="298"/>
      <c r="Y7" s="298"/>
    </row>
    <row r="8" customFormat="false" ht="22.5" hidden="false" customHeight="false" outlineLevel="0" collapsed="false">
      <c r="A8" s="298" t="s">
        <v>344</v>
      </c>
      <c r="B8" s="298"/>
      <c r="C8" s="298"/>
      <c r="D8" s="298"/>
      <c r="E8" s="298"/>
      <c r="F8" s="298"/>
      <c r="G8" s="298"/>
      <c r="H8" s="298"/>
      <c r="I8" s="298"/>
      <c r="J8" s="298"/>
      <c r="K8" s="298"/>
      <c r="L8" s="298"/>
      <c r="M8" s="298"/>
      <c r="N8" s="298"/>
      <c r="O8" s="298"/>
      <c r="P8" s="298"/>
      <c r="Q8" s="298"/>
      <c r="R8" s="298"/>
      <c r="S8" s="298"/>
      <c r="T8" s="298"/>
      <c r="U8" s="298"/>
      <c r="V8" s="298"/>
      <c r="W8" s="298"/>
      <c r="X8" s="298"/>
      <c r="Y8" s="298"/>
    </row>
    <row r="9" customFormat="false" ht="22.5" hidden="false" customHeight="false" outlineLevel="0" collapsed="false">
      <c r="A9" s="299" t="s">
        <v>345</v>
      </c>
      <c r="B9" s="299"/>
      <c r="C9" s="299"/>
      <c r="D9" s="299"/>
      <c r="E9" s="299"/>
      <c r="F9" s="299"/>
      <c r="G9" s="299"/>
      <c r="H9" s="299"/>
      <c r="I9" s="299"/>
      <c r="J9" s="299"/>
      <c r="K9" s="299"/>
      <c r="L9" s="299"/>
      <c r="M9" s="299"/>
      <c r="N9" s="299"/>
      <c r="O9" s="299"/>
      <c r="P9" s="299"/>
      <c r="Q9" s="299"/>
      <c r="R9" s="299"/>
      <c r="S9" s="299"/>
      <c r="T9" s="299"/>
      <c r="U9" s="299"/>
      <c r="V9" s="299"/>
      <c r="W9" s="299"/>
      <c r="X9" s="299"/>
      <c r="Y9" s="299"/>
    </row>
    <row r="10" customFormat="false" ht="22.5" hidden="false" customHeight="false" outlineLevel="0" collapsed="false">
      <c r="A10" s="300"/>
      <c r="B10" s="578"/>
      <c r="C10" s="578"/>
      <c r="D10" s="300"/>
      <c r="E10" s="301" t="s">
        <v>346</v>
      </c>
      <c r="F10" s="301"/>
      <c r="G10" s="579" t="s">
        <v>28</v>
      </c>
      <c r="H10" s="579"/>
      <c r="I10" s="303"/>
      <c r="J10" s="304"/>
      <c r="K10" s="304"/>
      <c r="L10" s="305"/>
      <c r="M10" s="305"/>
      <c r="N10" s="301" t="s">
        <v>347</v>
      </c>
      <c r="O10" s="301"/>
      <c r="P10" s="580" t="s">
        <v>491</v>
      </c>
      <c r="Q10" s="580"/>
      <c r="R10" s="580"/>
      <c r="S10" s="580"/>
      <c r="T10" s="304"/>
      <c r="U10" s="304"/>
      <c r="V10" s="304"/>
      <c r="W10" s="300"/>
      <c r="X10" s="300"/>
      <c r="Y10" s="300"/>
    </row>
    <row r="11" customFormat="false" ht="15.75" hidden="false" customHeight="false" outlineLevel="0" collapsed="false">
      <c r="A11" s="300"/>
      <c r="B11" s="578"/>
      <c r="C11" s="578"/>
      <c r="D11" s="300"/>
      <c r="E11" s="300"/>
      <c r="F11" s="300"/>
      <c r="G11" s="306"/>
      <c r="H11" s="300"/>
      <c r="I11" s="300"/>
      <c r="J11" s="300"/>
      <c r="K11" s="300"/>
      <c r="L11" s="300"/>
      <c r="M11" s="300"/>
      <c r="N11" s="300"/>
      <c r="O11" s="300"/>
      <c r="P11" s="300"/>
      <c r="Q11" s="300"/>
      <c r="R11" s="300"/>
      <c r="S11" s="300"/>
      <c r="T11" s="300"/>
      <c r="U11" s="300"/>
      <c r="V11" s="307"/>
      <c r="W11" s="300"/>
      <c r="X11" s="300"/>
      <c r="Y11" s="300"/>
    </row>
    <row r="12" customFormat="false" ht="18" hidden="false" customHeight="true" outlineLevel="0" collapsed="false">
      <c r="A12" s="308" t="s">
        <v>349</v>
      </c>
      <c r="B12" s="581" t="s">
        <v>350</v>
      </c>
      <c r="C12" s="581" t="s">
        <v>351</v>
      </c>
      <c r="D12" s="309" t="s">
        <v>352</v>
      </c>
      <c r="E12" s="309"/>
      <c r="F12" s="309"/>
      <c r="G12" s="309"/>
      <c r="H12" s="310" t="s">
        <v>353</v>
      </c>
      <c r="I12" s="310"/>
      <c r="J12" s="310"/>
      <c r="K12" s="310" t="s">
        <v>354</v>
      </c>
      <c r="L12" s="310"/>
      <c r="M12" s="310"/>
      <c r="N12" s="310"/>
      <c r="O12" s="311" t="s">
        <v>355</v>
      </c>
      <c r="P12" s="310" t="s">
        <v>356</v>
      </c>
      <c r="Q12" s="310"/>
      <c r="R12" s="310"/>
      <c r="S12" s="310"/>
      <c r="T12" s="310"/>
      <c r="U12" s="310"/>
      <c r="V12" s="312" t="s">
        <v>357</v>
      </c>
      <c r="W12" s="313" t="s">
        <v>358</v>
      </c>
      <c r="X12" s="313" t="s">
        <v>359</v>
      </c>
      <c r="Y12" s="313" t="s">
        <v>360</v>
      </c>
    </row>
    <row r="13" customFormat="false" ht="98.25" hidden="false" customHeight="false" outlineLevel="0" collapsed="false">
      <c r="A13" s="308"/>
      <c r="B13" s="581"/>
      <c r="C13" s="581"/>
      <c r="D13" s="314" t="s">
        <v>361</v>
      </c>
      <c r="E13" s="314" t="s">
        <v>362</v>
      </c>
      <c r="F13" s="314" t="s">
        <v>363</v>
      </c>
      <c r="G13" s="309" t="s">
        <v>22</v>
      </c>
      <c r="H13" s="315" t="s">
        <v>364</v>
      </c>
      <c r="I13" s="315" t="s">
        <v>365</v>
      </c>
      <c r="J13" s="310" t="s">
        <v>22</v>
      </c>
      <c r="K13" s="315" t="s">
        <v>366</v>
      </c>
      <c r="L13" s="315" t="s">
        <v>367</v>
      </c>
      <c r="M13" s="315" t="s">
        <v>368</v>
      </c>
      <c r="N13" s="315" t="s">
        <v>369</v>
      </c>
      <c r="O13" s="311"/>
      <c r="P13" s="315" t="s">
        <v>370</v>
      </c>
      <c r="Q13" s="315" t="s">
        <v>371</v>
      </c>
      <c r="R13" s="315" t="s">
        <v>372</v>
      </c>
      <c r="S13" s="315" t="s">
        <v>373</v>
      </c>
      <c r="T13" s="315" t="s">
        <v>374</v>
      </c>
      <c r="U13" s="315" t="s">
        <v>375</v>
      </c>
      <c r="V13" s="312"/>
      <c r="W13" s="313"/>
      <c r="X13" s="313"/>
      <c r="Y13" s="313"/>
    </row>
    <row r="14" customFormat="false" ht="20.25" hidden="false" customHeight="false" outlineLevel="0" collapsed="false">
      <c r="A14" s="308"/>
      <c r="B14" s="581"/>
      <c r="C14" s="581"/>
      <c r="D14" s="316" t="n">
        <v>10</v>
      </c>
      <c r="E14" s="316" t="n">
        <v>10</v>
      </c>
      <c r="F14" s="316" t="n">
        <v>10</v>
      </c>
      <c r="G14" s="317" t="n">
        <v>10</v>
      </c>
      <c r="H14" s="316" t="n">
        <v>5</v>
      </c>
      <c r="I14" s="316" t="n">
        <v>5</v>
      </c>
      <c r="J14" s="318" t="n">
        <v>5</v>
      </c>
      <c r="K14" s="316" t="n">
        <v>15</v>
      </c>
      <c r="L14" s="316" t="n">
        <v>15</v>
      </c>
      <c r="M14" s="316" t="n">
        <v>15</v>
      </c>
      <c r="N14" s="318" t="n">
        <v>15</v>
      </c>
      <c r="O14" s="311"/>
      <c r="P14" s="308" t="n">
        <v>30</v>
      </c>
      <c r="Q14" s="308" t="n">
        <v>20</v>
      </c>
      <c r="R14" s="308" t="n">
        <v>20</v>
      </c>
      <c r="S14" s="308" t="n">
        <v>20</v>
      </c>
      <c r="T14" s="308" t="n">
        <v>20</v>
      </c>
      <c r="U14" s="319" t="n">
        <v>70</v>
      </c>
      <c r="V14" s="312"/>
      <c r="W14" s="313"/>
      <c r="X14" s="313"/>
      <c r="Y14" s="313"/>
    </row>
    <row r="15" customFormat="false" ht="26.25" hidden="false" customHeight="false" outlineLevel="0" collapsed="false">
      <c r="A15" s="320" t="n">
        <v>1</v>
      </c>
      <c r="B15" s="577" t="s">
        <v>8</v>
      </c>
      <c r="C15" s="577" t="s">
        <v>9</v>
      </c>
      <c r="D15" s="323" t="n">
        <v>2.91666666666667</v>
      </c>
      <c r="E15" s="323" t="n">
        <v>5.88235294117647</v>
      </c>
      <c r="F15" s="323"/>
      <c r="G15" s="324" t="n">
        <f aca="false">IF(COUNTA($D15:$F15)&gt;0,SUM($D15/$D$14,$E15/$E$14,$F15/$F$14)*$G$14/COUNTA($D15:$F15),0)</f>
        <v>4.39950980392157</v>
      </c>
      <c r="H15" s="323" t="n">
        <v>3</v>
      </c>
      <c r="I15" s="323"/>
      <c r="J15" s="324" t="n">
        <f aca="false">IF(COUNTA($H15:$I15)&gt;0,SUM($H15/$H$14,$I15/$I$14)*$J$14/COUNTA($H15:$I15),0)</f>
        <v>3</v>
      </c>
      <c r="K15" s="323" t="n">
        <v>11</v>
      </c>
      <c r="L15" s="323" t="n">
        <v>13</v>
      </c>
      <c r="M15" s="323"/>
      <c r="N15" s="324" t="n">
        <f aca="false">IF(COUNTA($K15:$M15)&gt;0,SUM($K15/$K$14,$L15/$L$14,$M15/$M$14)*$N$14/COUNTA($K15:$M15),0)</f>
        <v>12</v>
      </c>
      <c r="O15" s="325" t="n">
        <f aca="false">IF(ROUNDDOWN(SUM($G15,$J15,$N15,0.05),1)&gt;0,ROUNDDOWN(SUM($G15,$J15,$N15,0.05),1),"")</f>
        <v>19.4</v>
      </c>
      <c r="P15" s="323" t="n">
        <v>2</v>
      </c>
      <c r="Q15" s="323" t="n">
        <v>17</v>
      </c>
      <c r="R15" s="323"/>
      <c r="S15" s="323" t="n">
        <v>14</v>
      </c>
      <c r="T15" s="323"/>
      <c r="U15" s="326" t="n">
        <f aca="false">IF(OR(COUNTIF($P15:$T15,"&gt;0")=0,COUNTA($P$14)=0),"",(IF(COUNTA($Q15:$T15)&lt;=2,SUM($P15:$T15),IF(COUNTA($Q15:$T15)=3,SUM($P15:$T15)-MIN($Q15:$T15),SUM($P15:$T15)-MIN($Q15:$T15)-SMALL($Q15:$T15,2))))*7/(SUM($P$14:$R$14)/10))</f>
        <v>33</v>
      </c>
      <c r="V15" s="327" t="n">
        <f aca="false">IF(ROUNDDOWN(SUM($O15,$U15,0.5),0)&gt;0,ROUNDDOWN(SUM($O15,$U15,0.5),0),"")</f>
        <v>52</v>
      </c>
      <c r="W15" s="327"/>
      <c r="X15" s="327"/>
      <c r="Y15" s="328" t="str">
        <f aca="false">IF(AND(N15&lt;$N$14/2,COUNTIF($P15:$T15,"&gt;0")&gt;0),"FAIL LABS",IF(OR($U15=0,$U15=""),"",IF($V15&gt;=70,"A",IF($V15&gt;=60,"B",IF($V15&gt;=50,"C",IF($V15&gt;=40,"D","E"))))))</f>
        <v>C</v>
      </c>
    </row>
    <row r="16" customFormat="false" ht="26.25" hidden="false" customHeight="false" outlineLevel="0" collapsed="false">
      <c r="A16" s="320" t="n">
        <v>2</v>
      </c>
      <c r="B16" s="577" t="s">
        <v>11</v>
      </c>
      <c r="C16" s="577" t="s">
        <v>12</v>
      </c>
      <c r="D16" s="323" t="n">
        <v>10</v>
      </c>
      <c r="E16" s="323" t="n">
        <v>4.58333333333333</v>
      </c>
      <c r="F16" s="323"/>
      <c r="G16" s="324" t="n">
        <f aca="false">IF(COUNTA($D16:$F16)&gt;0,SUM($D16/$D$14,$E16/$E$14,$F16/$F$14)*$G$14/COUNTA($D16:$F16),0)</f>
        <v>7.29166666666667</v>
      </c>
      <c r="H16" s="323" t="n">
        <v>4.5</v>
      </c>
      <c r="I16" s="323"/>
      <c r="J16" s="324" t="n">
        <f aca="false">IF(COUNTA($H16:$I16)&gt;0,SUM($H16/$H$14,$I16/$I$14)*$J$14/COUNTA($H16:$I16),0)</f>
        <v>4.5</v>
      </c>
      <c r="K16" s="323" t="n">
        <v>11</v>
      </c>
      <c r="L16" s="323" t="n">
        <v>10</v>
      </c>
      <c r="M16" s="323"/>
      <c r="N16" s="324" t="n">
        <f aca="false">IF(COUNTA($K16:$M16)&gt;0,SUM($K16/$K$14,$L16/$L$14,$M16/$M$14)*$N$14/COUNTA($K16:$M16),0)</f>
        <v>10.5</v>
      </c>
      <c r="O16" s="325" t="n">
        <f aca="false">IF(ROUNDDOWN(SUM($G16,$J16,$N16,0.05),1)&gt;0,ROUNDDOWN(SUM($G16,$J16,$N16,0.05),1),"")</f>
        <v>22.3</v>
      </c>
      <c r="P16" s="323" t="n">
        <v>17</v>
      </c>
      <c r="Q16" s="323" t="n">
        <v>4</v>
      </c>
      <c r="R16" s="323"/>
      <c r="S16" s="323"/>
      <c r="T16" s="323" t="n">
        <v>10.5</v>
      </c>
      <c r="U16" s="326" t="n">
        <f aca="false">IF(OR(COUNTIF($P16:$T16,"&gt;0")=0,COUNTA($P$14)=0),"",(IF(COUNTA($Q16:$T16)&lt;=2,SUM($P16:$T16),IF(COUNTA($Q16:$T16)=3,SUM($P16:$T16)-MIN($Q16:$T16),SUM($P16:$T16)-MIN($Q16:$T16)-SMALL($Q16:$T16,2))))*7/(SUM($P$14:$R$14)/10))</f>
        <v>31.5</v>
      </c>
      <c r="V16" s="327" t="n">
        <f aca="false">IF(ROUNDDOWN(SUM($O16,$U16,0.5),0)&gt;0,ROUNDDOWN(SUM($O16,$U16,0.5),0),"")</f>
        <v>54</v>
      </c>
      <c r="W16" s="327"/>
      <c r="X16" s="327"/>
      <c r="Y16" s="328" t="str">
        <f aca="false">IF(AND(N16&lt;$N$14/2,COUNTIF($P16:$T16,"&gt;0")&gt;0),"FAIL LABS",IF(OR($U16=0,$U16=""),"",IF($V16&gt;=70,"A",IF($V16&gt;=60,"B",IF($V16&gt;=50,"C",IF($V16&gt;=40,"D","E"))))))</f>
        <v>C</v>
      </c>
    </row>
    <row r="17" customFormat="false" ht="26.25" hidden="false" customHeight="false" outlineLevel="0" collapsed="false">
      <c r="A17" s="320" t="n">
        <v>3</v>
      </c>
      <c r="B17" s="577" t="s">
        <v>14</v>
      </c>
      <c r="C17" s="577" t="s">
        <v>15</v>
      </c>
      <c r="D17" s="323" t="n">
        <v>9.41176470588235</v>
      </c>
      <c r="E17" s="323" t="n">
        <v>2.91666666666667</v>
      </c>
      <c r="F17" s="323"/>
      <c r="G17" s="324" t="n">
        <f aca="false">IF(COUNTA($D17:$F17)&gt;0,SUM($D17/$D$14,$E17/$E$14,$F17/$F$14)*$G$14/COUNTA($D17:$F17),0)</f>
        <v>6.16421568627451</v>
      </c>
      <c r="H17" s="323" t="n">
        <v>4.5</v>
      </c>
      <c r="I17" s="323"/>
      <c r="J17" s="324" t="n">
        <f aca="false">IF(COUNTA($H17:$I17)&gt;0,SUM($H17/$H$14,$I17/$I$14)*$J$14/COUNTA($H17:$I17),0)</f>
        <v>4.5</v>
      </c>
      <c r="K17" s="323" t="n">
        <v>11</v>
      </c>
      <c r="L17" s="323" t="n">
        <v>10</v>
      </c>
      <c r="M17" s="323"/>
      <c r="N17" s="324" t="n">
        <f aca="false">IF(COUNTA($K17:$M17)&gt;0,SUM($K17/$K$14,$L17/$L$14,$M17/$M$14)*$N$14/COUNTA($K17:$M17),0)</f>
        <v>10.5</v>
      </c>
      <c r="O17" s="325" t="n">
        <f aca="false">IF(ROUNDDOWN(SUM($G17,$J17,$N17,0.05),1)&gt;0,ROUNDDOWN(SUM($G17,$J17,$N17,0.05),1),"")</f>
        <v>21.2</v>
      </c>
      <c r="P17" s="323" t="n">
        <v>18.5</v>
      </c>
      <c r="Q17" s="323" t="n">
        <v>10</v>
      </c>
      <c r="R17" s="323"/>
      <c r="S17" s="323"/>
      <c r="T17" s="323" t="n">
        <v>14</v>
      </c>
      <c r="U17" s="326" t="n">
        <f aca="false">IF(OR(COUNTIF($P17:$T17,"&gt;0")=0,COUNTA($P$14)=0),"",(IF(COUNTA($Q17:$T17)&lt;=2,SUM($P17:$T17),IF(COUNTA($Q17:$T17)=3,SUM($P17:$T17)-MIN($Q17:$T17),SUM($P17:$T17)-MIN($Q17:$T17)-SMALL($Q17:$T17,2))))*7/(SUM($P$14:$R$14)/10))</f>
        <v>42.5</v>
      </c>
      <c r="V17" s="327" t="n">
        <f aca="false">IF(ROUNDDOWN(SUM($O17,$U17,0.5),0)&gt;0,ROUNDDOWN(SUM($O17,$U17,0.5),0),"")</f>
        <v>64</v>
      </c>
      <c r="W17" s="327"/>
      <c r="X17" s="327"/>
      <c r="Y17" s="328" t="str">
        <f aca="false">IF(AND(N17&lt;$N$14/2,COUNTIF($P17:$T17,"&gt;0")&gt;0),"FAIL LABS",IF(OR($U17=0,$U17=""),"",IF($V17&gt;=70,"A",IF($V17&gt;=60,"B",IF($V17&gt;=50,"C",IF($V17&gt;=40,"D","E"))))))</f>
        <v>B</v>
      </c>
    </row>
    <row r="18" customFormat="false" ht="26.25" hidden="false" customHeight="false" outlineLevel="0" collapsed="false">
      <c r="A18" s="320" t="n">
        <v>4</v>
      </c>
      <c r="B18" s="577" t="s">
        <v>49</v>
      </c>
      <c r="C18" s="577" t="s">
        <v>173</v>
      </c>
      <c r="D18" s="323" t="n">
        <v>5.88235294117647</v>
      </c>
      <c r="E18" s="323" t="n">
        <v>5</v>
      </c>
      <c r="F18" s="323"/>
      <c r="G18" s="324" t="n">
        <f aca="false">IF(COUNTA($D18:$F18)&gt;0,SUM($D18/$D$14,$E18/$E$14,$F18/$F$14)*$G$14/COUNTA($D18:$F18),0)</f>
        <v>5.44117647058824</v>
      </c>
      <c r="H18" s="323" t="n">
        <v>2</v>
      </c>
      <c r="I18" s="323"/>
      <c r="J18" s="324" t="n">
        <f aca="false">IF(COUNTA($H18:$I18)&gt;0,SUM($H18/$H$14,$I18/$I$14)*$J$14/COUNTA($H18:$I18),0)</f>
        <v>2</v>
      </c>
      <c r="K18" s="323" t="n">
        <v>12</v>
      </c>
      <c r="L18" s="323" t="n">
        <v>13</v>
      </c>
      <c r="M18" s="323"/>
      <c r="N18" s="324" t="n">
        <f aca="false">IF(COUNTA($K18:$M18)&gt;0,SUM($K18/$K$14,$L18/$L$14,$M18/$M$14)*$N$14/COUNTA($K18:$M18),0)</f>
        <v>12.5</v>
      </c>
      <c r="O18" s="325" t="n">
        <f aca="false">IF(ROUNDDOWN(SUM($G18,$J18,$N18,0.05),1)&gt;0,ROUNDDOWN(SUM($G18,$J18,$N18,0.05),1),"")</f>
        <v>19.9</v>
      </c>
      <c r="P18" s="323" t="n">
        <v>10.5</v>
      </c>
      <c r="Q18" s="323" t="n">
        <v>6</v>
      </c>
      <c r="R18" s="323"/>
      <c r="S18" s="323" t="n">
        <v>10</v>
      </c>
      <c r="T18" s="323"/>
      <c r="U18" s="326" t="n">
        <f aca="false">IF(OR(COUNTIF($P18:$T18,"&gt;0")=0,COUNTA($P$14)=0),"",(IF(COUNTA($Q18:$T18)&lt;=2,SUM($P18:$T18),IF(COUNTA($Q18:$T18)=3,SUM($P18:$T18)-MIN($Q18:$T18),SUM($P18:$T18)-MIN($Q18:$T18)-SMALL($Q18:$T18,2))))*7/(SUM($P$14:$R$14)/10))</f>
        <v>26.5</v>
      </c>
      <c r="V18" s="327" t="n">
        <f aca="false">IF(ROUNDDOWN(SUM($O18,$U18,0.5),0)&gt;0,ROUNDDOWN(SUM($O18,$U18,0.5),0),"")</f>
        <v>46</v>
      </c>
      <c r="W18" s="327"/>
      <c r="X18" s="327"/>
      <c r="Y18" s="328" t="str">
        <f aca="false">IF(AND(N18&lt;$N$14/2,COUNTIF($P18:$T18,"&gt;0")&gt;0),"FAIL LABS",IF(OR($U18=0,$U18=""),"",IF($V18&gt;=70,"A",IF($V18&gt;=60,"B",IF($V18&gt;=50,"C",IF($V18&gt;=40,"D","E"))))))</f>
        <v>D</v>
      </c>
    </row>
    <row r="19" customFormat="false" ht="26.25" hidden="false" customHeight="false" outlineLevel="0" collapsed="false">
      <c r="A19" s="320" t="n">
        <v>5</v>
      </c>
      <c r="B19" s="577" t="s">
        <v>18</v>
      </c>
      <c r="C19" s="577" t="s">
        <v>19</v>
      </c>
      <c r="D19" s="323" t="n">
        <v>10</v>
      </c>
      <c r="E19" s="323" t="n">
        <v>4.16666666666667</v>
      </c>
      <c r="F19" s="323"/>
      <c r="G19" s="324" t="n">
        <f aca="false">IF(COUNTA($D19:$F19)&gt;0,SUM($D19/$D$14,$E19/$E$14,$F19/$F$14)*$G$14/COUNTA($D19:$F19),0)</f>
        <v>7.08333333333333</v>
      </c>
      <c r="H19" s="323" t="n">
        <v>4</v>
      </c>
      <c r="I19" s="323"/>
      <c r="J19" s="324" t="n">
        <f aca="false">IF(COUNTA($H19:$I19)&gt;0,SUM($H19/$H$14,$I19/$I$14)*$J$14/COUNTA($H19:$I19),0)</f>
        <v>4</v>
      </c>
      <c r="K19" s="323" t="n">
        <v>11</v>
      </c>
      <c r="L19" s="323" t="n">
        <v>9</v>
      </c>
      <c r="M19" s="323"/>
      <c r="N19" s="324" t="n">
        <f aca="false">IF(COUNTA($K19:$M19)&gt;0,SUM($K19/$K$14,$L19/$L$14,$M19/$M$14)*$N$14/COUNTA($K19:$M19),0)</f>
        <v>10</v>
      </c>
      <c r="O19" s="325" t="n">
        <f aca="false">IF(ROUNDDOWN(SUM($G19,$J19,$N19,0.05),1)&gt;0,ROUNDDOWN(SUM($G19,$J19,$N19,0.05),1),"")</f>
        <v>21.1</v>
      </c>
      <c r="P19" s="323" t="n">
        <v>15.5</v>
      </c>
      <c r="Q19" s="323" t="n">
        <v>16</v>
      </c>
      <c r="R19" s="323"/>
      <c r="S19" s="323"/>
      <c r="T19" s="323" t="n">
        <v>6</v>
      </c>
      <c r="U19" s="326" t="n">
        <f aca="false">IF(OR(COUNTIF($P19:$T19,"&gt;0")=0,COUNTA($P$14)=0),"",(IF(COUNTA($Q19:$T19)&lt;=2,SUM($P19:$T19),IF(COUNTA($Q19:$T19)=3,SUM($P19:$T19)-MIN($Q19:$T19),SUM($P19:$T19)-MIN($Q19:$T19)-SMALL($Q19:$T19,2))))*7/(SUM($P$14:$R$14)/10))</f>
        <v>37.5</v>
      </c>
      <c r="V19" s="327" t="n">
        <f aca="false">IF(ROUNDDOWN(SUM($O19,$U19,0.5),0)&gt;0,ROUNDDOWN(SUM($O19,$U19,0.5),0),"")</f>
        <v>59</v>
      </c>
      <c r="W19" s="327"/>
      <c r="X19" s="327"/>
      <c r="Y19" s="328" t="str">
        <f aca="false">IF(AND(N19&lt;$N$14/2,COUNTIF($P19:$T19,"&gt;0")&gt;0),"FAIL LABS",IF(OR($U19=0,$U19=""),"",IF($V19&gt;=70,"A",IF($V19&gt;=60,"B",IF($V19&gt;=50,"C",IF($V19&gt;=40,"D","E"))))))</f>
        <v>C</v>
      </c>
    </row>
    <row r="20" customFormat="false" ht="26.25" hidden="false" customHeight="false" outlineLevel="0" collapsed="false">
      <c r="A20" s="320" t="n">
        <v>6</v>
      </c>
      <c r="B20" s="577" t="s">
        <v>25</v>
      </c>
      <c r="C20" s="577" t="s">
        <v>26</v>
      </c>
      <c r="D20" s="323" t="n">
        <v>7.64705882352941</v>
      </c>
      <c r="E20" s="323" t="n">
        <v>4.58333333333333</v>
      </c>
      <c r="F20" s="323"/>
      <c r="G20" s="324" t="n">
        <f aca="false">IF(COUNTA($D20:$F20)&gt;0,SUM($D20/$D$14,$E20/$E$14,$F20/$F$14)*$G$14/COUNTA($D20:$F20),0)</f>
        <v>6.11519607843137</v>
      </c>
      <c r="H20" s="323" t="n">
        <v>2</v>
      </c>
      <c r="I20" s="323"/>
      <c r="J20" s="324" t="n">
        <f aca="false">IF(COUNTA($H20:$I20)&gt;0,SUM($H20/$H$14,$I20/$I$14)*$J$14/COUNTA($H20:$I20),0)</f>
        <v>2</v>
      </c>
      <c r="K20" s="323" t="n">
        <v>11</v>
      </c>
      <c r="L20" s="323" t="n">
        <v>13</v>
      </c>
      <c r="M20" s="323"/>
      <c r="N20" s="324" t="n">
        <f aca="false">IF(COUNTA($K20:$M20)&gt;0,SUM($K20/$K$14,$L20/$L$14,$M20/$M$14)*$N$14/COUNTA($K20:$M20),0)</f>
        <v>12</v>
      </c>
      <c r="O20" s="325" t="n">
        <f aca="false">IF(ROUNDDOWN(SUM($G20,$J20,$N20,0.05),1)&gt;0,ROUNDDOWN(SUM($G20,$J20,$N20,0.05),1),"")</f>
        <v>20.1</v>
      </c>
      <c r="P20" s="323" t="n">
        <v>16</v>
      </c>
      <c r="Q20" s="323" t="n">
        <v>18</v>
      </c>
      <c r="R20" s="323"/>
      <c r="S20" s="323"/>
      <c r="T20" s="323" t="n">
        <v>18</v>
      </c>
      <c r="U20" s="326" t="n">
        <f aca="false">IF(OR(COUNTIF($P20:$T20,"&gt;0")=0,COUNTA($P$14)=0),"",(IF(COUNTA($Q20:$T20)&lt;=2,SUM($P20:$T20),IF(COUNTA($Q20:$T20)=3,SUM($P20:$T20)-MIN($Q20:$T20),SUM($P20:$T20)-MIN($Q20:$T20)-SMALL($Q20:$T20,2))))*7/(SUM($P$14:$R$14)/10))</f>
        <v>52</v>
      </c>
      <c r="V20" s="327" t="n">
        <f aca="false">IF(ROUNDDOWN(SUM($O20,$U20,0.5),0)&gt;0,ROUNDDOWN(SUM($O20,$U20,0.5),0),"")</f>
        <v>72</v>
      </c>
      <c r="W20" s="327"/>
      <c r="X20" s="327"/>
      <c r="Y20" s="328" t="str">
        <f aca="false">IF(AND(N20&lt;$N$14/2,COUNTIF($P20:$T20,"&gt;0")&gt;0),"FAIL LABS",IF(OR($U20=0,$U20=""),"",IF($V20&gt;=70,"A",IF($V20&gt;=60,"B",IF($V20&gt;=50,"C",IF($V20&gt;=40,"D","E"))))))</f>
        <v>A</v>
      </c>
    </row>
    <row r="21" customFormat="false" ht="26.25" hidden="false" customHeight="false" outlineLevel="0" collapsed="false">
      <c r="A21" s="320" t="n">
        <v>7</v>
      </c>
      <c r="B21" s="577" t="s">
        <v>41</v>
      </c>
      <c r="C21" s="577" t="s">
        <v>42</v>
      </c>
      <c r="D21" s="323" t="n">
        <v>5.88235294117647</v>
      </c>
      <c r="E21" s="323" t="n">
        <v>3.75</v>
      </c>
      <c r="F21" s="323"/>
      <c r="G21" s="324" t="n">
        <f aca="false">IF(COUNTA($D21:$F21)&gt;0,SUM($D21/$D$14,$E21/$E$14,$F21/$F$14)*$G$14/COUNTA($D21:$F21),0)</f>
        <v>4.81617647058824</v>
      </c>
      <c r="H21" s="323" t="n">
        <v>1</v>
      </c>
      <c r="I21" s="323"/>
      <c r="J21" s="324" t="n">
        <f aca="false">IF(COUNTA($H21:$I21)&gt;0,SUM($H21/$H$14,$I21/$I$14)*$J$14/COUNTA($H21:$I21),0)</f>
        <v>1</v>
      </c>
      <c r="K21" s="323" t="n">
        <v>14</v>
      </c>
      <c r="L21" s="323" t="n">
        <v>13</v>
      </c>
      <c r="M21" s="323"/>
      <c r="N21" s="324" t="n">
        <f aca="false">IF(COUNTA($K21:$M21)&gt;0,SUM($K21/$K$14,$L21/$L$14,$M21/$M$14)*$N$14/COUNTA($K21:$M21),0)</f>
        <v>13.5</v>
      </c>
      <c r="O21" s="325" t="n">
        <f aca="false">IF(ROUNDDOWN(SUM($G21,$J21,$N21,0.05),1)&gt;0,ROUNDDOWN(SUM($G21,$J21,$N21,0.05),1),"")</f>
        <v>19.3</v>
      </c>
      <c r="P21" s="323" t="n">
        <v>12</v>
      </c>
      <c r="Q21" s="323" t="n">
        <v>9</v>
      </c>
      <c r="R21" s="323"/>
      <c r="S21" s="323" t="n">
        <v>5.5</v>
      </c>
      <c r="T21" s="323"/>
      <c r="U21" s="326" t="n">
        <f aca="false">IF(OR(COUNTIF($P21:$T21,"&gt;0")=0,COUNTA($P$14)=0),"",(IF(COUNTA($Q21:$T21)&lt;=2,SUM($P21:$T21),IF(COUNTA($Q21:$T21)=3,SUM($P21:$T21)-MIN($Q21:$T21),SUM($P21:$T21)-MIN($Q21:$T21)-SMALL($Q21:$T21,2))))*7/(SUM($P$14:$R$14)/10))</f>
        <v>26.5</v>
      </c>
      <c r="V21" s="327" t="n">
        <f aca="false">IF(ROUNDDOWN(SUM($O21,$U21,0.5),0)&gt;0,ROUNDDOWN(SUM($O21,$U21,0.5),0),"")</f>
        <v>46</v>
      </c>
      <c r="W21" s="327"/>
      <c r="X21" s="327"/>
      <c r="Y21" s="328" t="str">
        <f aca="false">IF(AND(N21&lt;$N$14/2,COUNTIF($P21:$T21,"&gt;0")&gt;0),"FAIL LABS",IF(OR($U21=0,$U21=""),"",IF($V21&gt;=70,"A",IF($V21&gt;=60,"B",IF($V21&gt;=50,"C",IF($V21&gt;=40,"D","E"))))))</f>
        <v>D</v>
      </c>
    </row>
    <row r="22" customFormat="false" ht="26.25" hidden="false" customHeight="false" outlineLevel="0" collapsed="false">
      <c r="A22" s="320" t="n">
        <v>8</v>
      </c>
      <c r="B22" s="577" t="s">
        <v>43</v>
      </c>
      <c r="C22" s="577" t="s">
        <v>44</v>
      </c>
      <c r="D22" s="323" t="n">
        <v>5</v>
      </c>
      <c r="E22" s="323" t="n">
        <v>8.82352941176471</v>
      </c>
      <c r="F22" s="323"/>
      <c r="G22" s="324" t="n">
        <f aca="false">IF(COUNTA($D22:$F22)&gt;0,SUM($D22/$D$14,$E22/$E$14,$F22/$F$14)*$G$14/COUNTA($D22:$F22),0)</f>
        <v>6.91176470588235</v>
      </c>
      <c r="H22" s="323" t="n">
        <v>1</v>
      </c>
      <c r="I22" s="323"/>
      <c r="J22" s="324" t="n">
        <f aca="false">IF(COUNTA($H22:$I22)&gt;0,SUM($H22/$H$14,$I22/$I$14)*$J$14/COUNTA($H22:$I22),0)</f>
        <v>1</v>
      </c>
      <c r="K22" s="323" t="n">
        <v>9</v>
      </c>
      <c r="L22" s="323" t="n">
        <v>10</v>
      </c>
      <c r="M22" s="323"/>
      <c r="N22" s="324" t="n">
        <f aca="false">IF(COUNTA($K22:$M22)&gt;0,SUM($K22/$K$14,$L22/$L$14,$M22/$M$14)*$N$14/COUNTA($K22:$M22),0)</f>
        <v>9.5</v>
      </c>
      <c r="O22" s="325" t="n">
        <f aca="false">IF(ROUNDDOWN(SUM($G22,$J22,$N22,0.05),1)&gt;0,ROUNDDOWN(SUM($G22,$J22,$N22,0.05),1),"")</f>
        <v>17.4</v>
      </c>
      <c r="P22" s="323" t="n">
        <v>16</v>
      </c>
      <c r="Q22" s="323"/>
      <c r="R22" s="323" t="n">
        <v>5</v>
      </c>
      <c r="S22" s="323"/>
      <c r="T22" s="323" t="n">
        <v>11</v>
      </c>
      <c r="U22" s="326" t="n">
        <f aca="false">IF(OR(COUNTIF($P22:$T22,"&gt;0")=0,COUNTA($P$14)=0),"",(IF(COUNTA($Q22:$T22)&lt;=2,SUM($P22:$T22),IF(COUNTA($Q22:$T22)=3,SUM($P22:$T22)-MIN($Q22:$T22),SUM($P22:$T22)-MIN($Q22:$T22)-SMALL($Q22:$T22,2))))*7/(SUM($P$14:$R$14)/10))</f>
        <v>32</v>
      </c>
      <c r="V22" s="327" t="n">
        <f aca="false">IF(ROUNDDOWN(SUM($O22,$U22,0.5),0)&gt;0,ROUNDDOWN(SUM($O22,$U22,0.5),0),"")</f>
        <v>49</v>
      </c>
      <c r="W22" s="327"/>
      <c r="X22" s="327"/>
      <c r="Y22" s="328" t="str">
        <f aca="false">IF(AND(N22&lt;$N$14/2,COUNTIF($P22:$T22,"&gt;0")&gt;0),"FAIL LABS",IF(OR($U22=0,$U22=""),"",IF($V22&gt;=70,"A",IF($V22&gt;=60,"B",IF($V22&gt;=50,"C",IF($V22&gt;=40,"D","E"))))))</f>
        <v>D</v>
      </c>
    </row>
    <row r="23" customFormat="false" ht="26.25" hidden="false" customHeight="false" outlineLevel="0" collapsed="false">
      <c r="A23" s="320" t="n">
        <v>9</v>
      </c>
      <c r="B23" s="577" t="s">
        <v>45</v>
      </c>
      <c r="C23" s="577" t="s">
        <v>46</v>
      </c>
      <c r="D23" s="323" t="n">
        <v>3.33333333333333</v>
      </c>
      <c r="E23" s="323" t="n">
        <v>7.64705882352941</v>
      </c>
      <c r="F23" s="323"/>
      <c r="G23" s="324" t="n">
        <f aca="false">IF(COUNTA($D23:$F23)&gt;0,SUM($D23/$D$14,$E23/$E$14,$F23/$F$14)*$G$14/COUNTA($D23:$F23),0)</f>
        <v>5.49019607843137</v>
      </c>
      <c r="H23" s="323" t="n">
        <v>4.5</v>
      </c>
      <c r="I23" s="323"/>
      <c r="J23" s="324" t="n">
        <f aca="false">IF(COUNTA($H23:$I23)&gt;0,SUM($H23/$H$14,$I23/$I$14)*$J$14/COUNTA($H23:$I23),0)</f>
        <v>4.5</v>
      </c>
      <c r="K23" s="323" t="n">
        <v>11</v>
      </c>
      <c r="L23" s="323" t="n">
        <v>13</v>
      </c>
      <c r="M23" s="323"/>
      <c r="N23" s="324" t="n">
        <f aca="false">IF(COUNTA($K23:$M23)&gt;0,SUM($K23/$K$14,$L23/$L$14,$M23/$M$14)*$N$14/COUNTA($K23:$M23),0)</f>
        <v>12</v>
      </c>
      <c r="O23" s="325" t="n">
        <f aca="false">IF(ROUNDDOWN(SUM($G23,$J23,$N23,0.05),1)&gt;0,ROUNDDOWN(SUM($G23,$J23,$N23,0.05),1),"")</f>
        <v>22</v>
      </c>
      <c r="P23" s="323" t="n">
        <v>14</v>
      </c>
      <c r="Q23" s="323" t="n">
        <v>12</v>
      </c>
      <c r="R23" s="323"/>
      <c r="S23" s="323" t="n">
        <v>5</v>
      </c>
      <c r="T23" s="323"/>
      <c r="U23" s="326" t="n">
        <f aca="false">IF(OR(COUNTIF($P23:$T23,"&gt;0")=0,COUNTA($P$14)=0),"",(IF(COUNTA($Q23:$T23)&lt;=2,SUM($P23:$T23),IF(COUNTA($Q23:$T23)=3,SUM($P23:$T23)-MIN($Q23:$T23),SUM($P23:$T23)-MIN($Q23:$T23)-SMALL($Q23:$T23,2))))*7/(SUM($P$14:$R$14)/10))</f>
        <v>31</v>
      </c>
      <c r="V23" s="327" t="n">
        <f aca="false">IF(ROUNDDOWN(SUM($O23,$U23,0.5),0)&gt;0,ROUNDDOWN(SUM($O23,$U23,0.5),0),"")</f>
        <v>53</v>
      </c>
      <c r="W23" s="327"/>
      <c r="X23" s="327"/>
      <c r="Y23" s="328" t="str">
        <f aca="false">IF(AND(N23&lt;$N$14/2,COUNTIF($P23:$T23,"&gt;0")&gt;0),"FAIL LABS",IF(OR($U23=0,$U23=""),"",IF($V23&gt;=70,"A",IF($V23&gt;=60,"B",IF($V23&gt;=50,"C",IF($V23&gt;=40,"D","E"))))))</f>
        <v>C</v>
      </c>
    </row>
    <row r="24" customFormat="false" ht="26.25" hidden="false" customHeight="false" outlineLevel="0" collapsed="false">
      <c r="A24" s="320" t="n">
        <v>10</v>
      </c>
      <c r="B24" s="577" t="s">
        <v>410</v>
      </c>
      <c r="C24" s="577" t="s">
        <v>411</v>
      </c>
      <c r="D24" s="323"/>
      <c r="E24" s="323"/>
      <c r="F24" s="323"/>
      <c r="G24" s="324" t="n">
        <f aca="false">IF(COUNTA($D24:$F24)&gt;0,SUM($D24/$D$14,$E24/$E$14,$F24/$F$14)*$G$14/COUNTA($D24:$F24),0)</f>
        <v>0</v>
      </c>
      <c r="H24" s="323"/>
      <c r="I24" s="323"/>
      <c r="J24" s="324" t="n">
        <f aca="false">IF(COUNTA($H24:$I24)&gt;0,SUM($H24/$H$14,$I24/$I$14)*$J$14/COUNTA($H24:$I24),0)</f>
        <v>0</v>
      </c>
      <c r="K24" s="323"/>
      <c r="L24" s="323"/>
      <c r="M24" s="323"/>
      <c r="N24" s="324" t="n">
        <f aca="false">IF(COUNTA($K24:$M24)&gt;0,SUM($K24/$K$14,$L24/$L$14,$M24/$M$14)*$N$14/COUNTA($K24:$M24),0)</f>
        <v>0</v>
      </c>
      <c r="O24" s="325" t="str">
        <f aca="false">IF(ROUNDDOWN(SUM($G24,$J24,$N24,0.05),1)&gt;0,ROUNDDOWN(SUM($G24,$J24,$N24,0.05),1),"")</f>
        <v/>
      </c>
      <c r="P24" s="323"/>
      <c r="Q24" s="323"/>
      <c r="R24" s="323"/>
      <c r="S24" s="323"/>
      <c r="T24" s="323"/>
      <c r="U24" s="326"/>
      <c r="V24" s="327" t="str">
        <f aca="false">IF(ROUNDDOWN(SUM($O24,$U24,0.5),0)&gt;0,ROUNDDOWN(SUM($O24,$U24,0.5),0),"")</f>
        <v/>
      </c>
      <c r="W24" s="327"/>
      <c r="X24" s="327"/>
      <c r="Y24" s="328" t="str">
        <f aca="false">IF(AND(N24&lt;$N$14/2,COUNTIF($P24:$T24,"&gt;0")&gt;0),"FAIL LABS",IF(OR($U24=0,$U24=""),"",IF($V24&gt;=70,"A",IF($V24&gt;=60,"B",IF($V24&gt;=50,"C",IF($V24&gt;=40,"D","E"))))))</f>
        <v/>
      </c>
    </row>
    <row r="25" customFormat="false" ht="26.25" hidden="false" customHeight="false" outlineLevel="0" collapsed="false">
      <c r="A25" s="320" t="n">
        <v>11</v>
      </c>
      <c r="B25" s="577" t="s">
        <v>47</v>
      </c>
      <c r="C25" s="577" t="s">
        <v>48</v>
      </c>
      <c r="D25" s="323" t="n">
        <v>6.25</v>
      </c>
      <c r="E25" s="323" t="n">
        <v>8.23529411764706</v>
      </c>
      <c r="F25" s="323"/>
      <c r="G25" s="324" t="n">
        <f aca="false">IF(COUNTA($D25:$F25)&gt;0,SUM($D25/$D$14,$E25/$E$14,$F25/$F$14)*$G$14/COUNTA($D25:$F25),0)</f>
        <v>7.24264705882353</v>
      </c>
      <c r="H25" s="323" t="n">
        <v>2</v>
      </c>
      <c r="I25" s="323"/>
      <c r="J25" s="324" t="n">
        <f aca="false">IF(COUNTA($H25:$I25)&gt;0,SUM($H25/$H$14,$I25/$I$14)*$J$14/COUNTA($H25:$I25),0)</f>
        <v>2</v>
      </c>
      <c r="K25" s="323" t="n">
        <v>11</v>
      </c>
      <c r="L25" s="323" t="n">
        <v>12</v>
      </c>
      <c r="M25" s="323"/>
      <c r="N25" s="324" t="n">
        <f aca="false">IF(COUNTA($K25:$M25)&gt;0,SUM($K25/$K$14,$L25/$L$14,$M25/$M$14)*$N$14/COUNTA($K25:$M25),0)</f>
        <v>11.5</v>
      </c>
      <c r="O25" s="325" t="n">
        <f aca="false">IF(ROUNDDOWN(SUM($G25,$J25,$N25,0.05),1)&gt;0,ROUNDDOWN(SUM($G25,$J25,$N25,0.05),1),"")</f>
        <v>20.7</v>
      </c>
      <c r="P25" s="323" t="n">
        <v>14</v>
      </c>
      <c r="Q25" s="323" t="n">
        <v>14</v>
      </c>
      <c r="R25" s="323"/>
      <c r="S25" s="323"/>
      <c r="T25" s="323" t="n">
        <v>12.5</v>
      </c>
      <c r="U25" s="326" t="n">
        <f aca="false">IF(OR(COUNTIF($P25:$T25,"&gt;0")=0,COUNTA($P$14)=0),"",(IF(COUNTA($Q25:$T25)&lt;=2,SUM($P25:$T25),IF(COUNTA($Q25:$T25)=3,SUM($P25:$T25)-MIN($Q25:$T25),SUM($P25:$T25)-MIN($Q25:$T25)-SMALL($Q25:$T25,2))))*7/(SUM($P$14:$R$14)/10))</f>
        <v>40.5</v>
      </c>
      <c r="V25" s="327" t="n">
        <f aca="false">IF(ROUNDDOWN(SUM($O25,$U25,0.5),0)&gt;0,ROUNDDOWN(SUM($O25,$U25,0.5),0),"")</f>
        <v>61</v>
      </c>
      <c r="W25" s="327"/>
      <c r="X25" s="327"/>
      <c r="Y25" s="328" t="str">
        <f aca="false">IF(AND(N25&lt;$N$14/2,COUNTIF($P25:$T25,"&gt;0")&gt;0),"FAIL LABS",IF(OR($U25=0,$U25=""),"",IF($V25&gt;=70,"A",IF($V25&gt;=60,"B",IF($V25&gt;=50,"C",IF($V25&gt;=40,"D","E"))))))</f>
        <v>B</v>
      </c>
    </row>
    <row r="26" customFormat="false" ht="26.25" hidden="false" customHeight="false" outlineLevel="0" collapsed="false">
      <c r="A26" s="320" t="n">
        <v>12</v>
      </c>
      <c r="B26" s="577" t="s">
        <v>51</v>
      </c>
      <c r="C26" s="577" t="s">
        <v>52</v>
      </c>
      <c r="D26" s="323" t="n">
        <v>6.66666666666667</v>
      </c>
      <c r="E26" s="323" t="n">
        <v>8.82352941176471</v>
      </c>
      <c r="F26" s="323"/>
      <c r="G26" s="324" t="n">
        <f aca="false">IF(COUNTA($D26:$F26)&gt;0,SUM($D26/$D$14,$E26/$E$14,$F26/$F$14)*$G$14/COUNTA($D26:$F26),0)</f>
        <v>7.74509803921569</v>
      </c>
      <c r="H26" s="323" t="n">
        <v>4</v>
      </c>
      <c r="I26" s="323"/>
      <c r="J26" s="324" t="n">
        <f aca="false">IF(COUNTA($H26:$I26)&gt;0,SUM($H26/$H$14,$I26/$I$14)*$J$14/COUNTA($H26:$I26),0)</f>
        <v>4</v>
      </c>
      <c r="K26" s="323" t="n">
        <v>11</v>
      </c>
      <c r="L26" s="323" t="n">
        <v>13</v>
      </c>
      <c r="M26" s="323"/>
      <c r="N26" s="324" t="n">
        <f aca="false">IF(COUNTA($K26:$M26)&gt;0,SUM($K26/$K$14,$L26/$L$14,$M26/$M$14)*$N$14/COUNTA($K26:$M26),0)</f>
        <v>12</v>
      </c>
      <c r="O26" s="325" t="n">
        <f aca="false">IF(ROUNDDOWN(SUM($G26,$J26,$N26,0.05),1)&gt;0,ROUNDDOWN(SUM($G26,$J26,$N26,0.05),1),"")</f>
        <v>23.7</v>
      </c>
      <c r="P26" s="323" t="n">
        <v>10</v>
      </c>
      <c r="Q26" s="323"/>
      <c r="R26" s="323"/>
      <c r="S26" s="323" t="n">
        <v>8</v>
      </c>
      <c r="T26" s="323"/>
      <c r="U26" s="326" t="n">
        <f aca="false">IF(OR(COUNTIF($P26:$T26,"&gt;0")=0,COUNTA($P$14)=0),"",(IF(COUNTA($Q26:$T26)&lt;=2,SUM($P26:$T26),IF(COUNTA($Q26:$T26)=3,SUM($P26:$T26)-MIN($Q26:$T26),SUM($P26:$T26)-MIN($Q26:$T26)-SMALL($Q26:$T26,2))))*7/(SUM($P$14:$R$14)/10))</f>
        <v>18</v>
      </c>
      <c r="V26" s="327" t="n">
        <f aca="false">IF(ROUNDDOWN(SUM($O26,$U26,0.5),0)&gt;0,ROUNDDOWN(SUM($O26,$U26,0.5),0),"")</f>
        <v>42</v>
      </c>
      <c r="W26" s="327"/>
      <c r="X26" s="327"/>
      <c r="Y26" s="328" t="str">
        <f aca="false">IF(AND(N26&lt;$N$14/2,COUNTIF($P26:$T26,"&gt;0")&gt;0),"FAIL LABS",IF(OR($U26=0,$U26=""),"",IF($V26&gt;=70,"A",IF($V26&gt;=60,"B",IF($V26&gt;=50,"C",IF($V26&gt;=40,"D","E"))))))</f>
        <v>D</v>
      </c>
    </row>
    <row r="27" customFormat="false" ht="26.25" hidden="false" customHeight="false" outlineLevel="0" collapsed="false">
      <c r="A27" s="320" t="n">
        <v>13</v>
      </c>
      <c r="B27" s="577" t="s">
        <v>53</v>
      </c>
      <c r="C27" s="577" t="s">
        <v>54</v>
      </c>
      <c r="D27" s="323" t="n">
        <v>2.08333333333333</v>
      </c>
      <c r="E27" s="323" t="n">
        <v>8.23529411764706</v>
      </c>
      <c r="F27" s="323"/>
      <c r="G27" s="324" t="n">
        <f aca="false">IF(COUNTA($D27:$F27)&gt;0,SUM($D27/$D$14,$E27/$E$14,$F27/$F$14)*$G$14/COUNTA($D27:$F27),0)</f>
        <v>5.1593137254902</v>
      </c>
      <c r="H27" s="323" t="n">
        <v>2</v>
      </c>
      <c r="I27" s="323"/>
      <c r="J27" s="324" t="n">
        <f aca="false">IF(COUNTA($H27:$I27)&gt;0,SUM($H27/$H$14,$I27/$I$14)*$J$14/COUNTA($H27:$I27),0)</f>
        <v>2</v>
      </c>
      <c r="K27" s="323" t="n">
        <v>11</v>
      </c>
      <c r="L27" s="323" t="n">
        <v>13</v>
      </c>
      <c r="M27" s="323"/>
      <c r="N27" s="324" t="n">
        <f aca="false">IF(COUNTA($K27:$M27)&gt;0,SUM($K27/$K$14,$L27/$L$14,$M27/$M$14)*$N$14/COUNTA($K27:$M27),0)</f>
        <v>12</v>
      </c>
      <c r="O27" s="325" t="n">
        <f aca="false">IF(ROUNDDOWN(SUM($G27,$J27,$N27,0.05),1)&gt;0,ROUNDDOWN(SUM($G27,$J27,$N27,0.05),1),"")</f>
        <v>19.2</v>
      </c>
      <c r="P27" s="323" t="n">
        <v>15.5</v>
      </c>
      <c r="Q27" s="323"/>
      <c r="R27" s="323" t="n">
        <v>5</v>
      </c>
      <c r="S27" s="323" t="n">
        <v>9</v>
      </c>
      <c r="T27" s="323"/>
      <c r="U27" s="326" t="n">
        <f aca="false">IF(OR(COUNTIF($P27:$T27,"&gt;0")=0,COUNTA($P$14)=0),"",(IF(COUNTA($Q27:$T27)&lt;=2,SUM($P27:$T27),IF(COUNTA($Q27:$T27)=3,SUM($P27:$T27)-MIN($Q27:$T27),SUM($P27:$T27)-MIN($Q27:$T27)-SMALL($Q27:$T27,2))))*7/(SUM($P$14:$R$14)/10))</f>
        <v>29.5</v>
      </c>
      <c r="V27" s="327" t="n">
        <f aca="false">IF(ROUNDDOWN(SUM($O27,$U27,0.5),0)&gt;0,ROUNDDOWN(SUM($O27,$U27,0.5),0),"")</f>
        <v>49</v>
      </c>
      <c r="W27" s="327"/>
      <c r="X27" s="327"/>
      <c r="Y27" s="328" t="str">
        <f aca="false">IF(AND(N27&lt;$N$14/2,COUNTIF($P27:$T27,"&gt;0")&gt;0),"FAIL LABS",IF(OR($U27=0,$U27=""),"",IF($V27&gt;=70,"A",IF($V27&gt;=60,"B",IF($V27&gt;=50,"C",IF($V27&gt;=40,"D","E"))))))</f>
        <v>D</v>
      </c>
    </row>
    <row r="28" customFormat="false" ht="26.25" hidden="false" customHeight="false" outlineLevel="0" collapsed="false">
      <c r="A28" s="320" t="n">
        <v>14</v>
      </c>
      <c r="B28" s="577" t="s">
        <v>55</v>
      </c>
      <c r="C28" s="577" t="s">
        <v>56</v>
      </c>
      <c r="D28" s="323" t="n">
        <v>6.66666666666667</v>
      </c>
      <c r="E28" s="323" t="n">
        <v>10</v>
      </c>
      <c r="F28" s="323"/>
      <c r="G28" s="324" t="n">
        <f aca="false">IF(COUNTA($D28:$F28)&gt;0,SUM($D28/$D$14,$E28/$E$14,$F28/$F$14)*$G$14/COUNTA($D28:$F28),0)</f>
        <v>8.33333333333333</v>
      </c>
      <c r="H28" s="323" t="n">
        <v>4.5</v>
      </c>
      <c r="I28" s="323"/>
      <c r="J28" s="324" t="n">
        <f aca="false">IF(COUNTA($H28:$I28)&gt;0,SUM($H28/$H$14,$I28/$I$14)*$J$14/COUNTA($H28:$I28),0)</f>
        <v>4.5</v>
      </c>
      <c r="K28" s="323" t="n">
        <v>11</v>
      </c>
      <c r="L28" s="323" t="n">
        <v>9</v>
      </c>
      <c r="M28" s="323"/>
      <c r="N28" s="324" t="n">
        <f aca="false">IF(COUNTA($K28:$M28)&gt;0,SUM($K28/$K$14,$L28/$L$14,$M28/$M$14)*$N$14/COUNTA($K28:$M28),0)</f>
        <v>10</v>
      </c>
      <c r="O28" s="325" t="n">
        <f aca="false">IF(ROUNDDOWN(SUM($G28,$J28,$N28,0.05),1)&gt;0,ROUNDDOWN(SUM($G28,$J28,$N28,0.05),1),"")</f>
        <v>22.8</v>
      </c>
      <c r="P28" s="323" t="n">
        <v>21.5</v>
      </c>
      <c r="Q28" s="323" t="n">
        <v>19</v>
      </c>
      <c r="R28" s="323"/>
      <c r="S28" s="323" t="n">
        <v>20</v>
      </c>
      <c r="T28" s="323"/>
      <c r="U28" s="326" t="n">
        <f aca="false">IF(OR(COUNTIF($P28:$T28,"&gt;0")=0,COUNTA($P$14)=0),"",(IF(COUNTA($Q28:$T28)&lt;=2,SUM($P28:$T28),IF(COUNTA($Q28:$T28)=3,SUM($P28:$T28)-MIN($Q28:$T28),SUM($P28:$T28)-MIN($Q28:$T28)-SMALL($Q28:$T28,2))))*7/(SUM($P$14:$R$14)/10))</f>
        <v>60.5</v>
      </c>
      <c r="V28" s="327" t="n">
        <f aca="false">IF(ROUNDDOWN(SUM($O28,$U28,0.5),0)&gt;0,ROUNDDOWN(SUM($O28,$U28,0.5),0),"")</f>
        <v>83</v>
      </c>
      <c r="W28" s="327"/>
      <c r="X28" s="327"/>
      <c r="Y28" s="328" t="str">
        <f aca="false">IF(AND(N28&lt;$N$14/2,COUNTIF($P28:$T28,"&gt;0")&gt;0),"FAIL LABS",IF(OR($U28=0,$U28=""),"",IF($V28&gt;=70,"A",IF($V28&gt;=60,"B",IF($V28&gt;=50,"C",IF($V28&gt;=40,"D","E"))))))</f>
        <v>A</v>
      </c>
    </row>
    <row r="29" customFormat="false" ht="26.25" hidden="false" customHeight="false" outlineLevel="0" collapsed="false">
      <c r="A29" s="320" t="n">
        <v>15</v>
      </c>
      <c r="B29" s="577" t="s">
        <v>57</v>
      </c>
      <c r="C29" s="577" t="s">
        <v>58</v>
      </c>
      <c r="D29" s="323" t="n">
        <v>3.75</v>
      </c>
      <c r="E29" s="323" t="n">
        <v>10</v>
      </c>
      <c r="F29" s="323"/>
      <c r="G29" s="324" t="n">
        <f aca="false">IF(COUNTA($D29:$F29)&gt;0,SUM($D29/$D$14,$E29/$E$14,$F29/$F$14)*$G$14/COUNTA($D29:$F29),0)</f>
        <v>6.875</v>
      </c>
      <c r="H29" s="323" t="n">
        <v>4</v>
      </c>
      <c r="I29" s="323"/>
      <c r="J29" s="324" t="n">
        <f aca="false">IF(COUNTA($H29:$I29)&gt;0,SUM($H29/$H$14,$I29/$I$14)*$J$14/COUNTA($H29:$I29),0)</f>
        <v>4</v>
      </c>
      <c r="K29" s="323" t="n">
        <v>11</v>
      </c>
      <c r="L29" s="323" t="n">
        <v>10</v>
      </c>
      <c r="M29" s="323"/>
      <c r="N29" s="324" t="n">
        <f aca="false">IF(COUNTA($K29:$M29)&gt;0,SUM($K29/$K$14,$L29/$L$14,$M29/$M$14)*$N$14/COUNTA($K29:$M29),0)</f>
        <v>10.5</v>
      </c>
      <c r="O29" s="325" t="n">
        <f aca="false">IF(ROUNDDOWN(SUM($G29,$J29,$N29,0.05),1)&gt;0,ROUNDDOWN(SUM($G29,$J29,$N29,0.05),1),"")</f>
        <v>21.4</v>
      </c>
      <c r="P29" s="323" t="n">
        <v>20</v>
      </c>
      <c r="Q29" s="323" t="n">
        <v>17</v>
      </c>
      <c r="R29" s="323"/>
      <c r="S29" s="323"/>
      <c r="T29" s="323" t="n">
        <v>9</v>
      </c>
      <c r="U29" s="326" t="n">
        <f aca="false">IF(OR(COUNTIF($P29:$T29,"&gt;0")=0,COUNTA($P$14)=0),"",(IF(COUNTA($Q29:$T29)&lt;=2,SUM($P29:$T29),IF(COUNTA($Q29:$T29)=3,SUM($P29:$T29)-MIN($Q29:$T29),SUM($P29:$T29)-MIN($Q29:$T29)-SMALL($Q29:$T29,2))))*7/(SUM($P$14:$R$14)/10))</f>
        <v>46</v>
      </c>
      <c r="V29" s="327" t="n">
        <f aca="false">IF(ROUNDDOWN(SUM($O29,$U29,0.5),0)&gt;0,ROUNDDOWN(SUM($O29,$U29,0.5),0),"")</f>
        <v>67</v>
      </c>
      <c r="W29" s="327"/>
      <c r="X29" s="327"/>
      <c r="Y29" s="328" t="str">
        <f aca="false">IF(AND(N29&lt;$N$14/2,COUNTIF($P29:$T29,"&gt;0")&gt;0),"FAIL LABS",IF(OR($U29=0,$U29=""),"",IF($V29&gt;=70,"A",IF($V29&gt;=60,"B",IF($V29&gt;=50,"C",IF($V29&gt;=40,"D","E"))))))</f>
        <v>B</v>
      </c>
    </row>
    <row r="30" customFormat="false" ht="26.25" hidden="false" customHeight="false" outlineLevel="0" collapsed="false">
      <c r="A30" s="320" t="n">
        <v>16</v>
      </c>
      <c r="B30" s="582" t="s">
        <v>59</v>
      </c>
      <c r="C30" s="582" t="s">
        <v>60</v>
      </c>
      <c r="D30" s="323" t="n">
        <v>3.33333333333333</v>
      </c>
      <c r="E30" s="323" t="n">
        <v>8.82352941176471</v>
      </c>
      <c r="F30" s="323"/>
      <c r="G30" s="324" t="n">
        <f aca="false">IF(COUNTA($D30:$F30)&gt;0,SUM($D30/$D$14,$E30/$E$14,$F30/$F$14)*$G$14/COUNTA($D30:$F30),0)</f>
        <v>6.07843137254902</v>
      </c>
      <c r="H30" s="323" t="n">
        <v>3</v>
      </c>
      <c r="I30" s="323"/>
      <c r="J30" s="324" t="n">
        <f aca="false">IF(COUNTA($H30:$I30)&gt;0,SUM($H30/$H$14,$I30/$I$14)*$J$14/COUNTA($H30:$I30),0)</f>
        <v>3</v>
      </c>
      <c r="K30" s="323" t="n">
        <v>12</v>
      </c>
      <c r="L30" s="323" t="n">
        <v>13</v>
      </c>
      <c r="M30" s="323"/>
      <c r="N30" s="324" t="n">
        <f aca="false">IF(COUNTA($K30:$M30)&gt;0,SUM($K30/$K$14,$L30/$L$14,$M30/$M$14)*$N$14/COUNTA($K30:$M30),0)</f>
        <v>12.5</v>
      </c>
      <c r="O30" s="325" t="n">
        <f aca="false">IF(ROUNDDOWN(SUM($G30,$J30,$N30,0.05),1)&gt;0,ROUNDDOWN(SUM($G30,$J30,$N30,0.05),1),"")</f>
        <v>21.6</v>
      </c>
      <c r="P30" s="323" t="n">
        <v>19.5</v>
      </c>
      <c r="Q30" s="323" t="n">
        <v>13</v>
      </c>
      <c r="R30" s="323"/>
      <c r="S30" s="323"/>
      <c r="T30" s="323" t="n">
        <v>15</v>
      </c>
      <c r="U30" s="326" t="n">
        <f aca="false">IF(OR(COUNTIF($P30:$T30,"&gt;0")=0,COUNTA($P$14)=0),"",(IF(COUNTA($Q30:$T30)&lt;=2,SUM($P30:$T30),IF(COUNTA($Q30:$T30)=3,SUM($P30:$T30)-MIN($Q30:$T30),SUM($P30:$T30)-MIN($Q30:$T30)-SMALL($Q30:$T30,2))))*7/(SUM($P$14:$R$14)/10))</f>
        <v>47.5</v>
      </c>
      <c r="V30" s="327" t="n">
        <f aca="false">IF(ROUNDDOWN(SUM($O30,$U30,0.5),0)&gt;0,ROUNDDOWN(SUM($O30,$U30,0.5),0),"")</f>
        <v>69</v>
      </c>
      <c r="W30" s="327"/>
      <c r="X30" s="327"/>
      <c r="Y30" s="328" t="str">
        <f aca="false">IF(AND(N30&lt;$N$14/2,COUNTIF($P30:$T30,"&gt;0")&gt;0),"FAIL LABS",IF(OR($U30=0,$U30=""),"",IF($V30&gt;=70,"A",IF($V30&gt;=60,"B",IF($V30&gt;=50,"C",IF($V30&gt;=40,"D","E"))))))</f>
        <v>B</v>
      </c>
    </row>
    <row r="31" customFormat="false" ht="26.25" hidden="false" customHeight="false" outlineLevel="0" collapsed="false">
      <c r="A31" s="320" t="n">
        <v>17</v>
      </c>
      <c r="B31" s="577" t="s">
        <v>61</v>
      </c>
      <c r="C31" s="577" t="s">
        <v>62</v>
      </c>
      <c r="D31" s="323" t="n">
        <v>5.41666666666667</v>
      </c>
      <c r="E31" s="323" t="n">
        <v>10</v>
      </c>
      <c r="F31" s="323"/>
      <c r="G31" s="324" t="n">
        <f aca="false">IF(COUNTA($D31:$F31)&gt;0,SUM($D31/$D$14,$E31/$E$14,$F31/$F$14)*$G$14/COUNTA($D31:$F31),0)</f>
        <v>7.70833333333333</v>
      </c>
      <c r="H31" s="323" t="n">
        <v>2</v>
      </c>
      <c r="I31" s="323"/>
      <c r="J31" s="324" t="n">
        <f aca="false">IF(COUNTA($H31:$I31)&gt;0,SUM($H31/$H$14,$I31/$I$14)*$J$14/COUNTA($H31:$I31),0)</f>
        <v>2</v>
      </c>
      <c r="K31" s="323" t="n">
        <v>11</v>
      </c>
      <c r="L31" s="323" t="n">
        <v>10</v>
      </c>
      <c r="M31" s="323"/>
      <c r="N31" s="324" t="n">
        <f aca="false">IF(COUNTA($K31:$M31)&gt;0,SUM($K31/$K$14,$L31/$L$14,$M31/$M$14)*$N$14/COUNTA($K31:$M31),0)</f>
        <v>10.5</v>
      </c>
      <c r="O31" s="325" t="n">
        <f aca="false">IF(ROUNDDOWN(SUM($G31,$J31,$N31,0.05),1)&gt;0,ROUNDDOWN(SUM($G31,$J31,$N31,0.05),1),"")</f>
        <v>20.2</v>
      </c>
      <c r="P31" s="323" t="n">
        <v>22</v>
      </c>
      <c r="Q31" s="323" t="n">
        <v>5</v>
      </c>
      <c r="R31" s="323"/>
      <c r="S31" s="323"/>
      <c r="T31" s="323" t="n">
        <v>11</v>
      </c>
      <c r="U31" s="326" t="n">
        <f aca="false">IF(OR(COUNTIF($P31:$T31,"&gt;0")=0,COUNTA($P$14)=0),"",(IF(COUNTA($Q31:$T31)&lt;=2,SUM($P31:$T31),IF(COUNTA($Q31:$T31)=3,SUM($P31:$T31)-MIN($Q31:$T31),SUM($P31:$T31)-MIN($Q31:$T31)-SMALL($Q31:$T31,2))))*7/(SUM($P$14:$R$14)/10))</f>
        <v>38</v>
      </c>
      <c r="V31" s="327" t="n">
        <f aca="false">IF(ROUNDDOWN(SUM($O31,$U31,0.5),0)&gt;0,ROUNDDOWN(SUM($O31,$U31,0.5),0),"")</f>
        <v>58</v>
      </c>
      <c r="W31" s="327"/>
      <c r="X31" s="327"/>
      <c r="Y31" s="328" t="str">
        <f aca="false">IF(AND(N31&lt;$N$14/2,COUNTIF($P31:$T31,"&gt;0")&gt;0),"FAIL LABS",IF(OR($U31=0,$U31=""),"",IF($V31&gt;=70,"A",IF($V31&gt;=60,"B",IF($V31&gt;=50,"C",IF($V31&gt;=40,"D","E"))))))</f>
        <v>C</v>
      </c>
    </row>
    <row r="32" customFormat="false" ht="26.25" hidden="false" customHeight="false" outlineLevel="0" collapsed="false">
      <c r="A32" s="320" t="n">
        <v>18</v>
      </c>
      <c r="B32" s="577" t="s">
        <v>77</v>
      </c>
      <c r="C32" s="577" t="s">
        <v>78</v>
      </c>
      <c r="D32" s="323" t="n">
        <v>2.08333333333333</v>
      </c>
      <c r="E32" s="323" t="n">
        <v>5.88235294117647</v>
      </c>
      <c r="F32" s="323"/>
      <c r="G32" s="324" t="n">
        <f aca="false">IF(COUNTA($D32:$F32)&gt;0,SUM($D32/$D$14,$E32/$E$14,$F32/$F$14)*$G$14/COUNTA($D32:$F32),0)</f>
        <v>3.9828431372549</v>
      </c>
      <c r="H32" s="323" t="n">
        <v>1</v>
      </c>
      <c r="I32" s="323"/>
      <c r="J32" s="324" t="n">
        <f aca="false">IF(COUNTA($H32:$I32)&gt;0,SUM($H32/$H$14,$I32/$I$14)*$J$14/COUNTA($H32:$I32),0)</f>
        <v>1</v>
      </c>
      <c r="K32" s="323" t="n">
        <v>11</v>
      </c>
      <c r="L32" s="323" t="n">
        <v>13</v>
      </c>
      <c r="M32" s="323"/>
      <c r="N32" s="324" t="n">
        <f aca="false">IF(COUNTA($K32:$M32)&gt;0,SUM($K32/$K$14,$L32/$L$14,$M32/$M$14)*$N$14/COUNTA($K32:$M32),0)</f>
        <v>12</v>
      </c>
      <c r="O32" s="325" t="n">
        <f aca="false">IF(ROUNDDOWN(SUM($G32,$J32,$N32,0.05),1)&gt;0,ROUNDDOWN(SUM($G32,$J32,$N32,0.05),1),"")</f>
        <v>17</v>
      </c>
      <c r="P32" s="323" t="n">
        <v>12</v>
      </c>
      <c r="Q32" s="323" t="n">
        <v>0</v>
      </c>
      <c r="R32" s="323"/>
      <c r="S32" s="323" t="n">
        <v>4</v>
      </c>
      <c r="T32" s="323"/>
      <c r="U32" s="326" t="n">
        <f aca="false">IF(OR(COUNTIF($P32:$T32,"&gt;0")=0,COUNTA($P$14)=0),"",(IF(COUNTA($Q32:$T32)&lt;=2,SUM($P32:$T32),IF(COUNTA($Q32:$T32)=3,SUM($P32:$T32)-MIN($Q32:$T32),SUM($P32:$T32)-MIN($Q32:$T32)-SMALL($Q32:$T32,2))))*7/(SUM($P$14:$R$14)/10))</f>
        <v>16</v>
      </c>
      <c r="V32" s="327" t="n">
        <f aca="false">IF(ROUNDDOWN(SUM($O32,$U32,0.5),0)&gt;0,ROUNDDOWN(SUM($O32,$U32,0.5),0),"")</f>
        <v>33</v>
      </c>
      <c r="W32" s="327"/>
      <c r="X32" s="327"/>
      <c r="Y32" s="328" t="str">
        <f aca="false">IF(AND(N32&lt;$N$14/2,COUNTIF($P32:$T32,"&gt;0")&gt;0),"FAIL LABS",IF(OR($U32=0,$U32=""),"",IF($V32&gt;=70,"A",IF($V32&gt;=60,"B",IF($V32&gt;=50,"C",IF($V32&gt;=40,"D","E"))))))</f>
        <v>E</v>
      </c>
    </row>
    <row r="33" customFormat="false" ht="26.25" hidden="false" customHeight="false" outlineLevel="0" collapsed="false">
      <c r="A33" s="320" t="n">
        <v>19</v>
      </c>
      <c r="B33" s="582" t="s">
        <v>63</v>
      </c>
      <c r="C33" s="582" t="s">
        <v>64</v>
      </c>
      <c r="D33" s="323" t="n">
        <v>6.25</v>
      </c>
      <c r="E33" s="323" t="n">
        <v>10</v>
      </c>
      <c r="F33" s="323"/>
      <c r="G33" s="324" t="n">
        <f aca="false">IF(COUNTA($D33:$F33)&gt;0,SUM($D33/$D$14,$E33/$E$14,$F33/$F$14)*$G$14/COUNTA($D33:$F33),0)</f>
        <v>8.125</v>
      </c>
      <c r="H33" s="323" t="n">
        <v>3</v>
      </c>
      <c r="I33" s="323"/>
      <c r="J33" s="324" t="n">
        <f aca="false">IF(COUNTA($H33:$I33)&gt;0,SUM($H33/$H$14,$I33/$I$14)*$J$14/COUNTA($H33:$I33),0)</f>
        <v>3</v>
      </c>
      <c r="K33" s="323" t="n">
        <v>11</v>
      </c>
      <c r="L33" s="323" t="n">
        <v>10</v>
      </c>
      <c r="M33" s="323"/>
      <c r="N33" s="324" t="n">
        <f aca="false">IF(COUNTA($K33:$M33)&gt;0,SUM($K33/$K$14,$L33/$L$14,$M33/$M$14)*$N$14/COUNTA($K33:$M33),0)</f>
        <v>10.5</v>
      </c>
      <c r="O33" s="325" t="n">
        <f aca="false">IF(ROUNDDOWN(SUM($G33,$J33,$N33,0.05),1)&gt;0,ROUNDDOWN(SUM($G33,$J33,$N33,0.05),1),"")</f>
        <v>21.6</v>
      </c>
      <c r="P33" s="323" t="n">
        <v>21</v>
      </c>
      <c r="Q33" s="323" t="n">
        <v>20</v>
      </c>
      <c r="R33" s="323"/>
      <c r="S33" s="323" t="n">
        <v>16</v>
      </c>
      <c r="T33" s="323"/>
      <c r="U33" s="326" t="n">
        <f aca="false">IF(OR(COUNTIF($P33:$T33,"&gt;0")=0,COUNTA($P$14)=0),"",(IF(COUNTA($Q33:$T33)&lt;=2,SUM($P33:$T33),IF(COUNTA($Q33:$T33)=3,SUM($P33:$T33)-MIN($Q33:$T33),SUM($P33:$T33)-MIN($Q33:$T33)-SMALL($Q33:$T33,2))))*7/(SUM($P$14:$R$14)/10))</f>
        <v>57</v>
      </c>
      <c r="V33" s="327" t="n">
        <f aca="false">IF(ROUNDDOWN(SUM($O33,$U33,0.5),0)&gt;0,ROUNDDOWN(SUM($O33,$U33,0.5),0),"")</f>
        <v>79</v>
      </c>
      <c r="W33" s="327"/>
      <c r="X33" s="327"/>
      <c r="Y33" s="328" t="str">
        <f aca="false">IF(AND(N33&lt;$N$14/2,COUNTIF($P33:$T33,"&gt;0")&gt;0),"FAIL LABS",IF(OR($U33=0,$U33=""),"",IF($V33&gt;=70,"A",IF($V33&gt;=60,"B",IF($V33&gt;=50,"C",IF($V33&gt;=40,"D","E"))))))</f>
        <v>A</v>
      </c>
    </row>
    <row r="34" customFormat="false" ht="26.25" hidden="false" customHeight="false" outlineLevel="0" collapsed="false">
      <c r="A34" s="320" t="n">
        <v>20</v>
      </c>
      <c r="B34" s="577" t="s">
        <v>65</v>
      </c>
      <c r="C34" s="577" t="s">
        <v>66</v>
      </c>
      <c r="D34" s="323" t="n">
        <v>2.91666666666667</v>
      </c>
      <c r="E34" s="323" t="n">
        <v>6.47058823529412</v>
      </c>
      <c r="F34" s="323"/>
      <c r="G34" s="324" t="n">
        <f aca="false">IF(COUNTA($D34:$F34)&gt;0,SUM($D34/$D$14,$E34/$E$14,$F34/$F$14)*$G$14/COUNTA($D34:$F34),0)</f>
        <v>4.69362745098039</v>
      </c>
      <c r="H34" s="323" t="n">
        <v>2</v>
      </c>
      <c r="I34" s="323"/>
      <c r="J34" s="324" t="n">
        <f aca="false">IF(COUNTA($H34:$I34)&gt;0,SUM($H34/$H$14,$I34/$I$14)*$J$14/COUNTA($H34:$I34),0)</f>
        <v>2</v>
      </c>
      <c r="K34" s="323" t="n">
        <v>12</v>
      </c>
      <c r="L34" s="323" t="n">
        <v>13</v>
      </c>
      <c r="M34" s="323"/>
      <c r="N34" s="324" t="n">
        <f aca="false">IF(COUNTA($K34:$M34)&gt;0,SUM($K34/$K$14,$L34/$L$14,$M34/$M$14)*$N$14/COUNTA($K34:$M34),0)</f>
        <v>12.5</v>
      </c>
      <c r="O34" s="325" t="n">
        <f aca="false">IF(ROUNDDOWN(SUM($G34,$J34,$N34,0.05),1)&gt;0,ROUNDDOWN(SUM($G34,$J34,$N34,0.05),1),"")</f>
        <v>19.2</v>
      </c>
      <c r="P34" s="323" t="n">
        <v>15.5</v>
      </c>
      <c r="Q34" s="323" t="n">
        <v>15</v>
      </c>
      <c r="R34" s="323"/>
      <c r="S34" s="323"/>
      <c r="T34" s="323" t="n">
        <v>8</v>
      </c>
      <c r="U34" s="326" t="n">
        <f aca="false">IF(OR(COUNTIF($P34:$T34,"&gt;0")=0,COUNTA($P$14)=0),"",(IF(COUNTA($Q34:$T34)&lt;=2,SUM($P34:$T34),IF(COUNTA($Q34:$T34)=3,SUM($P34:$T34)-MIN($Q34:$T34),SUM($P34:$T34)-MIN($Q34:$T34)-SMALL($Q34:$T34,2))))*7/(SUM($P$14:$R$14)/10))</f>
        <v>38.5</v>
      </c>
      <c r="V34" s="327" t="n">
        <f aca="false">IF(ROUNDDOWN(SUM($O34,$U34,0.5),0)&gt;0,ROUNDDOWN(SUM($O34,$U34,0.5),0),"")</f>
        <v>58</v>
      </c>
      <c r="W34" s="327"/>
      <c r="X34" s="327"/>
      <c r="Y34" s="328" t="str">
        <f aca="false">IF(AND(N34&lt;$N$14/2,COUNTIF($P34:$T34,"&gt;0")&gt;0),"FAIL LABS",IF(OR($U34=0,$U34=""),"",IF($V34&gt;=70,"A",IF($V34&gt;=60,"B",IF($V34&gt;=50,"C",IF($V34&gt;=40,"D","E"))))))</f>
        <v>C</v>
      </c>
    </row>
    <row r="35" customFormat="false" ht="26.25" hidden="false" customHeight="false" outlineLevel="0" collapsed="false">
      <c r="A35" s="320" t="n">
        <v>21</v>
      </c>
      <c r="B35" s="582" t="s">
        <v>67</v>
      </c>
      <c r="C35" s="582" t="s">
        <v>68</v>
      </c>
      <c r="D35" s="323" t="n">
        <v>4.16666666666667</v>
      </c>
      <c r="E35" s="323" t="n">
        <v>8.82352941176471</v>
      </c>
      <c r="F35" s="323"/>
      <c r="G35" s="324" t="n">
        <f aca="false">IF(COUNTA($D35:$F35)&gt;0,SUM($D35/$D$14,$E35/$E$14,$F35/$F$14)*$G$14/COUNTA($D35:$F35),0)</f>
        <v>6.49509803921569</v>
      </c>
      <c r="H35" s="323" t="n">
        <v>1</v>
      </c>
      <c r="I35" s="323"/>
      <c r="J35" s="324" t="n">
        <f aca="false">IF(COUNTA($H35:$I35)&gt;0,SUM($H35/$H$14,$I35/$I$14)*$J$14/COUNTA($H35:$I35),0)</f>
        <v>1</v>
      </c>
      <c r="K35" s="323" t="n">
        <v>11</v>
      </c>
      <c r="L35" s="323" t="n">
        <v>9</v>
      </c>
      <c r="M35" s="323"/>
      <c r="N35" s="324" t="n">
        <f aca="false">IF(COUNTA($K35:$M35)&gt;0,SUM($K35/$K$14,$L35/$L$14,$M35/$M$14)*$N$14/COUNTA($K35:$M35),0)</f>
        <v>10</v>
      </c>
      <c r="O35" s="325" t="n">
        <f aca="false">IF(ROUNDDOWN(SUM($G35,$J35,$N35,0.05),1)&gt;0,ROUNDDOWN(SUM($G35,$J35,$N35,0.05),1),"")</f>
        <v>17.5</v>
      </c>
      <c r="P35" s="323" t="n">
        <v>20</v>
      </c>
      <c r="Q35" s="323"/>
      <c r="R35" s="323" t="n">
        <v>17</v>
      </c>
      <c r="S35" s="323" t="n">
        <v>16</v>
      </c>
      <c r="T35" s="323"/>
      <c r="U35" s="326" t="n">
        <f aca="false">IF(OR(COUNTIF($P35:$T35,"&gt;0")=0,COUNTA($P$14)=0),"",(IF(COUNTA($Q35:$T35)&lt;=2,SUM($P35:$T35),IF(COUNTA($Q35:$T35)=3,SUM($P35:$T35)-MIN($Q35:$T35),SUM($P35:$T35)-MIN($Q35:$T35)-SMALL($Q35:$T35,2))))*7/(SUM($P$14:$R$14)/10))</f>
        <v>53</v>
      </c>
      <c r="V35" s="327" t="n">
        <f aca="false">IF(ROUNDDOWN(SUM($O35,$U35,0.5),0)&gt;0,ROUNDDOWN(SUM($O35,$U35,0.5),0),"")</f>
        <v>71</v>
      </c>
      <c r="W35" s="327"/>
      <c r="X35" s="327"/>
      <c r="Y35" s="328" t="str">
        <f aca="false">IF(AND(N35&lt;$N$14/2,COUNTIF($P35:$T35,"&gt;0")&gt;0),"FAIL LABS",IF(OR($U35=0,$U35=""),"",IF($V35&gt;=70,"A",IF($V35&gt;=60,"B",IF($V35&gt;=50,"C",IF($V35&gt;=40,"D","E"))))))</f>
        <v>A</v>
      </c>
    </row>
    <row r="36" customFormat="false" ht="26.25" hidden="false" customHeight="false" outlineLevel="0" collapsed="false">
      <c r="A36" s="320" t="n">
        <v>22</v>
      </c>
      <c r="B36" s="582" t="s">
        <v>87</v>
      </c>
      <c r="C36" s="582" t="s">
        <v>88</v>
      </c>
      <c r="D36" s="323" t="n">
        <v>5</v>
      </c>
      <c r="E36" s="323" t="n">
        <v>9.41176470588235</v>
      </c>
      <c r="F36" s="323"/>
      <c r="G36" s="324" t="n">
        <f aca="false">IF(COUNTA($D36:$F36)&gt;0,SUM($D36/$D$14,$E36/$E$14,$F36/$F$14)*$G$14/COUNTA($D36:$F36),0)</f>
        <v>7.20588235294118</v>
      </c>
      <c r="H36" s="323" t="n">
        <v>4</v>
      </c>
      <c r="I36" s="323"/>
      <c r="J36" s="324" t="n">
        <f aca="false">IF(COUNTA($H36:$I36)&gt;0,SUM($H36/$H$14,$I36/$I$14)*$J$14/COUNTA($H36:$I36),0)</f>
        <v>4</v>
      </c>
      <c r="K36" s="323" t="n">
        <v>11</v>
      </c>
      <c r="L36" s="323" t="n">
        <v>13</v>
      </c>
      <c r="M36" s="323"/>
      <c r="N36" s="324" t="n">
        <f aca="false">IF(COUNTA($K36:$M36)&gt;0,SUM($K36/$K$14,$L36/$L$14,$M36/$M$14)*$N$14/COUNTA($K36:$M36),0)</f>
        <v>12</v>
      </c>
      <c r="O36" s="325" t="n">
        <f aca="false">IF(ROUNDDOWN(SUM($G36,$J36,$N36,0.05),1)&gt;0,ROUNDDOWN(SUM($G36,$J36,$N36,0.05),1),"")</f>
        <v>23.2</v>
      </c>
      <c r="P36" s="323"/>
      <c r="Q36" s="323"/>
      <c r="R36" s="323"/>
      <c r="S36" s="323"/>
      <c r="T36" s="323"/>
      <c r="U36" s="326" t="str">
        <f aca="false">IF(OR(COUNTIF($P36:$T36,"&gt;0")=0,COUNTA($P$14)=0),"",(IF(COUNTA($Q36:$T36)&lt;=2,SUM($P36:$T36),IF(COUNTA($Q36:$T36)=3,SUM($P36:$T36)-MIN($Q36:$T36),SUM($P36:$T36)-MIN($Q36:$T36)-SMALL($Q36:$T36,2))))*7/(SUM($P$14:$R$14)/10))</f>
        <v/>
      </c>
      <c r="V36" s="327" t="n">
        <f aca="false">IF(ROUNDDOWN(SUM($O36,$U36,0.5),0)&gt;0,ROUNDDOWN(SUM($O36,$U36,0.5),0),"")</f>
        <v>23</v>
      </c>
      <c r="W36" s="327"/>
      <c r="X36" s="327"/>
      <c r="Y36" s="328" t="str">
        <f aca="false">IF(AND(N36&lt;$N$14/2,COUNTIF($P36:$T36,"&gt;0")&gt;0),"FAIL LABS",IF(OR($U36=0,$U36=""),"",IF($V36&gt;=70,"A",IF($V36&gt;=60,"B",IF($V36&gt;=50,"C",IF($V36&gt;=40,"D","E"))))))</f>
        <v/>
      </c>
    </row>
    <row r="37" customFormat="false" ht="26.25" hidden="false" customHeight="false" outlineLevel="0" collapsed="false">
      <c r="A37" s="320" t="n">
        <v>23</v>
      </c>
      <c r="B37" s="582" t="s">
        <v>96</v>
      </c>
      <c r="C37" s="582" t="s">
        <v>97</v>
      </c>
      <c r="D37" s="323" t="n">
        <v>5.83333333333333</v>
      </c>
      <c r="E37" s="323" t="n">
        <v>10</v>
      </c>
      <c r="F37" s="323"/>
      <c r="G37" s="324" t="n">
        <f aca="false">IF(COUNTA($D37:$F37)&gt;0,SUM($D37/$D$14,$E37/$E$14,$F37/$F$14)*$G$14/COUNTA($D37:$F37),0)</f>
        <v>7.91666666666667</v>
      </c>
      <c r="H37" s="323" t="n">
        <v>3</v>
      </c>
      <c r="I37" s="323"/>
      <c r="J37" s="324" t="n">
        <f aca="false">IF(COUNTA($H37:$I37)&gt;0,SUM($H37/$H$14,$I37/$I$14)*$J$14/COUNTA($H37:$I37),0)</f>
        <v>3</v>
      </c>
      <c r="K37" s="323" t="n">
        <v>11</v>
      </c>
      <c r="L37" s="323" t="n">
        <v>10</v>
      </c>
      <c r="M37" s="323"/>
      <c r="N37" s="324" t="n">
        <f aca="false">IF(COUNTA($K37:$M37)&gt;0,SUM($K37/$K$14,$L37/$L$14,$M37/$M$14)*$N$14/COUNTA($K37:$M37),0)</f>
        <v>10.5</v>
      </c>
      <c r="O37" s="325" t="n">
        <f aca="false">IF(ROUNDDOWN(SUM($G37,$J37,$N37,0.05),1)&gt;0,ROUNDDOWN(SUM($G37,$J37,$N37,0.05),1),"")</f>
        <v>21.4</v>
      </c>
      <c r="P37" s="323" t="n">
        <v>11</v>
      </c>
      <c r="Q37" s="323" t="n">
        <v>8</v>
      </c>
      <c r="R37" s="323"/>
      <c r="S37" s="323"/>
      <c r="T37" s="323" t="n">
        <v>0</v>
      </c>
      <c r="U37" s="326" t="n">
        <f aca="false">IF(OR(COUNTIF($P37:$T37,"&gt;0")=0,COUNTA($P$14)=0),"",(IF(COUNTA($Q37:$T37)&lt;=2,SUM($P37:$T37),IF(COUNTA($Q37:$T37)=3,SUM($P37:$T37)-MIN($Q37:$T37),SUM($P37:$T37)-MIN($Q37:$T37)-SMALL($Q37:$T37,2))))*7/(SUM($P$14:$R$14)/10))</f>
        <v>19</v>
      </c>
      <c r="V37" s="327" t="n">
        <f aca="false">IF(ROUNDDOWN(SUM($O37,$U37,0.5),0)&gt;0,ROUNDDOWN(SUM($O37,$U37,0.5),0),"")</f>
        <v>40</v>
      </c>
      <c r="W37" s="327"/>
      <c r="X37" s="327"/>
      <c r="Y37" s="328" t="str">
        <f aca="false">IF(AND(N37&lt;$N$14/2,COUNTIF($P37:$T37,"&gt;0")&gt;0),"FAIL LABS",IF(OR($U37=0,$U37=""),"",IF($V37&gt;=70,"A",IF($V37&gt;=60,"B",IF($V37&gt;=50,"C",IF($V37&gt;=40,"D","E"))))))</f>
        <v>D</v>
      </c>
    </row>
    <row r="38" customFormat="false" ht="26.25" hidden="false" customHeight="false" outlineLevel="0" collapsed="false">
      <c r="A38" s="320" t="n">
        <v>24</v>
      </c>
      <c r="B38" s="577" t="s">
        <v>69</v>
      </c>
      <c r="C38" s="577" t="s">
        <v>70</v>
      </c>
      <c r="D38" s="323" t="n">
        <v>3.33333333333333</v>
      </c>
      <c r="E38" s="323" t="n">
        <v>10</v>
      </c>
      <c r="F38" s="323"/>
      <c r="G38" s="324" t="n">
        <f aca="false">IF(COUNTA($D38:$F38)&gt;0,SUM($D38/$D$14,$E38/$E$14,$F38/$F$14)*$G$14/COUNTA($D38:$F38),0)</f>
        <v>6.66666666666667</v>
      </c>
      <c r="H38" s="323" t="n">
        <v>3</v>
      </c>
      <c r="I38" s="323"/>
      <c r="J38" s="324" t="n">
        <f aca="false">IF(COUNTA($H38:$I38)&gt;0,SUM($H38/$H$14,$I38/$I$14)*$J$14/COUNTA($H38:$I38),0)</f>
        <v>3</v>
      </c>
      <c r="K38" s="323" t="n">
        <v>11</v>
      </c>
      <c r="L38" s="323" t="n">
        <v>13</v>
      </c>
      <c r="M38" s="323"/>
      <c r="N38" s="324" t="n">
        <f aca="false">IF(COUNTA($K38:$M38)&gt;0,SUM($K38/$K$14,$L38/$L$14,$M38/$M$14)*$N$14/COUNTA($K38:$M38),0)</f>
        <v>12</v>
      </c>
      <c r="O38" s="325" t="n">
        <f aca="false">IF(ROUNDDOWN(SUM($G38,$J38,$N38,0.05),1)&gt;0,ROUNDDOWN(SUM($G38,$J38,$N38,0.05),1),"")</f>
        <v>21.7</v>
      </c>
      <c r="P38" s="323" t="n">
        <v>15</v>
      </c>
      <c r="Q38" s="323" t="n">
        <v>17</v>
      </c>
      <c r="R38" s="323"/>
      <c r="S38" s="323"/>
      <c r="T38" s="323" t="n">
        <v>12</v>
      </c>
      <c r="U38" s="326" t="n">
        <f aca="false">IF(OR(COUNTIF($P38:$T38,"&gt;0")=0,COUNTA($P$14)=0),"",(IF(COUNTA($Q38:$T38)&lt;=2,SUM($P38:$T38),IF(COUNTA($Q38:$T38)=3,SUM($P38:$T38)-MIN($Q38:$T38),SUM($P38:$T38)-MIN($Q38:$T38)-SMALL($Q38:$T38,2))))*7/(SUM($P$14:$R$14)/10))</f>
        <v>44</v>
      </c>
      <c r="V38" s="327" t="n">
        <f aca="false">IF(ROUNDDOWN(SUM($O38,$U38,0.5),0)&gt;0,ROUNDDOWN(SUM($O38,$U38,0.5),0),"")</f>
        <v>66</v>
      </c>
      <c r="W38" s="327"/>
      <c r="X38" s="327"/>
      <c r="Y38" s="328" t="str">
        <f aca="false">IF(AND(N38&lt;$N$14/2,COUNTIF($P38:$T38,"&gt;0")&gt;0),"FAIL LABS",IF(OR($U38=0,$U38=""),"",IF($V38&gt;=70,"A",IF($V38&gt;=60,"B",IF($V38&gt;=50,"C",IF($V38&gt;=40,"D","E"))))))</f>
        <v>B</v>
      </c>
    </row>
    <row r="39" customFormat="false" ht="26.25" hidden="false" customHeight="false" outlineLevel="0" collapsed="false">
      <c r="A39" s="320" t="n">
        <v>25</v>
      </c>
      <c r="B39" s="582" t="s">
        <v>71</v>
      </c>
      <c r="C39" s="582" t="s">
        <v>72</v>
      </c>
      <c r="D39" s="323" t="n">
        <v>2.08333333333333</v>
      </c>
      <c r="E39" s="323" t="n">
        <v>7.64705882352941</v>
      </c>
      <c r="F39" s="323"/>
      <c r="G39" s="324" t="n">
        <f aca="false">IF(COUNTA($D39:$F39)&gt;0,SUM($D39/$D$14,$E39/$E$14,$F39/$F$14)*$G$14/COUNTA($D39:$F39),0)</f>
        <v>4.86519607843137</v>
      </c>
      <c r="H39" s="323" t="n">
        <v>2</v>
      </c>
      <c r="I39" s="323"/>
      <c r="J39" s="324" t="n">
        <f aca="false">IF(COUNTA($H39:$I39)&gt;0,SUM($H39/$H$14,$I39/$I$14)*$J$14/COUNTA($H39:$I39),0)</f>
        <v>2</v>
      </c>
      <c r="K39" s="323" t="n">
        <v>9</v>
      </c>
      <c r="L39" s="323" t="n">
        <v>10</v>
      </c>
      <c r="M39" s="323"/>
      <c r="N39" s="324" t="n">
        <f aca="false">IF(COUNTA($K39:$M39)&gt;0,SUM($K39/$K$14,$L39/$L$14,$M39/$M$14)*$N$14/COUNTA($K39:$M39),0)</f>
        <v>9.5</v>
      </c>
      <c r="O39" s="325" t="n">
        <f aca="false">IF(ROUNDDOWN(SUM($G39,$J39,$N39,0.05),1)&gt;0,ROUNDDOWN(SUM($G39,$J39,$N39,0.05),1),"")</f>
        <v>16.4</v>
      </c>
      <c r="P39" s="323" t="n">
        <v>11.5</v>
      </c>
      <c r="Q39" s="323" t="n">
        <v>8</v>
      </c>
      <c r="R39" s="323"/>
      <c r="S39" s="323" t="n">
        <v>10</v>
      </c>
      <c r="T39" s="323"/>
      <c r="U39" s="326" t="n">
        <f aca="false">IF(OR(COUNTIF($P39:$T39,"&gt;0")=0,COUNTA($P$14)=0),"",(IF(COUNTA($Q39:$T39)&lt;=2,SUM($P39:$T39),IF(COUNTA($Q39:$T39)=3,SUM($P39:$T39)-MIN($Q39:$T39),SUM($P39:$T39)-MIN($Q39:$T39)-SMALL($Q39:$T39,2))))*7/(SUM($P$14:$R$14)/10))</f>
        <v>29.5</v>
      </c>
      <c r="V39" s="327" t="n">
        <f aca="false">IF(ROUNDDOWN(SUM($O39,$U39,0.5),0)&gt;0,ROUNDDOWN(SUM($O39,$U39,0.5),0),"")</f>
        <v>46</v>
      </c>
      <c r="W39" s="327"/>
      <c r="X39" s="327"/>
      <c r="Y39" s="328" t="str">
        <f aca="false">IF(AND(N39&lt;$N$14/2,COUNTIF($P39:$T39,"&gt;0")&gt;0),"FAIL LABS",IF(OR($U39=0,$U39=""),"",IF($V39&gt;=70,"A",IF($V39&gt;=60,"B",IF($V39&gt;=50,"C",IF($V39&gt;=40,"D","E"))))))</f>
        <v>D</v>
      </c>
    </row>
    <row r="40" customFormat="false" ht="26.25" hidden="false" customHeight="false" outlineLevel="0" collapsed="false">
      <c r="A40" s="320" t="n">
        <v>26</v>
      </c>
      <c r="B40" s="577" t="s">
        <v>73</v>
      </c>
      <c r="C40" s="577" t="s">
        <v>74</v>
      </c>
      <c r="D40" s="323" t="n">
        <v>2.91666666666667</v>
      </c>
      <c r="E40" s="323" t="n">
        <v>9.41176470588235</v>
      </c>
      <c r="F40" s="323"/>
      <c r="G40" s="324" t="n">
        <f aca="false">IF(COUNTA($D40:$F40)&gt;0,SUM($D40/$D$14,$E40/$E$14,$F40/$F$14)*$G$14/COUNTA($D40:$F40),0)</f>
        <v>6.16421568627451</v>
      </c>
      <c r="H40" s="323" t="n">
        <v>2</v>
      </c>
      <c r="I40" s="323"/>
      <c r="J40" s="324" t="n">
        <f aca="false">IF(COUNTA($H40:$I40)&gt;0,SUM($H40/$H$14,$I40/$I$14)*$J$14/COUNTA($H40:$I40),0)</f>
        <v>2</v>
      </c>
      <c r="K40" s="323" t="n">
        <v>14</v>
      </c>
      <c r="L40" s="323" t="n">
        <v>13</v>
      </c>
      <c r="M40" s="323"/>
      <c r="N40" s="324" t="n">
        <f aca="false">IF(COUNTA($K40:$M40)&gt;0,SUM($K40/$K$14,$L40/$L$14,$M40/$M$14)*$N$14/COUNTA($K40:$M40),0)</f>
        <v>13.5</v>
      </c>
      <c r="O40" s="325" t="n">
        <f aca="false">IF(ROUNDDOWN(SUM($G40,$J40,$N40,0.05),1)&gt;0,ROUNDDOWN(SUM($G40,$J40,$N40,0.05),1),"")</f>
        <v>21.7</v>
      </c>
      <c r="P40" s="323" t="n">
        <v>12</v>
      </c>
      <c r="Q40" s="323" t="n">
        <v>2</v>
      </c>
      <c r="R40" s="323"/>
      <c r="S40" s="323" t="n">
        <v>12</v>
      </c>
      <c r="T40" s="323"/>
      <c r="U40" s="326" t="n">
        <f aca="false">IF(OR(COUNTIF($P40:$T40,"&gt;0")=0,COUNTA($P$14)=0),"",(IF(COUNTA($Q40:$T40)&lt;=2,SUM($P40:$T40),IF(COUNTA($Q40:$T40)=3,SUM($P40:$T40)-MIN($Q40:$T40),SUM($P40:$T40)-MIN($Q40:$T40)-SMALL($Q40:$T40,2))))*7/(SUM($P$14:$R$14)/10))</f>
        <v>26</v>
      </c>
      <c r="V40" s="327" t="n">
        <f aca="false">IF(ROUNDDOWN(SUM($O40,$U40,0.5),0)&gt;0,ROUNDDOWN(SUM($O40,$U40,0.5),0),"")</f>
        <v>48</v>
      </c>
      <c r="W40" s="327"/>
      <c r="X40" s="327"/>
      <c r="Y40" s="328" t="str">
        <f aca="false">IF(AND(N40&lt;$N$14/2,COUNTIF($P40:$T40,"&gt;0")&gt;0),"FAIL LABS",IF(OR($U40=0,$U40=""),"",IF($V40&gt;=70,"A",IF($V40&gt;=60,"B",IF($V40&gt;=50,"C",IF($V40&gt;=40,"D","E"))))))</f>
        <v>D</v>
      </c>
    </row>
    <row r="41" customFormat="false" ht="26.25" hidden="false" customHeight="false" outlineLevel="0" collapsed="false">
      <c r="A41" s="320" t="n">
        <v>27</v>
      </c>
      <c r="B41" s="582" t="s">
        <v>109</v>
      </c>
      <c r="C41" s="582" t="s">
        <v>110</v>
      </c>
      <c r="D41" s="323" t="n">
        <v>3.33333333333333</v>
      </c>
      <c r="E41" s="323" t="n">
        <v>7.05882352941176</v>
      </c>
      <c r="F41" s="323"/>
      <c r="G41" s="324" t="n">
        <f aca="false">IF(COUNTA($D41:$F41)&gt;0,SUM($D41/$D$14,$E41/$E$14,$F41/$F$14)*$G$14/COUNTA($D41:$F41),0)</f>
        <v>5.19607843137255</v>
      </c>
      <c r="H41" s="323" t="n">
        <v>2</v>
      </c>
      <c r="I41" s="323"/>
      <c r="J41" s="324" t="n">
        <f aca="false">IF(COUNTA($H41:$I41)&gt;0,SUM($H41/$H$14,$I41/$I$14)*$J$14/COUNTA($H41:$I41),0)</f>
        <v>2</v>
      </c>
      <c r="K41" s="323" t="n">
        <v>12</v>
      </c>
      <c r="L41" s="323" t="n">
        <v>13</v>
      </c>
      <c r="M41" s="323"/>
      <c r="N41" s="324" t="n">
        <f aca="false">IF(COUNTA($K41:$M41)&gt;0,SUM($K41/$K$14,$L41/$L$14,$M41/$M$14)*$N$14/COUNTA($K41:$M41),0)</f>
        <v>12.5</v>
      </c>
      <c r="O41" s="325" t="n">
        <f aca="false">IF(ROUNDDOWN(SUM($G41,$J41,$N41,0.05),1)&gt;0,ROUNDDOWN(SUM($G41,$J41,$N41,0.05),1),"")</f>
        <v>19.7</v>
      </c>
      <c r="P41" s="323" t="n">
        <v>13</v>
      </c>
      <c r="Q41" s="323"/>
      <c r="R41" s="323" t="n">
        <v>7</v>
      </c>
      <c r="S41" s="323"/>
      <c r="T41" s="323" t="n">
        <v>5</v>
      </c>
      <c r="U41" s="326" t="n">
        <f aca="false">IF(OR(COUNTIF($P41:$T41,"&gt;0")=0,COUNTA($P$14)=0),"",(IF(COUNTA($Q41:$T41)&lt;=2,SUM($P41:$T41),IF(COUNTA($Q41:$T41)=3,SUM($P41:$T41)-MIN($Q41:$T41),SUM($P41:$T41)-MIN($Q41:$T41)-SMALL($Q41:$T41,2))))*7/(SUM($P$14:$R$14)/10))</f>
        <v>25</v>
      </c>
      <c r="V41" s="327" t="n">
        <f aca="false">IF(ROUNDDOWN(SUM($O41,$U41,0.5),0)&gt;0,ROUNDDOWN(SUM($O41,$U41,0.5),0),"")</f>
        <v>45</v>
      </c>
      <c r="W41" s="327"/>
      <c r="X41" s="327"/>
      <c r="Y41" s="328" t="str">
        <f aca="false">IF(AND(N41&lt;$N$14/2,COUNTIF($P41:$T41,"&gt;0")&gt;0),"FAIL LABS",IF(OR($U41=0,$U41=""),"",IF($V41&gt;=70,"A",IF($V41&gt;=60,"B",IF($V41&gt;=50,"C",IF($V41&gt;=40,"D","E"))))))</f>
        <v>D</v>
      </c>
    </row>
    <row r="42" customFormat="false" ht="26.25" hidden="false" customHeight="false" outlineLevel="0" collapsed="false">
      <c r="A42" s="320" t="n">
        <v>28</v>
      </c>
      <c r="B42" s="577" t="s">
        <v>75</v>
      </c>
      <c r="C42" s="577" t="s">
        <v>76</v>
      </c>
      <c r="D42" s="323" t="n">
        <v>4.16666666666667</v>
      </c>
      <c r="E42" s="323" t="n">
        <v>9.41176470588235</v>
      </c>
      <c r="F42" s="323"/>
      <c r="G42" s="324" t="n">
        <f aca="false">IF(COUNTA($D42:$F42)&gt;0,SUM($D42/$D$14,$E42/$E$14,$F42/$F$14)*$G$14/COUNTA($D42:$F42),0)</f>
        <v>6.78921568627451</v>
      </c>
      <c r="H42" s="323" t="n">
        <v>3</v>
      </c>
      <c r="I42" s="323"/>
      <c r="J42" s="324" t="n">
        <f aca="false">IF(COUNTA($H42:$I42)&gt;0,SUM($H42/$H$14,$I42/$I$14)*$J$14/COUNTA($H42:$I42),0)</f>
        <v>3</v>
      </c>
      <c r="K42" s="323" t="n">
        <v>11</v>
      </c>
      <c r="L42" s="323" t="n">
        <v>10</v>
      </c>
      <c r="M42" s="323"/>
      <c r="N42" s="324" t="n">
        <f aca="false">IF(COUNTA($K42:$M42)&gt;0,SUM($K42/$K$14,$L42/$L$14,$M42/$M$14)*$N$14/COUNTA($K42:$M42),0)</f>
        <v>10.5</v>
      </c>
      <c r="O42" s="325" t="n">
        <f aca="false">IF(ROUNDDOWN(SUM($G42,$J42,$N42,0.05),1)&gt;0,ROUNDDOWN(SUM($G42,$J42,$N42,0.05),1),"")</f>
        <v>20.3</v>
      </c>
      <c r="P42" s="323" t="n">
        <v>22</v>
      </c>
      <c r="Q42" s="323"/>
      <c r="R42" s="323" t="n">
        <v>14</v>
      </c>
      <c r="S42" s="323"/>
      <c r="T42" s="323" t="n">
        <v>18</v>
      </c>
      <c r="U42" s="326" t="n">
        <f aca="false">IF(OR(COUNTIF($P42:$T42,"&gt;0")=0,COUNTA($P$14)=0),"",(IF(COUNTA($Q42:$T42)&lt;=2,SUM($P42:$T42),IF(COUNTA($Q42:$T42)=3,SUM($P42:$T42)-MIN($Q42:$T42),SUM($P42:$T42)-MIN($Q42:$T42)-SMALL($Q42:$T42,2))))*7/(SUM($P$14:$R$14)/10))</f>
        <v>54</v>
      </c>
      <c r="V42" s="327" t="n">
        <f aca="false">IF(ROUNDDOWN(SUM($O42,$U42,0.5),0)&gt;0,ROUNDDOWN(SUM($O42,$U42,0.5),0),"")</f>
        <v>74</v>
      </c>
      <c r="W42" s="327"/>
      <c r="X42" s="327"/>
      <c r="Y42" s="328" t="str">
        <f aca="false">IF(AND(N42&lt;$N$14/2,COUNTIF($P42:$T42,"&gt;0")&gt;0),"FAIL LABS",IF(OR($U42=0,$U42=""),"",IF($V42&gt;=70,"A",IF($V42&gt;=60,"B",IF($V42&gt;=50,"C",IF($V42&gt;=40,"D","E"))))))</f>
        <v>A</v>
      </c>
    </row>
    <row r="43" customFormat="false" ht="26.25" hidden="false" customHeight="false" outlineLevel="0" collapsed="false">
      <c r="A43" s="320" t="n">
        <v>29</v>
      </c>
      <c r="B43" s="577" t="s">
        <v>79</v>
      </c>
      <c r="C43" s="577" t="s">
        <v>80</v>
      </c>
      <c r="D43" s="323" t="n">
        <v>5.41666666666667</v>
      </c>
      <c r="E43" s="323" t="n">
        <v>9.41176470588235</v>
      </c>
      <c r="F43" s="323"/>
      <c r="G43" s="324" t="n">
        <f aca="false">IF(COUNTA($D43:$F43)&gt;0,SUM($D43/$D$14,$E43/$E$14,$F43/$F$14)*$G$14/COUNTA($D43:$F43),0)</f>
        <v>7.41421568627451</v>
      </c>
      <c r="H43" s="323" t="n">
        <v>2</v>
      </c>
      <c r="I43" s="323"/>
      <c r="J43" s="324" t="n">
        <f aca="false">IF(COUNTA($H43:$I43)&gt;0,SUM($H43/$H$14,$I43/$I$14)*$J$14/COUNTA($H43:$I43),0)</f>
        <v>2</v>
      </c>
      <c r="K43" s="323" t="n">
        <v>11</v>
      </c>
      <c r="L43" s="323" t="n">
        <v>13</v>
      </c>
      <c r="M43" s="323"/>
      <c r="N43" s="324" t="n">
        <f aca="false">IF(COUNTA($K43:$M43)&gt;0,SUM($K43/$K$14,$L43/$L$14,$M43/$M$14)*$N$14/COUNTA($K43:$M43),0)</f>
        <v>12</v>
      </c>
      <c r="O43" s="325" t="n">
        <f aca="false">IF(ROUNDDOWN(SUM($G43,$J43,$N43,0.05),1)&gt;0,ROUNDDOWN(SUM($G43,$J43,$N43,0.05),1),"")</f>
        <v>21.4</v>
      </c>
      <c r="P43" s="323" t="n">
        <v>16.5</v>
      </c>
      <c r="Q43" s="323" t="n">
        <v>17</v>
      </c>
      <c r="R43" s="323"/>
      <c r="S43" s="323" t="n">
        <v>14</v>
      </c>
      <c r="T43" s="323"/>
      <c r="U43" s="326" t="n">
        <f aca="false">IF(OR(COUNTIF($P43:$T43,"&gt;0")=0,COUNTA($P$14)=0),"",(IF(COUNTA($Q43:$T43)&lt;=2,SUM($P43:$T43),IF(COUNTA($Q43:$T43)=3,SUM($P43:$T43)-MIN($Q43:$T43),SUM($P43:$T43)-MIN($Q43:$T43)-SMALL($Q43:$T43,2))))*7/(SUM($P$14:$R$14)/10))</f>
        <v>47.5</v>
      </c>
      <c r="V43" s="327" t="n">
        <f aca="false">IF(ROUNDDOWN(SUM($O43,$U43,0.5),0)&gt;0,ROUNDDOWN(SUM($O43,$U43,0.5),0),"")</f>
        <v>69</v>
      </c>
      <c r="W43" s="327"/>
      <c r="X43" s="327"/>
      <c r="Y43" s="328" t="str">
        <f aca="false">IF(AND(N43&lt;$N$14/2,COUNTIF($P43:$T43,"&gt;0")&gt;0),"FAIL LABS",IF(OR($U43=0,$U43=""),"",IF($V43&gt;=70,"A",IF($V43&gt;=60,"B",IF($V43&gt;=50,"C",IF($V43&gt;=40,"D","E"))))))</f>
        <v>B</v>
      </c>
    </row>
    <row r="44" customFormat="false" ht="26.25" hidden="false" customHeight="false" outlineLevel="0" collapsed="false">
      <c r="A44" s="320" t="n">
        <v>30</v>
      </c>
      <c r="B44" s="577" t="s">
        <v>81</v>
      </c>
      <c r="C44" s="577" t="s">
        <v>82</v>
      </c>
      <c r="D44" s="323" t="n">
        <v>4.16666666666667</v>
      </c>
      <c r="E44" s="323" t="n">
        <v>9.41176470588235</v>
      </c>
      <c r="F44" s="323"/>
      <c r="G44" s="324" t="n">
        <f aca="false">IF(COUNTA($D44:$F44)&gt;0,SUM($D44/$D$14,$E44/$E$14,$F44/$F$14)*$G$14/COUNTA($D44:$F44),0)</f>
        <v>6.78921568627451</v>
      </c>
      <c r="H44" s="323" t="n">
        <v>3</v>
      </c>
      <c r="I44" s="323"/>
      <c r="J44" s="324" t="n">
        <f aca="false">IF(COUNTA($H44:$I44)&gt;0,SUM($H44/$H$14,$I44/$I$14)*$J$14/COUNTA($H44:$I44),0)</f>
        <v>3</v>
      </c>
      <c r="K44" s="323" t="n">
        <v>9</v>
      </c>
      <c r="L44" s="323" t="n">
        <v>10</v>
      </c>
      <c r="M44" s="323"/>
      <c r="N44" s="324" t="n">
        <f aca="false">IF(COUNTA($K44:$M44)&gt;0,SUM($K44/$K$14,$L44/$L$14,$M44/$M$14)*$N$14/COUNTA($K44:$M44),0)</f>
        <v>9.5</v>
      </c>
      <c r="O44" s="325" t="n">
        <f aca="false">IF(ROUNDDOWN(SUM($G44,$J44,$N44,0.05),1)&gt;0,ROUNDDOWN(SUM($G44,$J44,$N44,0.05),1),"")</f>
        <v>19.3</v>
      </c>
      <c r="P44" s="323" t="n">
        <v>16</v>
      </c>
      <c r="Q44" s="323" t="n">
        <v>20</v>
      </c>
      <c r="R44" s="323"/>
      <c r="S44" s="323" t="n">
        <v>19</v>
      </c>
      <c r="T44" s="323"/>
      <c r="U44" s="326" t="n">
        <f aca="false">IF(OR(COUNTIF($P44:$T44,"&gt;0")=0,COUNTA($P$14)=0),"",(IF(COUNTA($Q44:$T44)&lt;=2,SUM($P44:$T44),IF(COUNTA($Q44:$T44)=3,SUM($P44:$T44)-MIN($Q44:$T44),SUM($P44:$T44)-MIN($Q44:$T44)-SMALL($Q44:$T44,2))))*7/(SUM($P$14:$R$14)/10))</f>
        <v>55</v>
      </c>
      <c r="V44" s="327" t="n">
        <f aca="false">IF(ROUNDDOWN(SUM($O44,$U44,0.5),0)&gt;0,ROUNDDOWN(SUM($O44,$U44,0.5),0),"")</f>
        <v>74</v>
      </c>
      <c r="W44" s="327"/>
      <c r="X44" s="327"/>
      <c r="Y44" s="328" t="str">
        <f aca="false">IF(AND(N44&lt;$N$14/2,COUNTIF($P44:$T44,"&gt;0")&gt;0),"FAIL LABS",IF(OR($U44=0,$U44=""),"",IF($V44&gt;=70,"A",IF($V44&gt;=60,"B",IF($V44&gt;=50,"C",IF($V44&gt;=40,"D","E"))))))</f>
        <v>A</v>
      </c>
    </row>
    <row r="45" customFormat="false" ht="26.25" hidden="false" customHeight="false" outlineLevel="0" collapsed="false">
      <c r="A45" s="320" t="n">
        <v>31</v>
      </c>
      <c r="B45" s="577" t="s">
        <v>83</v>
      </c>
      <c r="C45" s="577" t="s">
        <v>84</v>
      </c>
      <c r="D45" s="323" t="n">
        <v>2.08333333333333</v>
      </c>
      <c r="E45" s="323" t="n">
        <v>5</v>
      </c>
      <c r="F45" s="323"/>
      <c r="G45" s="324" t="n">
        <f aca="false">IF(COUNTA($D45:$F45)&gt;0,SUM($D45/$D$14,$E45/$E$14,$F45/$F$14)*$G$14/COUNTA($D45:$F45),0)</f>
        <v>3.54166666666667</v>
      </c>
      <c r="H45" s="323" t="n">
        <v>2</v>
      </c>
      <c r="I45" s="323"/>
      <c r="J45" s="324" t="n">
        <f aca="false">IF(COUNTA($H45:$I45)&gt;0,SUM($H45/$H$14,$I45/$I$14)*$J$14/COUNTA($H45:$I45),0)</f>
        <v>2</v>
      </c>
      <c r="K45" s="323" t="n">
        <v>14</v>
      </c>
      <c r="L45" s="323" t="n">
        <v>13</v>
      </c>
      <c r="M45" s="323"/>
      <c r="N45" s="324" t="n">
        <f aca="false">IF(COUNTA($K45:$M45)&gt;0,SUM($K45/$K$14,$L45/$L$14,$M45/$M$14)*$N$14/COUNTA($K45:$M45),0)</f>
        <v>13.5</v>
      </c>
      <c r="O45" s="325" t="n">
        <f aca="false">IF(ROUNDDOWN(SUM($G45,$J45,$N45,0.05),1)&gt;0,ROUNDDOWN(SUM($G45,$J45,$N45,0.05),1),"")</f>
        <v>19</v>
      </c>
      <c r="P45" s="323" t="n">
        <v>17</v>
      </c>
      <c r="Q45" s="323" t="n">
        <v>15</v>
      </c>
      <c r="R45" s="323"/>
      <c r="S45" s="323"/>
      <c r="T45" s="323" t="n">
        <v>6</v>
      </c>
      <c r="U45" s="326" t="n">
        <f aca="false">IF(OR(COUNTIF($P45:$T45,"&gt;0")=0,COUNTA($P$14)=0),"",(IF(COUNTA($Q45:$T45)&lt;=2,SUM($P45:$T45),IF(COUNTA($Q45:$T45)=3,SUM($P45:$T45)-MIN($Q45:$T45),SUM($P45:$T45)-MIN($Q45:$T45)-SMALL($Q45:$T45,2))))*7/(SUM($P$14:$R$14)/10))</f>
        <v>38</v>
      </c>
      <c r="V45" s="327" t="n">
        <f aca="false">IF(ROUNDDOWN(SUM($O45,$U45,0.5),0)&gt;0,ROUNDDOWN(SUM($O45,$U45,0.5),0),"")</f>
        <v>57</v>
      </c>
      <c r="W45" s="327"/>
      <c r="X45" s="327"/>
      <c r="Y45" s="328" t="str">
        <f aca="false">IF(AND(N45&lt;$N$14/2,COUNTIF($P45:$T45,"&gt;0")&gt;0),"FAIL LABS",IF(OR($U45=0,$U45=""),"",IF($V45&gt;=70,"A",IF($V45&gt;=60,"B",IF($V45&gt;=50,"C",IF($V45&gt;=40,"D","E"))))))</f>
        <v>C</v>
      </c>
    </row>
    <row r="46" customFormat="false" ht="26.25" hidden="false" customHeight="false" outlineLevel="0" collapsed="false">
      <c r="A46" s="320" t="n">
        <v>32</v>
      </c>
      <c r="B46" s="577" t="s">
        <v>85</v>
      </c>
      <c r="C46" s="577" t="s">
        <v>86</v>
      </c>
      <c r="D46" s="323" t="n">
        <v>5.41666666666667</v>
      </c>
      <c r="E46" s="323" t="n">
        <v>10</v>
      </c>
      <c r="F46" s="323" t="n">
        <v>0</v>
      </c>
      <c r="G46" s="324" t="n">
        <f aca="false">IF(COUNTA($D46:$F46)&gt;0,SUM($D46/$D$14,$E46/$E$14,$F46/$F$14)*$G$14/COUNTA($D46:$F46),0)</f>
        <v>5.13888888888889</v>
      </c>
      <c r="H46" s="323" t="n">
        <v>4.5</v>
      </c>
      <c r="I46" s="323"/>
      <c r="J46" s="324" t="n">
        <f aca="false">IF(COUNTA($H46:$I46)&gt;0,SUM($H46/$H$14,$I46/$I$14)*$J$14/COUNTA($H46:$I46),0)</f>
        <v>4.5</v>
      </c>
      <c r="K46" s="323" t="n">
        <v>9</v>
      </c>
      <c r="L46" s="323" t="n">
        <v>10</v>
      </c>
      <c r="M46" s="323"/>
      <c r="N46" s="324" t="n">
        <f aca="false">IF(COUNTA($K46:$M46)&gt;0,SUM($K46/$K$14,$L46/$L$14,$M46/$M$14)*$N$14/COUNTA($K46:$M46),0)</f>
        <v>9.5</v>
      </c>
      <c r="O46" s="325" t="n">
        <f aca="false">IF(ROUNDDOWN(SUM($G46,$J46,$N46,0.05),1)&gt;0,ROUNDDOWN(SUM($G46,$J46,$N46,0.05),1),"")</f>
        <v>19.1</v>
      </c>
      <c r="P46" s="323" t="n">
        <v>21</v>
      </c>
      <c r="Q46" s="323" t="n">
        <v>16</v>
      </c>
      <c r="R46" s="323"/>
      <c r="S46" s="323" t="n">
        <v>20</v>
      </c>
      <c r="T46" s="323"/>
      <c r="U46" s="326" t="n">
        <f aca="false">IF(OR(COUNTIF($P46:$T46,"&gt;0")=0,COUNTA($P$14)=0),"",(IF(COUNTA($Q46:$T46)&lt;=2,SUM($P46:$T46),IF(COUNTA($Q46:$T46)=3,SUM($P46:$T46)-MIN($Q46:$T46),SUM($P46:$T46)-MIN($Q46:$T46)-SMALL($Q46:$T46,2))))*7/(SUM($P$14:$R$14)/10))</f>
        <v>57</v>
      </c>
      <c r="V46" s="327" t="n">
        <f aca="false">IF(ROUNDDOWN(SUM($O46,$U46,0.5),0)&gt;0,ROUNDDOWN(SUM($O46,$U46,0.5),0),"")</f>
        <v>76</v>
      </c>
      <c r="W46" s="327"/>
      <c r="X46" s="327"/>
      <c r="Y46" s="328" t="str">
        <f aca="false">IF(AND(N46&lt;$N$14/2,COUNTIF($P46:$T46,"&gt;0")&gt;0),"FAIL LABS",IF(OR($U46=0,$U46=""),"",IF($V46&gt;=70,"A",IF($V46&gt;=60,"B",IF($V46&gt;=50,"C",IF($V46&gt;=40,"D","E"))))))</f>
        <v>A</v>
      </c>
    </row>
    <row r="47" customFormat="false" ht="26.25" hidden="false" customHeight="false" outlineLevel="0" collapsed="false">
      <c r="A47" s="320" t="n">
        <v>33</v>
      </c>
      <c r="B47" s="577" t="s">
        <v>94</v>
      </c>
      <c r="C47" s="577" t="s">
        <v>95</v>
      </c>
      <c r="D47" s="323" t="n">
        <v>3.33333333333333</v>
      </c>
      <c r="E47" s="323" t="n">
        <v>7.64705882352941</v>
      </c>
      <c r="F47" s="323"/>
      <c r="G47" s="324" t="n">
        <f aca="false">IF(COUNTA($D47:$F47)&gt;0,SUM($D47/$D$14,$E47/$E$14,$F47/$F$14)*$G$14/COUNTA($D47:$F47),0)</f>
        <v>5.49019607843137</v>
      </c>
      <c r="H47" s="323" t="n">
        <v>2</v>
      </c>
      <c r="I47" s="323"/>
      <c r="J47" s="324" t="n">
        <f aca="false">IF(COUNTA($H47:$I47)&gt;0,SUM($H47/$H$14,$I47/$I$14)*$J$14/COUNTA($H47:$I47),0)</f>
        <v>2</v>
      </c>
      <c r="K47" s="323" t="n">
        <v>9</v>
      </c>
      <c r="L47" s="323" t="n">
        <v>10</v>
      </c>
      <c r="M47" s="323"/>
      <c r="N47" s="324" t="n">
        <f aca="false">IF(COUNTA($K47:$M47)&gt;0,SUM($K47/$K$14,$L47/$L$14,$M47/$M$14)*$N$14/COUNTA($K47:$M47),0)</f>
        <v>9.5</v>
      </c>
      <c r="O47" s="325" t="n">
        <f aca="false">IF(ROUNDDOWN(SUM($G47,$J47,$N47,0.05),1)&gt;0,ROUNDDOWN(SUM($G47,$J47,$N47,0.05),1),"")</f>
        <v>17</v>
      </c>
      <c r="P47" s="323" t="n">
        <v>18</v>
      </c>
      <c r="Q47" s="323"/>
      <c r="R47" s="323" t="n">
        <v>8</v>
      </c>
      <c r="S47" s="323" t="n">
        <v>9</v>
      </c>
      <c r="T47" s="323"/>
      <c r="U47" s="326" t="n">
        <f aca="false">IF(OR(COUNTIF($P47:$T47,"&gt;0")=0,COUNTA($P$14)=0),"",(IF(COUNTA($Q47:$T47)&lt;=2,SUM($P47:$T47),IF(COUNTA($Q47:$T47)=3,SUM($P47:$T47)-MIN($Q47:$T47),SUM($P47:$T47)-MIN($Q47:$T47)-SMALL($Q47:$T47,2))))*7/(SUM($P$14:$R$14)/10))</f>
        <v>35</v>
      </c>
      <c r="V47" s="327" t="n">
        <f aca="false">IF(ROUNDDOWN(SUM($O47,$U47,0.5),0)&gt;0,ROUNDDOWN(SUM($O47,$U47,0.5),0),"")</f>
        <v>52</v>
      </c>
      <c r="W47" s="327"/>
      <c r="X47" s="327"/>
      <c r="Y47" s="328" t="str">
        <f aca="false">IF(AND(N47&lt;$N$14/2,COUNTIF($P47:$T47,"&gt;0")&gt;0),"FAIL LABS",IF(OR($U47=0,$U47=""),"",IF($V47&gt;=70,"A",IF($V47&gt;=60,"B",IF($V47&gt;=50,"C",IF($V47&gt;=40,"D","E"))))))</f>
        <v>C</v>
      </c>
    </row>
    <row r="48" customFormat="false" ht="26.25" hidden="false" customHeight="false" outlineLevel="0" collapsed="false">
      <c r="A48" s="320" t="n">
        <v>34</v>
      </c>
      <c r="B48" s="577" t="s">
        <v>101</v>
      </c>
      <c r="C48" s="577" t="s">
        <v>102</v>
      </c>
      <c r="D48" s="323" t="n">
        <v>4.58333333333333</v>
      </c>
      <c r="E48" s="323" t="n">
        <v>6.25</v>
      </c>
      <c r="F48" s="323"/>
      <c r="G48" s="324" t="n">
        <f aca="false">IF(COUNTA($D48:$F48)&gt;0,SUM($D48/$D$14,$E48/$E$14,$F48/$F$14)*$G$14/COUNTA($D48:$F48),0)</f>
        <v>5.41666666666667</v>
      </c>
      <c r="H48" s="323" t="n">
        <v>3</v>
      </c>
      <c r="I48" s="323"/>
      <c r="J48" s="324" t="n">
        <f aca="false">IF(COUNTA($H48:$I48)&gt;0,SUM($H48/$H$14,$I48/$I$14)*$J$14/COUNTA($H48:$I48),0)</f>
        <v>3</v>
      </c>
      <c r="K48" s="323" t="n">
        <v>11</v>
      </c>
      <c r="L48" s="323" t="n">
        <v>10</v>
      </c>
      <c r="M48" s="323"/>
      <c r="N48" s="324" t="n">
        <f aca="false">IF(COUNTA($K48:$M48)&gt;0,SUM($K48/$K$14,$L48/$L$14,$M48/$M$14)*$N$14/COUNTA($K48:$M48),0)</f>
        <v>10.5</v>
      </c>
      <c r="O48" s="325" t="n">
        <f aca="false">IF(ROUNDDOWN(SUM($G48,$J48,$N48,0.05),1)&gt;0,ROUNDDOWN(SUM($G48,$J48,$N48,0.05),1),"")</f>
        <v>18.9</v>
      </c>
      <c r="P48" s="323" t="n">
        <v>24.5</v>
      </c>
      <c r="Q48" s="323" t="n">
        <v>19</v>
      </c>
      <c r="R48" s="323"/>
      <c r="S48" s="323"/>
      <c r="T48" s="323"/>
      <c r="U48" s="326" t="n">
        <f aca="false">IF(OR(COUNTIF($P48:$T48,"&gt;0")=0,COUNTA($P$14)=0),"",(IF(COUNTA($Q48:$T48)&lt;=2,SUM($P48:$T48),IF(COUNTA($Q48:$T48)=3,SUM($P48:$T48)-MIN($Q48:$T48),SUM($P48:$T48)-MIN($Q48:$T48)-SMALL($Q48:$T48,2))))*7/(SUM($P$14:$R$14)/10))</f>
        <v>43.5</v>
      </c>
      <c r="V48" s="327" t="n">
        <f aca="false">IF(ROUNDDOWN(SUM($O48,$U48,0.5),0)&gt;0,ROUNDDOWN(SUM($O48,$U48,0.5),0),"")</f>
        <v>62</v>
      </c>
      <c r="W48" s="327"/>
      <c r="X48" s="327"/>
      <c r="Y48" s="328" t="str">
        <f aca="false">IF(AND(N48&lt;$N$14/2,COUNTIF($P48:$T48,"&gt;0")&gt;0),"FAIL LABS",IF(OR($U48=0,$U48=""),"",IF($V48&gt;=70,"A",IF($V48&gt;=60,"B",IF($V48&gt;=50,"C",IF($V48&gt;=40,"D","E"))))))</f>
        <v>B</v>
      </c>
    </row>
    <row r="49" customFormat="false" ht="26.25" hidden="false" customHeight="false" outlineLevel="0" collapsed="false">
      <c r="A49" s="320" t="n">
        <v>35</v>
      </c>
      <c r="B49" s="582" t="s">
        <v>103</v>
      </c>
      <c r="C49" s="582" t="s">
        <v>104</v>
      </c>
      <c r="D49" s="323" t="n">
        <v>5.41666666666667</v>
      </c>
      <c r="E49" s="323" t="n">
        <v>10</v>
      </c>
      <c r="F49" s="323"/>
      <c r="G49" s="324" t="n">
        <f aca="false">IF(COUNTA($D49:$F49)&gt;0,SUM($D49/$D$14,$E49/$E$14,$F49/$F$14)*$G$14/COUNTA($D49:$F49),0)</f>
        <v>7.70833333333333</v>
      </c>
      <c r="H49" s="323" t="n">
        <v>2</v>
      </c>
      <c r="I49" s="323"/>
      <c r="J49" s="324" t="n">
        <f aca="false">IF(COUNTA($H49:$I49)&gt;0,SUM($H49/$H$14,$I49/$I$14)*$J$14/COUNTA($H49:$I49),0)</f>
        <v>2</v>
      </c>
      <c r="K49" s="323" t="n">
        <v>11</v>
      </c>
      <c r="L49" s="323" t="n">
        <v>13</v>
      </c>
      <c r="M49" s="323"/>
      <c r="N49" s="324" t="n">
        <f aca="false">IF(COUNTA($K49:$M49)&gt;0,SUM($K49/$K$14,$L49/$L$14,$M49/$M$14)*$N$14/COUNTA($K49:$M49),0)</f>
        <v>12</v>
      </c>
      <c r="O49" s="325" t="n">
        <f aca="false">IF(ROUNDDOWN(SUM($G49,$J49,$N49,0.05),1)&gt;0,ROUNDDOWN(SUM($G49,$J49,$N49,0.05),1),"")</f>
        <v>21.7</v>
      </c>
      <c r="P49" s="323" t="n">
        <v>16</v>
      </c>
      <c r="Q49" s="323" t="n">
        <v>13</v>
      </c>
      <c r="R49" s="323"/>
      <c r="S49" s="323"/>
      <c r="T49" s="323" t="n">
        <v>12</v>
      </c>
      <c r="U49" s="326" t="n">
        <f aca="false">IF(OR(COUNTIF($P49:$T49,"&gt;0")=0,COUNTA($P$14)=0),"",(IF(COUNTA($Q49:$T49)&lt;=2,SUM($P49:$T49),IF(COUNTA($Q49:$T49)=3,SUM($P49:$T49)-MIN($Q49:$T49),SUM($P49:$T49)-MIN($Q49:$T49)-SMALL($Q49:$T49,2))))*7/(SUM($P$14:$R$14)/10))</f>
        <v>41</v>
      </c>
      <c r="V49" s="327" t="n">
        <f aca="false">IF(ROUNDDOWN(SUM($O49,$U49,0.5),0)&gt;0,ROUNDDOWN(SUM($O49,$U49,0.5),0),"")</f>
        <v>63</v>
      </c>
      <c r="W49" s="327"/>
      <c r="X49" s="327"/>
      <c r="Y49" s="328" t="str">
        <f aca="false">IF(AND(N49&lt;$N$14/2,COUNTIF($P49:$T49,"&gt;0")&gt;0),"FAIL LABS",IF(OR($U49=0,$U49=""),"",IF($V49&gt;=70,"A",IF($V49&gt;=60,"B",IF($V49&gt;=50,"C",IF($V49&gt;=40,"D","E"))))))</f>
        <v>B</v>
      </c>
    </row>
    <row r="50" customFormat="false" ht="26.25" hidden="false" customHeight="false" outlineLevel="0" collapsed="false">
      <c r="A50" s="320" t="n">
        <v>36</v>
      </c>
      <c r="B50" s="577" t="s">
        <v>105</v>
      </c>
      <c r="C50" s="577" t="s">
        <v>106</v>
      </c>
      <c r="D50" s="323" t="n">
        <v>2.91666666666667</v>
      </c>
      <c r="E50" s="323" t="n">
        <v>10</v>
      </c>
      <c r="F50" s="323"/>
      <c r="G50" s="324" t="n">
        <f aca="false">IF(COUNTA($D50:$F50)&gt;0,SUM($D50/$D$14,$E50/$E$14,$F50/$F$14)*$G$14/COUNTA($D50:$F50),0)</f>
        <v>6.45833333333333</v>
      </c>
      <c r="H50" s="323" t="n">
        <v>4</v>
      </c>
      <c r="I50" s="323"/>
      <c r="J50" s="324" t="n">
        <f aca="false">IF(COUNTA($H50:$I50)&gt;0,SUM($H50/$H$14,$I50/$I$14)*$J$14/COUNTA($H50:$I50),0)</f>
        <v>4</v>
      </c>
      <c r="K50" s="323" t="n">
        <v>10</v>
      </c>
      <c r="L50" s="323" t="n">
        <v>11</v>
      </c>
      <c r="M50" s="323"/>
      <c r="N50" s="324" t="n">
        <f aca="false">IF(COUNTA($K50:$M50)&gt;0,SUM($K50/$K$14,$L50/$L$14,$M50/$M$14)*$N$14/COUNTA($K50:$M50),0)</f>
        <v>10.5</v>
      </c>
      <c r="O50" s="325" t="n">
        <f aca="false">IF(ROUNDDOWN(SUM($G50,$J50,$N50,0.05),1)&gt;0,ROUNDDOWN(SUM($G50,$J50,$N50,0.05),1),"")</f>
        <v>21</v>
      </c>
      <c r="P50" s="323" t="n">
        <v>15.5</v>
      </c>
      <c r="Q50" s="323" t="n">
        <v>15</v>
      </c>
      <c r="R50" s="323"/>
      <c r="S50" s="323" t="n">
        <v>14</v>
      </c>
      <c r="T50" s="323"/>
      <c r="U50" s="326" t="n">
        <f aca="false">IF(OR(COUNTIF($P50:$T50,"&gt;0")=0,COUNTA($P$14)=0),"",(IF(COUNTA($Q50:$T50)&lt;=2,SUM($P50:$T50),IF(COUNTA($Q50:$T50)=3,SUM($P50:$T50)-MIN($Q50:$T50),SUM($P50:$T50)-MIN($Q50:$T50)-SMALL($Q50:$T50,2))))*7/(SUM($P$14:$R$14)/10))</f>
        <v>44.5</v>
      </c>
      <c r="V50" s="327" t="n">
        <f aca="false">IF(ROUNDDOWN(SUM($O50,$U50,0.5),0)&gt;0,ROUNDDOWN(SUM($O50,$U50,0.5),0),"")</f>
        <v>66</v>
      </c>
      <c r="W50" s="327"/>
      <c r="X50" s="327"/>
      <c r="Y50" s="328" t="str">
        <f aca="false">IF(AND(N50&lt;$N$14/2,COUNTIF($P50:$T50,"&gt;0")&gt;0),"FAIL LABS",IF(OR($U50=0,$U50=""),"",IF($V50&gt;=70,"A",IF($V50&gt;=60,"B",IF($V50&gt;=50,"C",IF($V50&gt;=40,"D","E"))))))</f>
        <v>B</v>
      </c>
    </row>
    <row r="51" customFormat="false" ht="26.25" hidden="false" customHeight="false" outlineLevel="0" collapsed="false">
      <c r="A51" s="320" t="n">
        <v>37</v>
      </c>
      <c r="B51" s="577" t="s">
        <v>180</v>
      </c>
      <c r="C51" s="577" t="s">
        <v>460</v>
      </c>
      <c r="D51" s="323" t="n">
        <v>2.5</v>
      </c>
      <c r="E51" s="323" t="n">
        <v>5.88235294117647</v>
      </c>
      <c r="F51" s="323"/>
      <c r="G51" s="324" t="n">
        <f aca="false">IF(COUNTA($D51:$F51)&gt;0,SUM($D51/$D$14,$E51/$E$14,$F51/$F$14)*$G$14/COUNTA($D51:$F51),0)</f>
        <v>4.19117647058824</v>
      </c>
      <c r="H51" s="323" t="n">
        <v>1</v>
      </c>
      <c r="I51" s="323"/>
      <c r="J51" s="324" t="n">
        <f aca="false">IF(COUNTA($H51:$I51)&gt;0,SUM($H51/$H$14,$I51/$I$14)*$J$14/COUNTA($H51:$I51),0)</f>
        <v>1</v>
      </c>
      <c r="K51" s="323" t="n">
        <v>11</v>
      </c>
      <c r="L51" s="323" t="n">
        <v>13</v>
      </c>
      <c r="M51" s="323"/>
      <c r="N51" s="324" t="n">
        <f aca="false">IF(COUNTA($K51:$M51)&gt;0,SUM($K51/$K$14,$L51/$L$14,$M51/$M$14)*$N$14/COUNTA($K51:$M51),0)</f>
        <v>12</v>
      </c>
      <c r="O51" s="325" t="n">
        <f aca="false">IF(ROUNDDOWN(SUM($G51,$J51,$N51,0.05),1)&gt;0,ROUNDDOWN(SUM($G51,$J51,$N51,0.05),1),"")</f>
        <v>17.2</v>
      </c>
      <c r="P51" s="323" t="n">
        <v>16</v>
      </c>
      <c r="Q51" s="323" t="n">
        <v>4</v>
      </c>
      <c r="R51" s="323"/>
      <c r="S51" s="323"/>
      <c r="T51" s="323" t="n">
        <v>0</v>
      </c>
      <c r="U51" s="326" t="n">
        <f aca="false">IF(OR(COUNTIF($P51:$T51,"&gt;0")=0,COUNTA($P$14)=0),"",(IF(COUNTA($Q51:$T51)&lt;=2,SUM($P51:$T51),IF(COUNTA($Q51:$T51)=3,SUM($P51:$T51)-MIN($Q51:$T51),SUM($P51:$T51)-MIN($Q51:$T51)-SMALL($Q51:$T51,2))))*7/(SUM($P$14:$R$14)/10))</f>
        <v>20</v>
      </c>
      <c r="V51" s="327" t="n">
        <f aca="false">IF(ROUNDDOWN(SUM($O51,$U51,0.5),0)&gt;0,ROUNDDOWN(SUM($O51,$U51,0.5),0),"")</f>
        <v>37</v>
      </c>
      <c r="W51" s="327"/>
      <c r="X51" s="327"/>
      <c r="Y51" s="328" t="str">
        <f aca="false">IF(AND(N51&lt;$N$14/2,COUNTIF($P51:$T51,"&gt;0")&gt;0),"FAIL LABS",IF(OR($U51=0,$U51=""),"",IF($V51&gt;=70,"A",IF($V51&gt;=60,"B",IF($V51&gt;=50,"C",IF($V51&gt;=40,"D","E"))))))</f>
        <v>E</v>
      </c>
    </row>
    <row r="52" customFormat="false" ht="26.25" hidden="false" customHeight="false" outlineLevel="0" collapsed="false">
      <c r="A52" s="320" t="n">
        <v>38</v>
      </c>
      <c r="B52" s="577" t="s">
        <v>107</v>
      </c>
      <c r="C52" s="577" t="s">
        <v>108</v>
      </c>
      <c r="D52" s="323" t="n">
        <v>4.16666666666667</v>
      </c>
      <c r="E52" s="323" t="n">
        <v>10</v>
      </c>
      <c r="F52" s="323"/>
      <c r="G52" s="324" t="n">
        <f aca="false">IF(COUNTA($D52:$F52)&gt;0,SUM($D52/$D$14,$E52/$E$14,$F52/$F$14)*$G$14/COUNTA($D52:$F52),0)</f>
        <v>7.08333333333333</v>
      </c>
      <c r="H52" s="323" t="n">
        <v>2</v>
      </c>
      <c r="I52" s="323"/>
      <c r="J52" s="324" t="n">
        <f aca="false">IF(COUNTA($H52:$I52)&gt;0,SUM($H52/$H$14,$I52/$I$14)*$J$14/COUNTA($H52:$I52),0)</f>
        <v>2</v>
      </c>
      <c r="K52" s="323" t="n">
        <v>11</v>
      </c>
      <c r="L52" s="323" t="n">
        <v>12</v>
      </c>
      <c r="M52" s="323"/>
      <c r="N52" s="324" t="n">
        <f aca="false">IF(COUNTA($K52:$M52)&gt;0,SUM($K52/$K$14,$L52/$L$14,$M52/$M$14)*$N$14/COUNTA($K52:$M52),0)</f>
        <v>11.5</v>
      </c>
      <c r="O52" s="325" t="n">
        <f aca="false">IF(ROUNDDOWN(SUM($G52,$J52,$N52,0.05),1)&gt;0,ROUNDDOWN(SUM($G52,$J52,$N52,0.05),1),"")</f>
        <v>20.6</v>
      </c>
      <c r="P52" s="323" t="n">
        <v>14</v>
      </c>
      <c r="Q52" s="323" t="n">
        <v>16</v>
      </c>
      <c r="R52" s="323"/>
      <c r="S52" s="323"/>
      <c r="T52" s="323" t="n">
        <v>9.5</v>
      </c>
      <c r="U52" s="326" t="n">
        <f aca="false">IF(OR(COUNTIF($P52:$T52,"&gt;0")=0,COUNTA($P$14)=0),"",(IF(COUNTA($Q52:$T52)&lt;=2,SUM($P52:$T52),IF(COUNTA($Q52:$T52)=3,SUM($P52:$T52)-MIN($Q52:$T52),SUM($P52:$T52)-MIN($Q52:$T52)-SMALL($Q52:$T52,2))))*7/(SUM($P$14:$R$14)/10))</f>
        <v>39.5</v>
      </c>
      <c r="V52" s="327" t="n">
        <f aca="false">IF(ROUNDDOWN(SUM($O52,$U52,0.5),0)&gt;0,ROUNDDOWN(SUM($O52,$U52,0.5),0),"")</f>
        <v>60</v>
      </c>
      <c r="W52" s="327"/>
      <c r="X52" s="327"/>
      <c r="Y52" s="328" t="str">
        <f aca="false">IF(AND(N52&lt;$N$14/2,COUNTIF($P52:$T52,"&gt;0")&gt;0),"FAIL LABS",IF(OR($U52=0,$U52=""),"",IF($V52&gt;=70,"A",IF($V52&gt;=60,"B",IF($V52&gt;=50,"C",IF($V52&gt;=40,"D","E"))))))</f>
        <v>B</v>
      </c>
    </row>
    <row r="53" customFormat="false" ht="26.25" hidden="false" customHeight="false" outlineLevel="0" collapsed="false">
      <c r="A53" s="320" t="n">
        <v>39</v>
      </c>
      <c r="B53" s="577" t="s">
        <v>111</v>
      </c>
      <c r="C53" s="577" t="s">
        <v>112</v>
      </c>
      <c r="D53" s="323" t="n">
        <v>5.41666666666667</v>
      </c>
      <c r="E53" s="323" t="n">
        <v>10</v>
      </c>
      <c r="F53" s="323"/>
      <c r="G53" s="324" t="n">
        <f aca="false">IF(COUNTA($D53:$F53)&gt;0,SUM($D53/$D$14,$E53/$E$14,$F53/$F$14)*$G$14/COUNTA($D53:$F53),0)</f>
        <v>7.70833333333333</v>
      </c>
      <c r="H53" s="323" t="n">
        <v>3</v>
      </c>
      <c r="I53" s="323"/>
      <c r="J53" s="324" t="n">
        <f aca="false">IF(COUNTA($H53:$I53)&gt;0,SUM($H53/$H$14,$I53/$I$14)*$J$14/COUNTA($H53:$I53),0)</f>
        <v>3</v>
      </c>
      <c r="K53" s="323" t="n">
        <v>11</v>
      </c>
      <c r="L53" s="323" t="n">
        <v>12</v>
      </c>
      <c r="M53" s="323"/>
      <c r="N53" s="324" t="n">
        <f aca="false">IF(COUNTA($K53:$M53)&gt;0,SUM($K53/$K$14,$L53/$L$14,$M53/$M$14)*$N$14/COUNTA($K53:$M53),0)</f>
        <v>11.5</v>
      </c>
      <c r="O53" s="325" t="n">
        <f aca="false">IF(ROUNDDOWN(SUM($G53,$J53,$N53,0.05),1)&gt;0,ROUNDDOWN(SUM($G53,$J53,$N53,0.05),1),"")</f>
        <v>22.2</v>
      </c>
      <c r="P53" s="323" t="n">
        <v>13</v>
      </c>
      <c r="Q53" s="323" t="n">
        <v>17</v>
      </c>
      <c r="R53" s="323"/>
      <c r="S53" s="323"/>
      <c r="T53" s="323" t="n">
        <v>14.5</v>
      </c>
      <c r="U53" s="326" t="n">
        <f aca="false">IF(OR(COUNTIF($P53:$T53,"&gt;0")=0,COUNTA($P$14)=0),"",(IF(COUNTA($Q53:$T53)&lt;=2,SUM($P53:$T53),IF(COUNTA($Q53:$T53)=3,SUM($P53:$T53)-MIN($Q53:$T53),SUM($P53:$T53)-MIN($Q53:$T53)-SMALL($Q53:$T53,2))))*7/(SUM($P$14:$R$14)/10))</f>
        <v>44.5</v>
      </c>
      <c r="V53" s="327" t="n">
        <f aca="false">IF(ROUNDDOWN(SUM($O53,$U53,0.5),0)&gt;0,ROUNDDOWN(SUM($O53,$U53,0.5),0),"")</f>
        <v>67</v>
      </c>
      <c r="W53" s="327"/>
      <c r="X53" s="327"/>
      <c r="Y53" s="328" t="str">
        <f aca="false">IF(AND(N53&lt;$N$14/2,COUNTIF($P53:$T53,"&gt;0")&gt;0),"FAIL LABS",IF(OR($U53=0,$U53=""),"",IF($V53&gt;=70,"A",IF($V53&gt;=60,"B",IF($V53&gt;=50,"C",IF($V53&gt;=40,"D","E"))))))</f>
        <v>B</v>
      </c>
    </row>
    <row r="54" customFormat="false" ht="26.25" hidden="false" customHeight="false" outlineLevel="0" collapsed="false">
      <c r="A54" s="320" t="n">
        <v>40</v>
      </c>
      <c r="B54" s="577" t="s">
        <v>113</v>
      </c>
      <c r="C54" s="577" t="s">
        <v>114</v>
      </c>
      <c r="D54" s="323" t="n">
        <v>3.33333333333333</v>
      </c>
      <c r="E54" s="323" t="n">
        <v>10</v>
      </c>
      <c r="F54" s="323"/>
      <c r="G54" s="324" t="n">
        <f aca="false">IF(COUNTA($D54:$F54)&gt;0,SUM($D54/$D$14,$E54/$E$14,$F54/$F$14)*$G$14/COUNTA($D54:$F54),0)</f>
        <v>6.66666666666667</v>
      </c>
      <c r="H54" s="323" t="n">
        <v>4</v>
      </c>
      <c r="I54" s="323"/>
      <c r="J54" s="324" t="n">
        <f aca="false">IF(COUNTA($H54:$I54)&gt;0,SUM($H54/$H$14,$I54/$I$14)*$J$14/COUNTA($H54:$I54),0)</f>
        <v>4</v>
      </c>
      <c r="K54" s="323" t="n">
        <v>14</v>
      </c>
      <c r="L54" s="323" t="n">
        <v>13</v>
      </c>
      <c r="M54" s="323"/>
      <c r="N54" s="324" t="n">
        <f aca="false">IF(COUNTA($K54:$M54)&gt;0,SUM($K54/$K$14,$L54/$L$14,$M54/$M$14)*$N$14/COUNTA($K54:$M54),0)</f>
        <v>13.5</v>
      </c>
      <c r="O54" s="325" t="n">
        <f aca="false">IF(ROUNDDOWN(SUM($G54,$J54,$N54,0.05),1)&gt;0,ROUNDDOWN(SUM($G54,$J54,$N54,0.05),1),"")</f>
        <v>24.2</v>
      </c>
      <c r="P54" s="323" t="n">
        <v>14</v>
      </c>
      <c r="Q54" s="323" t="n">
        <v>14</v>
      </c>
      <c r="R54" s="323"/>
      <c r="S54" s="323" t="n">
        <v>8</v>
      </c>
      <c r="T54" s="323"/>
      <c r="U54" s="326" t="n">
        <f aca="false">IF(OR(COUNTIF($P54:$T54,"&gt;0")=0,COUNTA($P$14)=0),"",(IF(COUNTA($Q54:$T54)&lt;=2,SUM($P54:$T54),IF(COUNTA($Q54:$T54)=3,SUM($P54:$T54)-MIN($Q54:$T54),SUM($P54:$T54)-MIN($Q54:$T54)-SMALL($Q54:$T54,2))))*7/(SUM($P$14:$R$14)/10))</f>
        <v>36</v>
      </c>
      <c r="V54" s="327" t="n">
        <f aca="false">IF(ROUNDDOWN(SUM($O54,$U54,0.5),0)&gt;0,ROUNDDOWN(SUM($O54,$U54,0.5),0),"")</f>
        <v>60</v>
      </c>
      <c r="W54" s="327"/>
      <c r="X54" s="327"/>
      <c r="Y54" s="328" t="str">
        <f aca="false">IF(AND(N54&lt;$N$14/2,COUNTIF($P54:$T54,"&gt;0")&gt;0),"FAIL LABS",IF(OR($U54=0,$U54=""),"",IF($V54&gt;=70,"A",IF($V54&gt;=60,"B",IF($V54&gt;=50,"C",IF($V54&gt;=40,"D","E"))))))</f>
        <v>B</v>
      </c>
    </row>
    <row r="55" customFormat="false" ht="26.25" hidden="false" customHeight="false" outlineLevel="0" collapsed="false">
      <c r="A55" s="320" t="n">
        <v>41</v>
      </c>
      <c r="B55" s="577" t="s">
        <v>137</v>
      </c>
      <c r="C55" s="577" t="s">
        <v>138</v>
      </c>
      <c r="D55" s="323" t="n">
        <v>0</v>
      </c>
      <c r="E55" s="323" t="n">
        <v>0</v>
      </c>
      <c r="F55" s="323"/>
      <c r="G55" s="324" t="n">
        <f aca="false">IF(COUNTA($D55:$F55)&gt;0,SUM($D55/$D$14,$E55/$E$14,$F55/$F$14)*$G$14/COUNTA($D55:$F55),0)</f>
        <v>0</v>
      </c>
      <c r="H55" s="323"/>
      <c r="I55" s="323"/>
      <c r="J55" s="324" t="n">
        <f aca="false">IF(COUNTA($H55:$I55)&gt;0,SUM($H55/$H$14,$I55/$I$14)*$J$14/COUNTA($H55:$I55),0)</f>
        <v>0</v>
      </c>
      <c r="K55" s="323" t="n">
        <v>11</v>
      </c>
      <c r="L55" s="323" t="n">
        <v>12</v>
      </c>
      <c r="M55" s="323"/>
      <c r="N55" s="324" t="n">
        <f aca="false">IF(COUNTA($K55:$M55)&gt;0,SUM($K55/$K$14,$L55/$L$14,$M55/$M$14)*$N$14/COUNTA($K55:$M55),0)</f>
        <v>11.5</v>
      </c>
      <c r="O55" s="325" t="n">
        <f aca="false">IF(ROUNDDOWN(SUM($G55,$J55,$N55,0.05),1)&gt;0,ROUNDDOWN(SUM($G55,$J55,$N55,0.05),1),"")</f>
        <v>11.5</v>
      </c>
      <c r="P55" s="323"/>
      <c r="Q55" s="323"/>
      <c r="R55" s="323"/>
      <c r="S55" s="323"/>
      <c r="T55" s="323"/>
      <c r="U55" s="326" t="str">
        <f aca="false">IF(OR(COUNTIF($P55:$T55,"&gt;0")=0,COUNTA($P$14)=0),"",(IF(COUNTA($Q55:$T55)&lt;=2,SUM($P55:$T55),IF(COUNTA($Q55:$T55)=3,SUM($P55:$T55)-MIN($Q55:$T55),SUM($P55:$T55)-MIN($Q55:$T55)-SMALL($Q55:$T55,2))))*7/(SUM($P$14:$R$14)/10))</f>
        <v/>
      </c>
      <c r="V55" s="327" t="n">
        <f aca="false">IF(ROUNDDOWN(SUM($O55,$U55,0.5),0)&gt;0,ROUNDDOWN(SUM($O55,$U55,0.5),0),"")</f>
        <v>12</v>
      </c>
      <c r="W55" s="327"/>
      <c r="X55" s="327"/>
      <c r="Y55" s="328" t="str">
        <f aca="false">IF(AND(N55&lt;$N$14/2,COUNTIF($P55:$T55,"&gt;0")&gt;0),"FAIL LABS",IF(OR($U55=0,$U55=""),"",IF($V55&gt;=70,"A",IF($V55&gt;=60,"B",IF($V55&gt;=50,"C",IF($V55&gt;=40,"D","E"))))))</f>
        <v/>
      </c>
    </row>
    <row r="56" customFormat="false" ht="26.25" hidden="false" customHeight="false" outlineLevel="0" collapsed="false">
      <c r="A56" s="320" t="n">
        <v>42</v>
      </c>
      <c r="B56" s="582" t="s">
        <v>115</v>
      </c>
      <c r="C56" s="582" t="s">
        <v>116</v>
      </c>
      <c r="D56" s="323" t="n">
        <v>2.5</v>
      </c>
      <c r="E56" s="323" t="n">
        <v>9.4</v>
      </c>
      <c r="F56" s="323"/>
      <c r="G56" s="324" t="n">
        <f aca="false">IF(COUNTA($D56:$F56)&gt;0,SUM($D56/$D$14,$E56/$E$14,$F56/$F$14)*$G$14/COUNTA($D56:$F56),0)</f>
        <v>5.95</v>
      </c>
      <c r="H56" s="323" t="n">
        <v>2</v>
      </c>
      <c r="I56" s="323"/>
      <c r="J56" s="324" t="n">
        <f aca="false">IF(COUNTA($H56:$I56)&gt;0,SUM($H56/$H$14,$I56/$I$14)*$J$14/COUNTA($H56:$I56),0)</f>
        <v>2</v>
      </c>
      <c r="K56" s="323" t="n">
        <v>11</v>
      </c>
      <c r="L56" s="323" t="n">
        <v>9</v>
      </c>
      <c r="M56" s="323"/>
      <c r="N56" s="324" t="n">
        <f aca="false">IF(COUNTA($K56:$M56)&gt;0,SUM($K56/$K$14,$L56/$L$14,$M56/$M$14)*$N$14/COUNTA($K56:$M56),0)</f>
        <v>10</v>
      </c>
      <c r="O56" s="325" t="n">
        <f aca="false">IF(ROUNDDOWN(SUM($G56,$J56,$N56,0.05),1)&gt;0,ROUNDDOWN(SUM($G56,$J56,$N56,0.05),1),"")</f>
        <v>18</v>
      </c>
      <c r="P56" s="323" t="n">
        <v>20</v>
      </c>
      <c r="Q56" s="323" t="n">
        <v>11</v>
      </c>
      <c r="R56" s="323"/>
      <c r="S56" s="323"/>
      <c r="T56" s="323" t="n">
        <v>2</v>
      </c>
      <c r="U56" s="326" t="n">
        <f aca="false">IF(OR(COUNTIF($P56:$T56,"&gt;0")=0,COUNTA($P$14)=0),"",(IF(COUNTA($Q56:$T56)&lt;=2,SUM($P56:$T56),IF(COUNTA($Q56:$T56)=3,SUM($P56:$T56)-MIN($Q56:$T56),SUM($P56:$T56)-MIN($Q56:$T56)-SMALL($Q56:$T56,2))))*7/(SUM($P$14:$R$14)/10))</f>
        <v>33</v>
      </c>
      <c r="V56" s="327" t="n">
        <f aca="false">IF(ROUNDDOWN(SUM($O56,$U56,0.5),0)&gt;0,ROUNDDOWN(SUM($O56,$U56,0.5),0),"")</f>
        <v>51</v>
      </c>
      <c r="W56" s="327"/>
      <c r="X56" s="327"/>
      <c r="Y56" s="328" t="str">
        <f aca="false">IF(AND(N56&lt;$N$14/2,COUNTIF($P56:$T56,"&gt;0")&gt;0),"FAIL LABS",IF(OR($U56=0,$U56=""),"",IF($V56&gt;=70,"A",IF($V56&gt;=60,"B",IF($V56&gt;=50,"C",IF($V56&gt;=40,"D","E"))))))</f>
        <v>C</v>
      </c>
    </row>
    <row r="57" customFormat="false" ht="26.25" hidden="false" customHeight="false" outlineLevel="0" collapsed="false">
      <c r="A57" s="320" t="n">
        <v>43</v>
      </c>
      <c r="B57" s="582" t="s">
        <v>117</v>
      </c>
      <c r="C57" s="582" t="s">
        <v>118</v>
      </c>
      <c r="D57" s="323" t="n">
        <v>3.33333333333333</v>
      </c>
      <c r="E57" s="323" t="n">
        <v>9.41176470588235</v>
      </c>
      <c r="F57" s="323"/>
      <c r="G57" s="324" t="n">
        <f aca="false">IF(COUNTA($D57:$F57)&gt;0,SUM($D57/$D$14,$E57/$E$14,$F57/$F$14)*$G$14/COUNTA($D57:$F57),0)</f>
        <v>6.37254901960784</v>
      </c>
      <c r="H57" s="323" t="n">
        <v>3</v>
      </c>
      <c r="I57" s="323"/>
      <c r="J57" s="324" t="n">
        <f aca="false">IF(COUNTA($H57:$I57)&gt;0,SUM($H57/$H$14,$I57/$I$14)*$J$14/COUNTA($H57:$I57),0)</f>
        <v>3</v>
      </c>
      <c r="K57" s="323" t="n">
        <v>10</v>
      </c>
      <c r="L57" s="323" t="n">
        <v>11</v>
      </c>
      <c r="M57" s="323"/>
      <c r="N57" s="324" t="n">
        <f aca="false">IF(COUNTA($K57:$M57)&gt;0,SUM($K57/$K$14,$L57/$L$14,$M57/$M$14)*$N$14/COUNTA($K57:$M57),0)</f>
        <v>10.5</v>
      </c>
      <c r="O57" s="325" t="n">
        <f aca="false">IF(ROUNDDOWN(SUM($G57,$J57,$N57,0.05),1)&gt;0,ROUNDDOWN(SUM($G57,$J57,$N57,0.05),1),"")</f>
        <v>19.9</v>
      </c>
      <c r="P57" s="323" t="n">
        <v>19.5</v>
      </c>
      <c r="Q57" s="323" t="n">
        <v>16</v>
      </c>
      <c r="R57" s="323"/>
      <c r="S57" s="323" t="n">
        <v>20</v>
      </c>
      <c r="T57" s="323"/>
      <c r="U57" s="326" t="n">
        <f aca="false">IF(OR(COUNTIF($P57:$T57,"&gt;0")=0,COUNTA($P$14)=0),"",(IF(COUNTA($Q57:$T57)&lt;=2,SUM($P57:$T57),IF(COUNTA($Q57:$T57)=3,SUM($P57:$T57)-MIN($Q57:$T57),SUM($P57:$T57)-MIN($Q57:$T57)-SMALL($Q57:$T57,2))))*7/(SUM($P$14:$R$14)/10))</f>
        <v>55.5</v>
      </c>
      <c r="V57" s="327" t="n">
        <f aca="false">IF(ROUNDDOWN(SUM($O57,$U57,0.5),0)&gt;0,ROUNDDOWN(SUM($O57,$U57,0.5),0),"")</f>
        <v>75</v>
      </c>
      <c r="W57" s="327"/>
      <c r="X57" s="327"/>
      <c r="Y57" s="328" t="str">
        <f aca="false">IF(AND(N57&lt;$N$14/2,COUNTIF($P57:$T57,"&gt;0")&gt;0),"FAIL LABS",IF(OR($U57=0,$U57=""),"",IF($V57&gt;=70,"A",IF($V57&gt;=60,"B",IF($V57&gt;=50,"C",IF($V57&gt;=40,"D","E"))))))</f>
        <v>A</v>
      </c>
    </row>
    <row r="58" customFormat="false" ht="26.25" hidden="false" customHeight="false" outlineLevel="0" collapsed="false">
      <c r="A58" s="320" t="n">
        <v>44</v>
      </c>
      <c r="B58" s="577" t="s">
        <v>119</v>
      </c>
      <c r="C58" s="577" t="s">
        <v>120</v>
      </c>
      <c r="D58" s="323" t="n">
        <v>5.41666666666667</v>
      </c>
      <c r="E58" s="323" t="n">
        <v>10</v>
      </c>
      <c r="F58" s="323"/>
      <c r="G58" s="324" t="n">
        <f aca="false">IF(COUNTA($D58:$F58)&gt;0,SUM($D58/$D$14,$E58/$E$14,$F58/$F$14)*$G$14/COUNTA($D58:$F58),0)</f>
        <v>7.70833333333333</v>
      </c>
      <c r="H58" s="323" t="n">
        <v>3</v>
      </c>
      <c r="I58" s="323"/>
      <c r="J58" s="324" t="n">
        <f aca="false">IF(COUNTA($H58:$I58)&gt;0,SUM($H58/$H$14,$I58/$I$14)*$J$14/COUNTA($H58:$I58),0)</f>
        <v>3</v>
      </c>
      <c r="K58" s="323" t="n">
        <v>11</v>
      </c>
      <c r="L58" s="323" t="n">
        <v>9</v>
      </c>
      <c r="M58" s="323"/>
      <c r="N58" s="324" t="n">
        <f aca="false">IF(COUNTA($K58:$M58)&gt;0,SUM($K58/$K$14,$L58/$L$14,$M58/$M$14)*$N$14/COUNTA($K58:$M58),0)</f>
        <v>10</v>
      </c>
      <c r="O58" s="325" t="n">
        <f aca="false">IF(ROUNDDOWN(SUM($G58,$J58,$N58,0.05),1)&gt;0,ROUNDDOWN(SUM($G58,$J58,$N58,0.05),1),"")</f>
        <v>20.7</v>
      </c>
      <c r="P58" s="323" t="n">
        <v>13.5</v>
      </c>
      <c r="Q58" s="323" t="n">
        <v>13</v>
      </c>
      <c r="R58" s="323"/>
      <c r="S58" s="323" t="n">
        <v>8</v>
      </c>
      <c r="T58" s="323"/>
      <c r="U58" s="326" t="n">
        <f aca="false">IF(OR(COUNTIF($P58:$T58,"&gt;0")=0,COUNTA($P$14)=0),"",(IF(COUNTA($Q58:$T58)&lt;=2,SUM($P58:$T58),IF(COUNTA($Q58:$T58)=3,SUM($P58:$T58)-MIN($Q58:$T58),SUM($P58:$T58)-MIN($Q58:$T58)-SMALL($Q58:$T58,2))))*7/(SUM($P$14:$R$14)/10))</f>
        <v>34.5</v>
      </c>
      <c r="V58" s="327" t="n">
        <f aca="false">IF(ROUNDDOWN(SUM($O58,$U58,0.5),0)&gt;0,ROUNDDOWN(SUM($O58,$U58,0.5),0),"")</f>
        <v>55</v>
      </c>
      <c r="W58" s="327"/>
      <c r="X58" s="327"/>
      <c r="Y58" s="328" t="str">
        <f aca="false">IF(AND(N58&lt;$N$14/2,COUNTIF($P58:$T58,"&gt;0")&gt;0),"FAIL LABS",IF(OR($U58=0,$U58=""),"",IF($V58&gt;=70,"A",IF($V58&gt;=60,"B",IF($V58&gt;=50,"C",IF($V58&gt;=40,"D","E"))))))</f>
        <v>C</v>
      </c>
    </row>
    <row r="59" customFormat="false" ht="26.25" hidden="false" customHeight="false" outlineLevel="0" collapsed="false">
      <c r="A59" s="320" t="n">
        <v>45</v>
      </c>
      <c r="B59" s="577" t="s">
        <v>121</v>
      </c>
      <c r="C59" s="577" t="s">
        <v>122</v>
      </c>
      <c r="D59" s="323" t="n">
        <v>2.91666666666667</v>
      </c>
      <c r="E59" s="323" t="n">
        <v>10</v>
      </c>
      <c r="F59" s="323"/>
      <c r="G59" s="324" t="n">
        <f aca="false">IF(COUNTA($D59:$F59)&gt;0,SUM($D59/$D$14,$E59/$E$14,$F59/$F$14)*$G$14/COUNTA($D59:$F59),0)</f>
        <v>6.45833333333333</v>
      </c>
      <c r="H59" s="323" t="n">
        <v>4</v>
      </c>
      <c r="I59" s="323"/>
      <c r="J59" s="324" t="n">
        <f aca="false">IF(COUNTA($H59:$I59)&gt;0,SUM($H59/$H$14,$I59/$I$14)*$J$14/COUNTA($H59:$I59),0)</f>
        <v>4</v>
      </c>
      <c r="K59" s="323" t="n">
        <v>11</v>
      </c>
      <c r="L59" s="323" t="n">
        <v>9</v>
      </c>
      <c r="M59" s="323"/>
      <c r="N59" s="324" t="n">
        <f aca="false">IF(COUNTA($K59:$M59)&gt;0,SUM($K59/$K$14,$L59/$L$14,$M59/$M$14)*$N$14/COUNTA($K59:$M59),0)</f>
        <v>10</v>
      </c>
      <c r="O59" s="325" t="n">
        <f aca="false">IF(ROUNDDOWN(SUM($G59,$J59,$N59,0.05),1)&gt;0,ROUNDDOWN(SUM($G59,$J59,$N59,0.05),1),"")</f>
        <v>20.5</v>
      </c>
      <c r="P59" s="323" t="n">
        <v>13.5</v>
      </c>
      <c r="Q59" s="323" t="n">
        <v>12.5</v>
      </c>
      <c r="R59" s="323"/>
      <c r="S59" s="323"/>
      <c r="T59" s="323" t="n">
        <v>4</v>
      </c>
      <c r="U59" s="326" t="n">
        <f aca="false">IF(OR(COUNTIF($P59:$T59,"&gt;0")=0,COUNTA($P$14)=0),"",(IF(COUNTA($Q59:$T59)&lt;=2,SUM($P59:$T59),IF(COUNTA($Q59:$T59)=3,SUM($P59:$T59)-MIN($Q59:$T59),SUM($P59:$T59)-MIN($Q59:$T59)-SMALL($Q59:$T59,2))))*7/(SUM($P$14:$R$14)/10))</f>
        <v>30</v>
      </c>
      <c r="V59" s="327" t="n">
        <f aca="false">IF(ROUNDDOWN(SUM($O59,$U59,0.5),0)&gt;0,ROUNDDOWN(SUM($O59,$U59,0.5),0),"")</f>
        <v>51</v>
      </c>
      <c r="W59" s="327"/>
      <c r="X59" s="327"/>
      <c r="Y59" s="328" t="str">
        <f aca="false">IF(AND(N59&lt;$N$14/2,COUNTIF($P59:$T59,"&gt;0")&gt;0),"FAIL LABS",IF(OR($U59=0,$U59=""),"",IF($V59&gt;=70,"A",IF($V59&gt;=60,"B",IF($V59&gt;=50,"C",IF($V59&gt;=40,"D","E"))))))</f>
        <v>C</v>
      </c>
    </row>
    <row r="60" customFormat="false" ht="26.25" hidden="false" customHeight="false" outlineLevel="0" collapsed="false">
      <c r="A60" s="320" t="n">
        <v>46</v>
      </c>
      <c r="B60" s="577" t="s">
        <v>123</v>
      </c>
      <c r="C60" s="577" t="s">
        <v>124</v>
      </c>
      <c r="D60" s="323" t="n">
        <v>2.5</v>
      </c>
      <c r="E60" s="323" t="n">
        <v>10</v>
      </c>
      <c r="F60" s="323"/>
      <c r="G60" s="324" t="n">
        <f aca="false">IF(COUNTA($D60:$F60)&gt;0,SUM($D60/$D$14,$E60/$E$14,$F60/$F$14)*$G$14/COUNTA($D60:$F60),0)</f>
        <v>6.25</v>
      </c>
      <c r="H60" s="323" t="n">
        <v>2</v>
      </c>
      <c r="I60" s="323"/>
      <c r="J60" s="324" t="n">
        <f aca="false">IF(COUNTA($H60:$I60)&gt;0,SUM($H60/$H$14,$I60/$I$14)*$J$14/COUNTA($H60:$I60),0)</f>
        <v>2</v>
      </c>
      <c r="K60" s="323" t="n">
        <v>14</v>
      </c>
      <c r="L60" s="323" t="n">
        <v>13</v>
      </c>
      <c r="M60" s="323"/>
      <c r="N60" s="324" t="n">
        <f aca="false">IF(COUNTA($K60:$M60)&gt;0,SUM($K60/$K$14,$L60/$L$14,$M60/$M$14)*$N$14/COUNTA($K60:$M60),0)</f>
        <v>13.5</v>
      </c>
      <c r="O60" s="325" t="n">
        <f aca="false">IF(ROUNDDOWN(SUM($G60,$J60,$N60,0.05),1)&gt;0,ROUNDDOWN(SUM($G60,$J60,$N60,0.05),1),"")</f>
        <v>21.8</v>
      </c>
      <c r="P60" s="323" t="n">
        <v>19</v>
      </c>
      <c r="Q60" s="323" t="n">
        <v>12</v>
      </c>
      <c r="R60" s="323"/>
      <c r="S60" s="323" t="n">
        <v>10</v>
      </c>
      <c r="T60" s="323"/>
      <c r="U60" s="326" t="n">
        <f aca="false">IF(OR(COUNTIF($P60:$T60,"&gt;0")=0,COUNTA($P$14)=0),"",(IF(COUNTA($Q60:$T60)&lt;=2,SUM($P60:$T60),IF(COUNTA($Q60:$T60)=3,SUM($P60:$T60)-MIN($Q60:$T60),SUM($P60:$T60)-MIN($Q60:$T60)-SMALL($Q60:$T60,2))))*7/(SUM($P$14:$R$14)/10))</f>
        <v>41</v>
      </c>
      <c r="V60" s="327" t="n">
        <f aca="false">IF(ROUNDDOWN(SUM($O60,$U60,0.5),0)&gt;0,ROUNDDOWN(SUM($O60,$U60,0.5),0),"")</f>
        <v>63</v>
      </c>
      <c r="W60" s="327"/>
      <c r="X60" s="327"/>
      <c r="Y60" s="328" t="str">
        <f aca="false">IF(AND(N60&lt;$N$14/2,COUNTIF($P60:$T60,"&gt;0")&gt;0),"FAIL LABS",IF(OR($U60=0,$U60=""),"",IF($V60&gt;=70,"A",IF($V60&gt;=60,"B",IF($V60&gt;=50,"C",IF($V60&gt;=40,"D","E"))))))</f>
        <v>B</v>
      </c>
    </row>
    <row r="61" customFormat="false" ht="26.25" hidden="false" customHeight="false" outlineLevel="0" collapsed="false">
      <c r="A61" s="320" t="n">
        <v>47</v>
      </c>
      <c r="B61" s="577" t="s">
        <v>125</v>
      </c>
      <c r="C61" s="577" t="s">
        <v>126</v>
      </c>
      <c r="D61" s="323" t="n">
        <v>3.33333333333333</v>
      </c>
      <c r="E61" s="323" t="n">
        <v>10</v>
      </c>
      <c r="F61" s="323"/>
      <c r="G61" s="324" t="n">
        <f aca="false">IF(COUNTA($D61:$F61)&gt;0,SUM($D61/$D$14,$E61/$E$14,$F61/$F$14)*$G$14/COUNTA($D61:$F61),0)</f>
        <v>6.66666666666667</v>
      </c>
      <c r="H61" s="323" t="n">
        <v>2</v>
      </c>
      <c r="I61" s="323"/>
      <c r="J61" s="324" t="n">
        <f aca="false">IF(COUNTA($H61:$I61)&gt;0,SUM($H61/$H$14,$I61/$I$14)*$J$14/COUNTA($H61:$I61),0)</f>
        <v>2</v>
      </c>
      <c r="K61" s="323" t="n">
        <v>11</v>
      </c>
      <c r="L61" s="323" t="n">
        <v>13</v>
      </c>
      <c r="M61" s="323"/>
      <c r="N61" s="324" t="n">
        <f aca="false">IF(COUNTA($K61:$M61)&gt;0,SUM($K61/$K$14,$L61/$L$14,$M61/$M$14)*$N$14/COUNTA($K61:$M61),0)</f>
        <v>12</v>
      </c>
      <c r="O61" s="325" t="n">
        <f aca="false">IF(ROUNDDOWN(SUM($G61,$J61,$N61,0.05),1)&gt;0,ROUNDDOWN(SUM($G61,$J61,$N61,0.05),1),"")</f>
        <v>20.7</v>
      </c>
      <c r="P61" s="323" t="n">
        <v>19.5</v>
      </c>
      <c r="Q61" s="323" t="n">
        <v>16</v>
      </c>
      <c r="R61" s="323"/>
      <c r="S61" s="323" t="n">
        <v>10</v>
      </c>
      <c r="T61" s="323"/>
      <c r="U61" s="326" t="n">
        <f aca="false">IF(OR(COUNTIF($P61:$T61,"&gt;0")=0,COUNTA($P$14)=0),"",(IF(COUNTA($Q61:$T61)&lt;=2,SUM($P61:$T61),IF(COUNTA($Q61:$T61)=3,SUM($P61:$T61)-MIN($Q61:$T61),SUM($P61:$T61)-MIN($Q61:$T61)-SMALL($Q61:$T61,2))))*7/(SUM($P$14:$R$14)/10))</f>
        <v>45.5</v>
      </c>
      <c r="V61" s="327" t="n">
        <f aca="false">IF(ROUNDDOWN(SUM($O61,$U61,0.5),0)&gt;0,ROUNDDOWN(SUM($O61,$U61,0.5),0),"")</f>
        <v>66</v>
      </c>
      <c r="W61" s="327"/>
      <c r="X61" s="327"/>
      <c r="Y61" s="328" t="str">
        <f aca="false">IF(AND(N61&lt;$N$14/2,COUNTIF($P61:$T61,"&gt;0")&gt;0),"FAIL LABS",IF(OR($U61=0,$U61=""),"",IF($V61&gt;=70,"A",IF($V61&gt;=60,"B",IF($V61&gt;=50,"C",IF($V61&gt;=40,"D","E"))))))</f>
        <v>B</v>
      </c>
    </row>
    <row r="62" customFormat="false" ht="26.25" hidden="false" customHeight="false" outlineLevel="0" collapsed="false">
      <c r="A62" s="320" t="n">
        <v>48</v>
      </c>
      <c r="B62" s="577" t="s">
        <v>127</v>
      </c>
      <c r="C62" s="577" t="s">
        <v>128</v>
      </c>
      <c r="D62" s="323" t="n">
        <v>2.91666666666667</v>
      </c>
      <c r="E62" s="323" t="n">
        <v>10</v>
      </c>
      <c r="F62" s="323"/>
      <c r="G62" s="324" t="n">
        <f aca="false">IF(COUNTA($D62:$F62)&gt;0,SUM($D62/$D$14,$E62/$E$14,$F62/$F$14)*$G$14/COUNTA($D62:$F62),0)</f>
        <v>6.45833333333333</v>
      </c>
      <c r="H62" s="323" t="n">
        <v>2</v>
      </c>
      <c r="I62" s="323"/>
      <c r="J62" s="324" t="n">
        <f aca="false">IF(COUNTA($H62:$I62)&gt;0,SUM($H62/$H$14,$I62/$I$14)*$J$14/COUNTA($H62:$I62),0)</f>
        <v>2</v>
      </c>
      <c r="K62" s="323" t="n">
        <v>11</v>
      </c>
      <c r="L62" s="323" t="n">
        <v>9</v>
      </c>
      <c r="M62" s="323"/>
      <c r="N62" s="324" t="n">
        <f aca="false">IF(COUNTA($K62:$M62)&gt;0,SUM($K62/$K$14,$L62/$L$14,$M62/$M$14)*$N$14/COUNTA($K62:$M62),0)</f>
        <v>10</v>
      </c>
      <c r="O62" s="325" t="n">
        <f aca="false">IF(ROUNDDOWN(SUM($G62,$J62,$N62,0.05),1)&gt;0,ROUNDDOWN(SUM($G62,$J62,$N62,0.05),1),"")</f>
        <v>18.5</v>
      </c>
      <c r="P62" s="323" t="n">
        <v>15</v>
      </c>
      <c r="Q62" s="323" t="n">
        <v>12</v>
      </c>
      <c r="R62" s="323"/>
      <c r="S62" s="323"/>
      <c r="T62" s="323" t="n">
        <v>4</v>
      </c>
      <c r="U62" s="326" t="n">
        <f aca="false">IF(OR(COUNTIF($P62:$T62,"&gt;0")=0,COUNTA($P$14)=0),"",(IF(COUNTA($Q62:$T62)&lt;=2,SUM($P62:$T62),IF(COUNTA($Q62:$T62)=3,SUM($P62:$T62)-MIN($Q62:$T62),SUM($P62:$T62)-MIN($Q62:$T62)-SMALL($Q62:$T62,2))))*7/(SUM($P$14:$R$14)/10))</f>
        <v>31</v>
      </c>
      <c r="V62" s="327" t="n">
        <f aca="false">IF(ROUNDDOWN(SUM($O62,$U62,0.5),0)&gt;0,ROUNDDOWN(SUM($O62,$U62,0.5),0),"")</f>
        <v>50</v>
      </c>
      <c r="W62" s="327"/>
      <c r="X62" s="327"/>
      <c r="Y62" s="328" t="str">
        <f aca="false">IF(AND(N62&lt;$N$14/2,COUNTIF($P62:$T62,"&gt;0")&gt;0),"FAIL LABS",IF(OR($U62=0,$U62=""),"",IF($V62&gt;=70,"A",IF($V62&gt;=60,"B",IF($V62&gt;=50,"C",IF($V62&gt;=40,"D","E"))))))</f>
        <v>C</v>
      </c>
    </row>
    <row r="63" customFormat="false" ht="26.25" hidden="false" customHeight="false" outlineLevel="0" collapsed="false">
      <c r="A63" s="320" t="n">
        <v>49</v>
      </c>
      <c r="B63" s="577" t="s">
        <v>129</v>
      </c>
      <c r="C63" s="577" t="s">
        <v>130</v>
      </c>
      <c r="D63" s="323" t="n">
        <v>2.5</v>
      </c>
      <c r="E63" s="323" t="n">
        <v>10</v>
      </c>
      <c r="F63" s="323"/>
      <c r="G63" s="324" t="n">
        <f aca="false">IF(COUNTA($D63:$F63)&gt;0,SUM($D63/$D$14,$E63/$E$14,$F63/$F$14)*$G$14/COUNTA($D63:$F63),0)</f>
        <v>6.25</v>
      </c>
      <c r="H63" s="323" t="n">
        <v>3</v>
      </c>
      <c r="I63" s="323"/>
      <c r="J63" s="324" t="n">
        <f aca="false">IF(COUNTA($H63:$I63)&gt;0,SUM($H63/$H$14,$I63/$I$14)*$J$14/COUNTA($H63:$I63),0)</f>
        <v>3</v>
      </c>
      <c r="K63" s="323" t="n">
        <v>11</v>
      </c>
      <c r="L63" s="323" t="n">
        <v>13</v>
      </c>
      <c r="M63" s="323"/>
      <c r="N63" s="324" t="n">
        <f aca="false">IF(COUNTA($K63:$M63)&gt;0,SUM($K63/$K$14,$L63/$L$14,$M63/$M$14)*$N$14/COUNTA($K63:$M63),0)</f>
        <v>12</v>
      </c>
      <c r="O63" s="325" t="n">
        <f aca="false">IF(ROUNDDOWN(SUM($G63,$J63,$N63,0.05),1)&gt;0,ROUNDDOWN(SUM($G63,$J63,$N63,0.05),1),"")</f>
        <v>21.3</v>
      </c>
      <c r="P63" s="323" t="n">
        <v>11.5</v>
      </c>
      <c r="Q63" s="323" t="n">
        <v>12</v>
      </c>
      <c r="R63" s="323"/>
      <c r="S63" s="323" t="n">
        <v>3</v>
      </c>
      <c r="T63" s="323"/>
      <c r="U63" s="326" t="n">
        <f aca="false">IF(OR(COUNTIF($P63:$T63,"&gt;0")=0,COUNTA($P$14)=0),"",(IF(COUNTA($Q63:$T63)&lt;=2,SUM($P63:$T63),IF(COUNTA($Q63:$T63)=3,SUM($P63:$T63)-MIN($Q63:$T63),SUM($P63:$T63)-MIN($Q63:$T63)-SMALL($Q63:$T63,2))))*7/(SUM($P$14:$R$14)/10))</f>
        <v>26.5</v>
      </c>
      <c r="V63" s="327" t="n">
        <f aca="false">IF(ROUNDDOWN(SUM($O63,$U63,0.5),0)&gt;0,ROUNDDOWN(SUM($O63,$U63,0.5),0),"")</f>
        <v>48</v>
      </c>
      <c r="W63" s="327"/>
      <c r="X63" s="327"/>
      <c r="Y63" s="328" t="str">
        <f aca="false">IF(AND(N63&lt;$N$14/2,COUNTIF($P63:$T63,"&gt;0")&gt;0),"FAIL LABS",IF(OR($U63=0,$U63=""),"",IF($V63&gt;=70,"A",IF($V63&gt;=60,"B",IF($V63&gt;=50,"C",IF($V63&gt;=40,"D","E"))))))</f>
        <v>D</v>
      </c>
    </row>
    <row r="64" customFormat="false" ht="26.25" hidden="false" customHeight="false" outlineLevel="0" collapsed="false">
      <c r="A64" s="320" t="n">
        <v>50</v>
      </c>
      <c r="B64" s="582" t="s">
        <v>168</v>
      </c>
      <c r="C64" s="582" t="s">
        <v>176</v>
      </c>
      <c r="D64" s="323" t="n">
        <v>2.91666666666667</v>
      </c>
      <c r="E64" s="323" t="n">
        <v>5.41666666666667</v>
      </c>
      <c r="F64" s="323"/>
      <c r="G64" s="324" t="n">
        <f aca="false">IF(COUNTA($D64:$F64)&gt;0,SUM($D64/$D$14,$E64/$E$14,$F64/$F$14)*$G$14/COUNTA($D64:$F64),0)</f>
        <v>4.16666666666667</v>
      </c>
      <c r="H64" s="323" t="n">
        <v>1</v>
      </c>
      <c r="I64" s="323"/>
      <c r="J64" s="324" t="n">
        <f aca="false">IF(COUNTA($H64:$I64)&gt;0,SUM($H64/$H$14,$I64/$I$14)*$J$14/COUNTA($H64:$I64),0)</f>
        <v>1</v>
      </c>
      <c r="K64" s="323" t="n">
        <v>10</v>
      </c>
      <c r="L64" s="323" t="n">
        <v>11</v>
      </c>
      <c r="M64" s="323"/>
      <c r="N64" s="324" t="n">
        <f aca="false">IF(COUNTA($K64:$M64)&gt;0,SUM($K64/$K$14,$L64/$L$14,$M64/$M$14)*$N$14/COUNTA($K64:$M64),0)</f>
        <v>10.5</v>
      </c>
      <c r="O64" s="325" t="n">
        <f aca="false">IF(ROUNDDOWN(SUM($G64,$J64,$N64,0.05),1)&gt;0,ROUNDDOWN(SUM($G64,$J64,$N64,0.05),1),"")</f>
        <v>15.7</v>
      </c>
      <c r="P64" s="323" t="n">
        <v>13</v>
      </c>
      <c r="Q64" s="323"/>
      <c r="R64" s="323" t="n">
        <v>8</v>
      </c>
      <c r="S64" s="323" t="n">
        <v>6</v>
      </c>
      <c r="T64" s="323"/>
      <c r="U64" s="326" t="n">
        <f aca="false">IF(OR(COUNTIF($P64:$T64,"&gt;0")=0,COUNTA($P$14)=0),"",(IF(COUNTA($Q64:$T64)&lt;=2,SUM($P64:$T64),IF(COUNTA($Q64:$T64)=3,SUM($P64:$T64)-MIN($Q64:$T64),SUM($P64:$T64)-MIN($Q64:$T64)-SMALL($Q64:$T64,2))))*7/(SUM($P$14:$R$14)/10))</f>
        <v>27</v>
      </c>
      <c r="V64" s="327" t="n">
        <f aca="false">IF(ROUNDDOWN(SUM($O64,$U64,0.5),0)&gt;0,ROUNDDOWN(SUM($O64,$U64,0.5),0),"")</f>
        <v>43</v>
      </c>
      <c r="W64" s="327"/>
      <c r="X64" s="327"/>
      <c r="Y64" s="328" t="str">
        <f aca="false">IF(AND(N64&lt;$N$14/2,COUNTIF($P64:$T64,"&gt;0")&gt;0),"FAIL LABS",IF(OR($U64=0,$U64=""),"",IF($V64&gt;=70,"A",IF($V64&gt;=60,"B",IF($V64&gt;=50,"C",IF($V64&gt;=40,"D","E"))))))</f>
        <v>D</v>
      </c>
    </row>
    <row r="65" customFormat="false" ht="26.25" hidden="false" customHeight="false" outlineLevel="0" collapsed="false">
      <c r="A65" s="320" t="n">
        <v>51</v>
      </c>
      <c r="B65" s="577" t="s">
        <v>131</v>
      </c>
      <c r="C65" s="577" t="s">
        <v>132</v>
      </c>
      <c r="D65" s="323" t="n">
        <v>4.58333333333333</v>
      </c>
      <c r="E65" s="323" t="n">
        <v>7.6</v>
      </c>
      <c r="F65" s="323"/>
      <c r="G65" s="324" t="n">
        <f aca="false">IF(COUNTA($D65:$F65)&gt;0,SUM($D65/$D$14,$E65/$E$14,$F65/$F$14)*$G$14/COUNTA($D65:$F65),0)</f>
        <v>6.09166666666667</v>
      </c>
      <c r="H65" s="323" t="n">
        <v>3</v>
      </c>
      <c r="I65" s="323"/>
      <c r="J65" s="324" t="n">
        <f aca="false">IF(COUNTA($H65:$I65)&gt;0,SUM($H65/$H$14,$I65/$I$14)*$J$14/COUNTA($H65:$I65),0)</f>
        <v>3</v>
      </c>
      <c r="K65" s="323" t="n">
        <v>11</v>
      </c>
      <c r="L65" s="323" t="n">
        <v>10</v>
      </c>
      <c r="M65" s="323"/>
      <c r="N65" s="324" t="n">
        <f aca="false">IF(COUNTA($K65:$M65)&gt;0,SUM($K65/$K$14,$L65/$L$14,$M65/$M$14)*$N$14/COUNTA($K65:$M65),0)</f>
        <v>10.5</v>
      </c>
      <c r="O65" s="325" t="n">
        <f aca="false">IF(ROUNDDOWN(SUM($G65,$J65,$N65,0.05),1)&gt;0,ROUNDDOWN(SUM($G65,$J65,$N65,0.05),1),"")</f>
        <v>19.6</v>
      </c>
      <c r="P65" s="323" t="n">
        <v>17</v>
      </c>
      <c r="Q65" s="323"/>
      <c r="R65" s="323" t="n">
        <v>11</v>
      </c>
      <c r="S65" s="323"/>
      <c r="T65" s="323" t="n">
        <v>13.5</v>
      </c>
      <c r="U65" s="326" t="n">
        <f aca="false">IF(OR(COUNTIF($P65:$T65,"&gt;0")=0,COUNTA($P$14)=0),"",(IF(COUNTA($Q65:$T65)&lt;=2,SUM($P65:$T65),IF(COUNTA($Q65:$T65)=3,SUM($P65:$T65)-MIN($Q65:$T65),SUM($P65:$T65)-MIN($Q65:$T65)-SMALL($Q65:$T65,2))))*7/(SUM($P$14:$R$14)/10))</f>
        <v>41.5</v>
      </c>
      <c r="V65" s="327" t="n">
        <f aca="false">IF(ROUNDDOWN(SUM($O65,$U65,0.5),0)&gt;0,ROUNDDOWN(SUM($O65,$U65,0.5),0),"")</f>
        <v>61</v>
      </c>
      <c r="W65" s="327"/>
      <c r="X65" s="327"/>
      <c r="Y65" s="328" t="str">
        <f aca="false">IF(AND(N65&lt;$N$14/2,COUNTIF($P65:$T65,"&gt;0")&gt;0),"FAIL LABS",IF(OR($U65=0,$U65=""),"",IF($V65&gt;=70,"A",IF($V65&gt;=60,"B",IF($V65&gt;=50,"C",IF($V65&gt;=40,"D","E"))))))</f>
        <v>B</v>
      </c>
    </row>
    <row r="66" customFormat="false" ht="26.25" hidden="false" customHeight="false" outlineLevel="0" collapsed="false">
      <c r="A66" s="320" t="n">
        <v>52</v>
      </c>
      <c r="B66" s="577" t="s">
        <v>133</v>
      </c>
      <c r="C66" s="577" t="s">
        <v>134</v>
      </c>
      <c r="D66" s="323" t="n">
        <v>7.08333333333333</v>
      </c>
      <c r="E66" s="323" t="n">
        <v>9.41176470588235</v>
      </c>
      <c r="F66" s="323"/>
      <c r="G66" s="324" t="n">
        <f aca="false">IF(COUNTA($D66:$F66)&gt;0,SUM($D66/$D$14,$E66/$E$14,$F66/$F$14)*$G$14/COUNTA($D66:$F66),0)</f>
        <v>8.24754901960784</v>
      </c>
      <c r="H66" s="323" t="n">
        <v>3</v>
      </c>
      <c r="I66" s="323"/>
      <c r="J66" s="324" t="n">
        <f aca="false">IF(COUNTA($H66:$I66)&gt;0,SUM($H66/$H$14,$I66/$I$14)*$J$14/COUNTA($H66:$I66),0)</f>
        <v>3</v>
      </c>
      <c r="K66" s="323" t="n">
        <v>9</v>
      </c>
      <c r="L66" s="323" t="n">
        <v>10</v>
      </c>
      <c r="M66" s="323"/>
      <c r="N66" s="324" t="n">
        <f aca="false">IF(COUNTA($K66:$M66)&gt;0,SUM($K66/$K$14,$L66/$L$14,$M66/$M$14)*$N$14/COUNTA($K66:$M66),0)</f>
        <v>9.5</v>
      </c>
      <c r="O66" s="325" t="n">
        <f aca="false">IF(ROUNDDOWN(SUM($G66,$J66,$N66,0.05),1)&gt;0,ROUNDDOWN(SUM($G66,$J66,$N66,0.05),1),"")</f>
        <v>20.7</v>
      </c>
      <c r="P66" s="323" t="n">
        <v>19</v>
      </c>
      <c r="Q66" s="323" t="n">
        <v>17</v>
      </c>
      <c r="R66" s="323"/>
      <c r="S66" s="323"/>
      <c r="T66" s="323" t="n">
        <v>10.5</v>
      </c>
      <c r="U66" s="326" t="n">
        <f aca="false">IF(OR(COUNTIF($P66:$T66,"&gt;0")=0,COUNTA($P$14)=0),"",(IF(COUNTA($Q66:$T66)&lt;=2,SUM($P66:$T66),IF(COUNTA($Q66:$T66)=3,SUM($P66:$T66)-MIN($Q66:$T66),SUM($P66:$T66)-MIN($Q66:$T66)-SMALL($Q66:$T66,2))))*7/(SUM($P$14:$R$14)/10))</f>
        <v>46.5</v>
      </c>
      <c r="V66" s="327" t="n">
        <f aca="false">IF(ROUNDDOWN(SUM($O66,$U66,0.5),0)&gt;0,ROUNDDOWN(SUM($O66,$U66,0.5),0),"")</f>
        <v>67</v>
      </c>
      <c r="W66" s="327"/>
      <c r="X66" s="327"/>
      <c r="Y66" s="328" t="str">
        <f aca="false">IF(AND(N66&lt;$N$14/2,COUNTIF($P66:$T66,"&gt;0")&gt;0),"FAIL LABS",IF(OR($U66=0,$U66=""),"",IF($V66&gt;=70,"A",IF($V66&gt;=60,"B",IF($V66&gt;=50,"C",IF($V66&gt;=40,"D","E"))))))</f>
        <v>B</v>
      </c>
    </row>
    <row r="67" customFormat="false" ht="26.25" hidden="false" customHeight="false" outlineLevel="0" collapsed="false">
      <c r="A67" s="320" t="n">
        <v>53</v>
      </c>
      <c r="B67" s="582" t="s">
        <v>135</v>
      </c>
      <c r="C67" s="582" t="s">
        <v>136</v>
      </c>
      <c r="D67" s="323" t="n">
        <v>2.91666666666667</v>
      </c>
      <c r="E67" s="323" t="n">
        <v>7.05882352941176</v>
      </c>
      <c r="F67" s="323"/>
      <c r="G67" s="324" t="n">
        <f aca="false">IF(COUNTA($D67:$F67)&gt;0,SUM($D67/$D$14,$E67/$E$14,$F67/$F$14)*$G$14/COUNTA($D67:$F67),0)</f>
        <v>4.98774509803922</v>
      </c>
      <c r="H67" s="323" t="n">
        <v>3</v>
      </c>
      <c r="I67" s="323"/>
      <c r="J67" s="324" t="n">
        <f aca="false">IF(COUNTA($H67:$I67)&gt;0,SUM($H67/$H$14,$I67/$I$14)*$J$14/COUNTA($H67:$I67),0)</f>
        <v>3</v>
      </c>
      <c r="K67" s="323" t="n">
        <v>12</v>
      </c>
      <c r="L67" s="323" t="n">
        <v>13</v>
      </c>
      <c r="M67" s="323"/>
      <c r="N67" s="324" t="n">
        <f aca="false">IF(COUNTA($K67:$M67)&gt;0,SUM($K67/$K$14,$L67/$L$14,$M67/$M$14)*$N$14/COUNTA($K67:$M67),0)</f>
        <v>12.5</v>
      </c>
      <c r="O67" s="325" t="n">
        <f aca="false">IF(ROUNDDOWN(SUM($G67,$J67,$N67,0.05),1)&gt;0,ROUNDDOWN(SUM($G67,$J67,$N67,0.05),1),"")</f>
        <v>20.5</v>
      </c>
      <c r="P67" s="323" t="n">
        <v>12</v>
      </c>
      <c r="Q67" s="323"/>
      <c r="R67" s="323" t="n">
        <v>7</v>
      </c>
      <c r="S67" s="323" t="n">
        <v>9</v>
      </c>
      <c r="T67" s="323"/>
      <c r="U67" s="326" t="n">
        <f aca="false">IF(OR(COUNTIF($P67:$T67,"&gt;0")=0,COUNTA($P$14)=0),"",(IF(COUNTA($Q67:$T67)&lt;=2,SUM($P67:$T67),IF(COUNTA($Q67:$T67)=3,SUM($P67:$T67)-MIN($Q67:$T67),SUM($P67:$T67)-MIN($Q67:$T67)-SMALL($Q67:$T67,2))))*7/(SUM($P$14:$R$14)/10))</f>
        <v>28</v>
      </c>
      <c r="V67" s="327" t="n">
        <f aca="false">IF(ROUNDDOWN(SUM($O67,$U67,0.5),0)&gt;0,ROUNDDOWN(SUM($O67,$U67,0.5),0),"")</f>
        <v>49</v>
      </c>
      <c r="W67" s="327"/>
      <c r="X67" s="327"/>
      <c r="Y67" s="328" t="str">
        <f aca="false">IF(AND(N67&lt;$N$14/2,COUNTIF($P67:$T67,"&gt;0")&gt;0),"FAIL LABS",IF(OR($U67=0,$U67=""),"",IF($V67&gt;=70,"A",IF($V67&gt;=60,"B",IF($V67&gt;=50,"C",IF($V67&gt;=40,"D","E"))))))</f>
        <v>D</v>
      </c>
    </row>
    <row r="68" customFormat="false" ht="26.25" hidden="false" customHeight="false" outlineLevel="0" collapsed="false">
      <c r="A68" s="320" t="n">
        <v>54</v>
      </c>
      <c r="B68" s="577" t="s">
        <v>148</v>
      </c>
      <c r="C68" s="577" t="s">
        <v>149</v>
      </c>
      <c r="D68" s="323" t="n">
        <v>4.58333333333333</v>
      </c>
      <c r="E68" s="323" t="n">
        <v>8.82352941176471</v>
      </c>
      <c r="F68" s="323"/>
      <c r="G68" s="324" t="n">
        <f aca="false">IF(COUNTA($D68:$F68)&gt;0,SUM($D68/$D$14,$E68/$E$14,$F68/$F$14)*$G$14/COUNTA($D68:$F68),0)</f>
        <v>6.70343137254902</v>
      </c>
      <c r="H68" s="323" t="n">
        <v>3</v>
      </c>
      <c r="I68" s="323"/>
      <c r="J68" s="324" t="n">
        <f aca="false">IF(COUNTA($H68:$I68)&gt;0,SUM($H68/$H$14,$I68/$I$14)*$J$14/COUNTA($H68:$I68),0)</f>
        <v>3</v>
      </c>
      <c r="K68" s="323" t="n">
        <v>14</v>
      </c>
      <c r="L68" s="323" t="n">
        <v>13</v>
      </c>
      <c r="M68" s="323"/>
      <c r="N68" s="324" t="n">
        <f aca="false">IF(COUNTA($K68:$M68)&gt;0,SUM($K68/$K$14,$L68/$L$14,$M68/$M$14)*$N$14/COUNTA($K68:$M68),0)</f>
        <v>13.5</v>
      </c>
      <c r="O68" s="325" t="n">
        <f aca="false">IF(ROUNDDOWN(SUM($G68,$J68,$N68,0.05),1)&gt;0,ROUNDDOWN(SUM($G68,$J68,$N68,0.05),1),"")</f>
        <v>23.2</v>
      </c>
      <c r="P68" s="323" t="n">
        <v>20</v>
      </c>
      <c r="Q68" s="323"/>
      <c r="R68" s="323" t="n">
        <v>4</v>
      </c>
      <c r="S68" s="323" t="n">
        <v>9.5</v>
      </c>
      <c r="T68" s="323"/>
      <c r="U68" s="326" t="n">
        <f aca="false">IF(OR(COUNTIF($P68:$T68,"&gt;0")=0,COUNTA($P$14)=0),"",(IF(COUNTA($Q68:$T68)&lt;=2,SUM($P68:$T68),IF(COUNTA($Q68:$T68)=3,SUM($P68:$T68)-MIN($Q68:$T68),SUM($P68:$T68)-MIN($Q68:$T68)-SMALL($Q68:$T68,2))))*7/(SUM($P$14:$R$14)/10))</f>
        <v>33.5</v>
      </c>
      <c r="V68" s="327" t="n">
        <f aca="false">IF(ROUNDDOWN(SUM($O68,$U68,0.5),0)&gt;0,ROUNDDOWN(SUM($O68,$U68,0.5),0),"")</f>
        <v>57</v>
      </c>
      <c r="W68" s="327"/>
      <c r="X68" s="327"/>
      <c r="Y68" s="328" t="str">
        <f aca="false">IF(AND(N68&lt;$N$14/2,COUNTIF($P68:$T68,"&gt;0")&gt;0),"FAIL LABS",IF(OR($U68=0,$U68=""),"",IF($V68&gt;=70,"A",IF($V68&gt;=60,"B",IF($V68&gt;=50,"C",IF($V68&gt;=40,"D","E"))))))</f>
        <v>C</v>
      </c>
    </row>
    <row r="69" customFormat="false" ht="26.25" hidden="false" customHeight="false" outlineLevel="0" collapsed="false">
      <c r="A69" s="320" t="n">
        <v>55</v>
      </c>
      <c r="B69" s="577" t="s">
        <v>152</v>
      </c>
      <c r="C69" s="577" t="s">
        <v>153</v>
      </c>
      <c r="D69" s="323" t="n">
        <v>5</v>
      </c>
      <c r="E69" s="323" t="n">
        <v>10</v>
      </c>
      <c r="F69" s="323"/>
      <c r="G69" s="324" t="n">
        <f aca="false">IF(COUNTA($D69:$F69)&gt;0,SUM($D69/$D$14,$E69/$E$14,$F69/$F$14)*$G$14/COUNTA($D69:$F69),0)</f>
        <v>7.5</v>
      </c>
      <c r="H69" s="323" t="n">
        <v>4</v>
      </c>
      <c r="I69" s="323"/>
      <c r="J69" s="324" t="n">
        <f aca="false">IF(COUNTA($H69:$I69)&gt;0,SUM($H69/$H$14,$I69/$I$14)*$J$14/COUNTA($H69:$I69),0)</f>
        <v>4</v>
      </c>
      <c r="K69" s="323" t="n">
        <v>11</v>
      </c>
      <c r="L69" s="323" t="n">
        <v>12</v>
      </c>
      <c r="M69" s="323"/>
      <c r="N69" s="324" t="n">
        <f aca="false">IF(COUNTA($K69:$M69)&gt;0,SUM($K69/$K$14,$L69/$L$14,$M69/$M$14)*$N$14/COUNTA($K69:$M69),0)</f>
        <v>11.5</v>
      </c>
      <c r="O69" s="325" t="n">
        <f aca="false">IF(ROUNDDOWN(SUM($G69,$J69,$N69,0.05),1)&gt;0,ROUNDDOWN(SUM($G69,$J69,$N69,0.05),1),"")</f>
        <v>23</v>
      </c>
      <c r="P69" s="323" t="n">
        <v>18</v>
      </c>
      <c r="Q69" s="323" t="n">
        <v>16</v>
      </c>
      <c r="R69" s="323"/>
      <c r="S69" s="323"/>
      <c r="T69" s="323" t="n">
        <v>8</v>
      </c>
      <c r="U69" s="326" t="n">
        <f aca="false">IF(OR(COUNTIF($P69:$T69,"&gt;0")=0,COUNTA($P$14)=0),"",(IF(COUNTA($Q69:$T69)&lt;=2,SUM($P69:$T69),IF(COUNTA($Q69:$T69)=3,SUM($P69:$T69)-MIN($Q69:$T69),SUM($P69:$T69)-MIN($Q69:$T69)-SMALL($Q69:$T69,2))))*7/(SUM($P$14:$R$14)/10))</f>
        <v>42</v>
      </c>
      <c r="V69" s="327" t="n">
        <f aca="false">IF(ROUNDDOWN(SUM($O69,$U69,0.5),0)&gt;0,ROUNDDOWN(SUM($O69,$U69,0.5),0),"")</f>
        <v>65</v>
      </c>
      <c r="W69" s="327"/>
      <c r="X69" s="327"/>
      <c r="Y69" s="328" t="str">
        <f aca="false">IF(AND(N69&lt;$N$14/2,COUNTIF($P69:$T69,"&gt;0")&gt;0),"FAIL LABS",IF(OR($U69=0,$U69=""),"",IF($V69&gt;=70,"A",IF($V69&gt;=60,"B",IF($V69&gt;=50,"C",IF($V69&gt;=40,"D","E"))))))</f>
        <v>B</v>
      </c>
    </row>
    <row r="70" customFormat="false" ht="26.25" hidden="false" customHeight="false" outlineLevel="0" collapsed="false">
      <c r="A70" s="320" t="n">
        <v>56</v>
      </c>
      <c r="B70" s="577" t="s">
        <v>476</v>
      </c>
      <c r="C70" s="577" t="s">
        <v>477</v>
      </c>
      <c r="D70" s="323"/>
      <c r="E70" s="323"/>
      <c r="F70" s="323"/>
      <c r="G70" s="324" t="n">
        <f aca="false">IF(COUNTA($D70:$F70)&gt;0,SUM($D70/$D$14,$E70/$E$14,$F70/$F$14)*$G$14/COUNTA($D70:$F70),0)</f>
        <v>0</v>
      </c>
      <c r="H70" s="323"/>
      <c r="I70" s="323"/>
      <c r="J70" s="324" t="n">
        <f aca="false">IF(COUNTA($H70:$I70)&gt;0,SUM($H70/$H$14,$I70/$I$14)*$J$14/COUNTA($H70:$I70),0)</f>
        <v>0</v>
      </c>
      <c r="K70" s="323"/>
      <c r="L70" s="323"/>
      <c r="M70" s="323"/>
      <c r="N70" s="324" t="n">
        <f aca="false">IF(COUNTA($K70:$M70)&gt;0,SUM($K70/$K$14,$L70/$L$14,$M70/$M$14)*$N$14/COUNTA($K70:$M70),0)</f>
        <v>0</v>
      </c>
      <c r="O70" s="325" t="str">
        <f aca="false">IF(ROUNDDOWN(SUM($G70,$J70,$N70,0.05),1)&gt;0,ROUNDDOWN(SUM($G70,$J70,$N70,0.05),1),"")</f>
        <v/>
      </c>
      <c r="P70" s="323"/>
      <c r="Q70" s="323"/>
      <c r="R70" s="323"/>
      <c r="S70" s="323"/>
      <c r="T70" s="323"/>
      <c r="U70" s="326" t="str">
        <f aca="false">IF(OR(COUNTIF($P70:$T70,"&gt;0")=0,COUNTA($P$14)=0),"",(IF(COUNTA($Q70:$T70)&lt;=2,SUM($P70:$T70),IF(COUNTA($Q70:$T70)=3,SUM($P70:$T70)-MIN($Q70:$T70),SUM($P70:$T70)-MIN($Q70:$T70)-SMALL($Q70:$T70,2))))*7/(SUM($P$14:$R$14)/10))</f>
        <v/>
      </c>
      <c r="V70" s="327" t="str">
        <f aca="false">IF(ROUNDDOWN(SUM($O70,$U70,0.5),0)&gt;0,ROUNDDOWN(SUM($O70,$U70,0.5),0),"")</f>
        <v/>
      </c>
      <c r="W70" s="327"/>
      <c r="X70" s="327"/>
      <c r="Y70" s="328" t="str">
        <f aca="false">IF(AND(N70&lt;$N$14/2,COUNTIF($P70:$T70,"&gt;0")&gt;0),"FAIL LABS",IF(OR($U70=0,$U70=""),"",IF($V70&gt;=70,"A",IF($V70&gt;=60,"B",IF($V70&gt;=50,"C",IF($V70&gt;=40,"D","E"))))))</f>
        <v/>
      </c>
    </row>
    <row r="71" customFormat="false" ht="26.25" hidden="false" customHeight="false" outlineLevel="0" collapsed="false">
      <c r="A71" s="320" t="n">
        <v>57</v>
      </c>
      <c r="B71" s="577" t="s">
        <v>154</v>
      </c>
      <c r="C71" s="577" t="s">
        <v>155</v>
      </c>
      <c r="D71" s="323" t="n">
        <v>3.75</v>
      </c>
      <c r="E71" s="323" t="n">
        <v>7.64705882352941</v>
      </c>
      <c r="F71" s="323"/>
      <c r="G71" s="324" t="n">
        <f aca="false">IF(COUNTA($D71:$F71)&gt;0,SUM($D71/$D$14,$E71/$E$14,$F71/$F$14)*$G$14/COUNTA($D71:$F71),0)</f>
        <v>5.69852941176471</v>
      </c>
      <c r="H71" s="323" t="n">
        <v>3</v>
      </c>
      <c r="I71" s="323"/>
      <c r="J71" s="324" t="n">
        <f aca="false">IF(COUNTA($H71:$I71)&gt;0,SUM($H71/$H$14,$I71/$I$14)*$J$14/COUNTA($H71:$I71),0)</f>
        <v>3</v>
      </c>
      <c r="K71" s="323" t="n">
        <v>11</v>
      </c>
      <c r="L71" s="323" t="n">
        <v>10</v>
      </c>
      <c r="M71" s="323"/>
      <c r="N71" s="324" t="n">
        <f aca="false">IF(COUNTA($K71:$M71)&gt;0,SUM($K71/$K$14,$L71/$L$14,$M71/$M$14)*$N$14/COUNTA($K71:$M71),0)</f>
        <v>10.5</v>
      </c>
      <c r="O71" s="325" t="n">
        <f aca="false">IF(ROUNDDOWN(SUM($G71,$J71,$N71,0.05),1)&gt;0,ROUNDDOWN(SUM($G71,$J71,$N71,0.05),1),"")</f>
        <v>19.2</v>
      </c>
      <c r="P71" s="323" t="n">
        <v>20</v>
      </c>
      <c r="Q71" s="323" t="n">
        <v>14.5</v>
      </c>
      <c r="R71" s="323"/>
      <c r="S71" s="323"/>
      <c r="T71" s="323" t="n">
        <v>10</v>
      </c>
      <c r="U71" s="326" t="n">
        <f aca="false">IF(OR(COUNTIF($P71:$T71,"&gt;0")=0,COUNTA($P$14)=0),"",(IF(COUNTA($Q71:$T71)&lt;=2,SUM($P71:$T71),IF(COUNTA($Q71:$T71)=3,SUM($P71:$T71)-MIN($Q71:$T71),SUM($P71:$T71)-MIN($Q71:$T71)-SMALL($Q71:$T71,2))))*7/(SUM($P$14:$R$14)/10))</f>
        <v>44.5</v>
      </c>
      <c r="V71" s="327" t="n">
        <f aca="false">IF(ROUNDDOWN(SUM($O71,$U71,0.5),0)&gt;0,ROUNDDOWN(SUM($O71,$U71,0.5),0),"")</f>
        <v>64</v>
      </c>
      <c r="W71" s="327"/>
      <c r="X71" s="327"/>
      <c r="Y71" s="328" t="str">
        <f aca="false">IF(AND(N71&lt;$N$14/2,COUNTIF($P71:$T71,"&gt;0")&gt;0),"FAIL LABS",IF(OR($U71=0,$U71=""),"",IF($V71&gt;=70,"A",IF($V71&gt;=60,"B",IF($V71&gt;=50,"C",IF($V71&gt;=40,"D","E"))))))</f>
        <v>B</v>
      </c>
    </row>
    <row r="72" customFormat="false" ht="26.25" hidden="false" customHeight="false" outlineLevel="0" collapsed="false">
      <c r="A72" s="320" t="n">
        <v>58</v>
      </c>
      <c r="B72" s="577" t="s">
        <v>156</v>
      </c>
      <c r="C72" s="577" t="s">
        <v>157</v>
      </c>
      <c r="D72" s="323" t="n">
        <v>2.08333333333333</v>
      </c>
      <c r="E72" s="323" t="n">
        <v>8.23529411764706</v>
      </c>
      <c r="F72" s="323"/>
      <c r="G72" s="324" t="n">
        <f aca="false">IF(COUNTA($D72:$F72)&gt;0,SUM($D72/$D$14,$E72/$E$14,$F72/$F$14)*$G$14/COUNTA($D72:$F72),0)</f>
        <v>5.1593137254902</v>
      </c>
      <c r="H72" s="323" t="n">
        <v>2</v>
      </c>
      <c r="I72" s="323"/>
      <c r="J72" s="324" t="n">
        <f aca="false">IF(COUNTA($H72:$I72)&gt;0,SUM($H72/$H$14,$I72/$I$14)*$J$14/COUNTA($H72:$I72),0)</f>
        <v>2</v>
      </c>
      <c r="K72" s="323" t="n">
        <v>11</v>
      </c>
      <c r="L72" s="323" t="n">
        <v>12</v>
      </c>
      <c r="M72" s="323"/>
      <c r="N72" s="324" t="n">
        <f aca="false">IF(COUNTA($K72:$M72)&gt;0,SUM($K72/$K$14,$L72/$L$14,$M72/$M$14)*$N$14/COUNTA($K72:$M72),0)</f>
        <v>11.5</v>
      </c>
      <c r="O72" s="325" t="n">
        <f aca="false">IF(ROUNDDOWN(SUM($G72,$J72,$N72,0.05),1)&gt;0,ROUNDDOWN(SUM($G72,$J72,$N72,0.05),1),"")</f>
        <v>18.7</v>
      </c>
      <c r="P72" s="323" t="n">
        <v>15</v>
      </c>
      <c r="Q72" s="323"/>
      <c r="R72" s="323" t="n">
        <v>14</v>
      </c>
      <c r="S72" s="323" t="n">
        <v>10</v>
      </c>
      <c r="T72" s="323"/>
      <c r="U72" s="326" t="n">
        <f aca="false">IF(OR(COUNTIF($P72:$T72,"&gt;0")=0,COUNTA($P$14)=0),"",(IF(COUNTA($Q72:$T72)&lt;=2,SUM($P72:$T72),IF(COUNTA($Q72:$T72)=3,SUM($P72:$T72)-MIN($Q72:$T72),SUM($P72:$T72)-MIN($Q72:$T72)-SMALL($Q72:$T72,2))))*7/(SUM($P$14:$R$14)/10))</f>
        <v>39</v>
      </c>
      <c r="V72" s="327" t="n">
        <f aca="false">IF(ROUNDDOWN(SUM($O72,$U72,0.5),0)&gt;0,ROUNDDOWN(SUM($O72,$U72,0.5),0),"")</f>
        <v>58</v>
      </c>
      <c r="W72" s="327"/>
      <c r="X72" s="327"/>
      <c r="Y72" s="328" t="str">
        <f aca="false">IF(AND(N72&lt;$N$14/2,COUNTIF($P72:$T72,"&gt;0")&gt;0),"FAIL LABS",IF(OR($U72=0,$U72=""),"",IF($V72&gt;=70,"A",IF($V72&gt;=60,"B",IF($V72&gt;=50,"C",IF($V72&gt;=40,"D","E"))))))</f>
        <v>C</v>
      </c>
    </row>
    <row r="73" customFormat="false" ht="26.25" hidden="false" customHeight="false" outlineLevel="0" collapsed="false">
      <c r="A73" s="320" t="n">
        <v>59</v>
      </c>
      <c r="B73" s="583" t="s">
        <v>478</v>
      </c>
      <c r="C73" s="583" t="s">
        <v>479</v>
      </c>
      <c r="D73" s="323"/>
      <c r="E73" s="323"/>
      <c r="F73" s="323"/>
      <c r="G73" s="324" t="n">
        <f aca="false">IF(COUNTA($D73:$F73)&gt;0,SUM($D73/$D$14,$E73/$E$14,$F73/$F$14)*$G$14/COUNTA($D73:$F73),0)</f>
        <v>0</v>
      </c>
      <c r="H73" s="323"/>
      <c r="I73" s="323"/>
      <c r="J73" s="324" t="n">
        <f aca="false">IF(COUNTA($H73:$I73)&gt;0,SUM($H73/$H$14,$I73/$I$14)*$J$14/COUNTA($H73:$I73),0)</f>
        <v>0</v>
      </c>
      <c r="K73" s="323"/>
      <c r="L73" s="323"/>
      <c r="M73" s="323"/>
      <c r="N73" s="324" t="n">
        <f aca="false">IF(COUNTA($K73:$M73)&gt;0,SUM($K73/$K$14,$L73/$L$14,$M73/$M$14)*$N$14/COUNTA($K73:$M73),0)</f>
        <v>0</v>
      </c>
      <c r="O73" s="325" t="str">
        <f aca="false">IF(ROUNDDOWN(SUM($G73,$J73,$N73,0.05),1)&gt;0,ROUNDDOWN(SUM($G73,$J73,$N73,0.05),1),"")</f>
        <v/>
      </c>
      <c r="P73" s="323"/>
      <c r="Q73" s="323"/>
      <c r="R73" s="323"/>
      <c r="S73" s="323"/>
      <c r="T73" s="323"/>
      <c r="U73" s="326" t="str">
        <f aca="false">IF(OR(COUNTIF($P73:$T73,"&gt;0")=0,COUNTA($P$14)=0),"",(IF(COUNTA($Q73:$T73)&lt;=2,SUM($P73:$T73),IF(COUNTA($Q73:$T73)=3,SUM($P73:$T73)-MIN($Q73:$T73),SUM($P73:$T73)-MIN($Q73:$T73)-SMALL($Q73:$T73,2))))*7/(SUM($P$14:$R$14)/10))</f>
        <v/>
      </c>
      <c r="V73" s="327" t="str">
        <f aca="false">IF(ROUNDDOWN(SUM($O73,$U73,0.5),0)&gt;0,ROUNDDOWN(SUM($O73,$U73,0.5),0),"")</f>
        <v/>
      </c>
      <c r="W73" s="327"/>
      <c r="X73" s="327"/>
      <c r="Y73" s="328" t="str">
        <f aca="false">IF(AND(N73&lt;$N$14/2,COUNTIF($P73:$T73,"&gt;0")&gt;0),"FAIL LABS",IF(OR($U73=0,$U73=""),"",IF($V73&gt;=70,"A",IF($V73&gt;=60,"B",IF($V73&gt;=50,"C",IF($V73&gt;=40,"D","E"))))))</f>
        <v/>
      </c>
    </row>
    <row r="74" customFormat="false" ht="26.25" hidden="false" customHeight="false" outlineLevel="0" collapsed="false">
      <c r="A74" s="320" t="n">
        <v>60</v>
      </c>
      <c r="B74" s="577" t="s">
        <v>224</v>
      </c>
      <c r="C74" s="577" t="s">
        <v>492</v>
      </c>
      <c r="D74" s="323" t="n">
        <v>4.16666666666667</v>
      </c>
      <c r="E74" s="323" t="n">
        <v>9.41176470588235</v>
      </c>
      <c r="F74" s="323"/>
      <c r="G74" s="324" t="n">
        <f aca="false">IF(COUNTA($D74:$F74)&gt;0,SUM($D74/$D$14,$E74/$E$14,$F74/$F$14)*$G$14/COUNTA($D74:$F74),0)</f>
        <v>6.78921568627451</v>
      </c>
      <c r="H74" s="323" t="n">
        <v>2</v>
      </c>
      <c r="I74" s="323"/>
      <c r="J74" s="324" t="n">
        <f aca="false">IF(COUNTA($H74:$I74)&gt;0,SUM($H74/$H$14,$I74/$I$14)*$J$14/COUNTA($H74:$I74),0)</f>
        <v>2</v>
      </c>
      <c r="K74" s="323" t="n">
        <v>11</v>
      </c>
      <c r="L74" s="323" t="n">
        <v>10</v>
      </c>
      <c r="M74" s="323"/>
      <c r="N74" s="324" t="n">
        <f aca="false">IF(COUNTA($K74:$M74)&gt;0,SUM($K74/$K$14,$L74/$L$14,$M74/$M$14)*$N$14/COUNTA($K74:$M74),0)</f>
        <v>10.5</v>
      </c>
      <c r="O74" s="325" t="n">
        <f aca="false">IF(ROUNDDOWN(SUM($G74,$J74,$N74,0.05),1)&gt;0,ROUNDDOWN(SUM($G74,$J74,$N74,0.05),1),"")</f>
        <v>19.3</v>
      </c>
      <c r="P74" s="323"/>
      <c r="Q74" s="323"/>
      <c r="R74" s="323"/>
      <c r="S74" s="323"/>
      <c r="T74" s="323"/>
      <c r="U74" s="326" t="str">
        <f aca="false">IF(OR(COUNTIF($P74:$T74,"&gt;0")=0,COUNTA($P$14)=0),"",(IF(COUNTA($Q74:$T74)&lt;=2,SUM($P74:$T74),IF(COUNTA($Q74:$T74)=3,SUM($P74:$T74)-MIN($Q74:$T74),SUM($P74:$T74)-MIN($Q74:$T74)-SMALL($Q74:$T74,2))))*7/(SUM($P$14:$R$14)/10))</f>
        <v/>
      </c>
      <c r="V74" s="327" t="n">
        <f aca="false">IF(ROUNDDOWN(SUM($O74,$U74,0.5),0)&gt;0,ROUNDDOWN(SUM($O74,$U74,0.5),0),"")</f>
        <v>19</v>
      </c>
      <c r="W74" s="327"/>
      <c r="X74" s="327"/>
      <c r="Y74" s="328" t="str">
        <f aca="false">IF(AND(N74&lt;$N$14/2,COUNTIF($P74:$T74,"&gt;0")&gt;0),"FAIL LABS",IF(OR($U74=0,$U74=""),"",IF($V74&gt;=70,"A",IF($V74&gt;=60,"B",IF($V74&gt;=50,"C",IF($V74&gt;=40,"D","E"))))))</f>
        <v/>
      </c>
    </row>
    <row r="75" customFormat="false" ht="26.25" hidden="false" customHeight="false" outlineLevel="0" collapsed="false">
      <c r="A75" s="320" t="n">
        <v>61</v>
      </c>
      <c r="B75" s="577" t="s">
        <v>170</v>
      </c>
      <c r="C75" s="577" t="s">
        <v>412</v>
      </c>
      <c r="D75" s="323" t="n">
        <v>5</v>
      </c>
      <c r="E75" s="323" t="n">
        <v>10</v>
      </c>
      <c r="F75" s="323"/>
      <c r="G75" s="324" t="n">
        <f aca="false">IF(COUNTA($D75:$F75)&gt;0,SUM($D75/$D$14,$E75/$E$14,$F75/$F$14)*$G$14/COUNTA($D75:$F75),0)</f>
        <v>7.5</v>
      </c>
      <c r="H75" s="323" t="n">
        <v>2</v>
      </c>
      <c r="I75" s="323"/>
      <c r="J75" s="324" t="n">
        <f aca="false">IF(COUNTA($H75:$I75)&gt;0,SUM($H75/$H$14,$I75/$I$14)*$J$14/COUNTA($H75:$I75),0)</f>
        <v>2</v>
      </c>
      <c r="K75" s="323" t="n">
        <v>11</v>
      </c>
      <c r="L75" s="323" t="n">
        <v>10</v>
      </c>
      <c r="M75" s="323"/>
      <c r="N75" s="324" t="n">
        <f aca="false">IF(COUNTA($K75:$M75)&gt;0,SUM($K75/$K$14,$L75/$L$14,$M75/$M$14)*$N$14/COUNTA($K75:$M75),0)</f>
        <v>10.5</v>
      </c>
      <c r="O75" s="325" t="n">
        <f aca="false">IF(ROUNDDOWN(SUM($G75,$J75,$N75,0.05),1)&gt;0,ROUNDDOWN(SUM($G75,$J75,$N75,0.05),1),"")</f>
        <v>20</v>
      </c>
      <c r="P75" s="323" t="n">
        <v>12</v>
      </c>
      <c r="Q75" s="323"/>
      <c r="R75" s="323" t="n">
        <v>11</v>
      </c>
      <c r="S75" s="323" t="n">
        <v>0</v>
      </c>
      <c r="T75" s="323"/>
      <c r="U75" s="326" t="n">
        <f aca="false">IF(OR(COUNTIF($P75:$T75,"&gt;0")=0,COUNTA($P$14)=0),"",(IF(COUNTA($Q75:$T75)&lt;=2,SUM($P75:$T75),IF(COUNTA($Q75:$T75)=3,SUM($P75:$T75)-MIN($Q75:$T75),SUM($P75:$T75)-MIN($Q75:$T75)-SMALL($Q75:$T75,2))))*7/(SUM($P$14:$R$14)/10))</f>
        <v>23</v>
      </c>
      <c r="V75" s="327" t="n">
        <f aca="false">IF(ROUNDDOWN(SUM($O75,$U75,0.5),0)&gt;0,ROUNDDOWN(SUM($O75,$U75,0.5),0),"")</f>
        <v>43</v>
      </c>
      <c r="W75" s="327"/>
      <c r="X75" s="327"/>
      <c r="Y75" s="328" t="str">
        <f aca="false">IF(AND(N75&lt;$N$14/2,COUNTIF($P75:$T75,"&gt;0")&gt;0),"FAIL LABS",IF(OR($U75=0,$U75=""),"",IF($V75&gt;=70,"A",IF($V75&gt;=60,"B",IF($V75&gt;=50,"C",IF($V75&gt;=40,"D","E"))))))</f>
        <v>D</v>
      </c>
    </row>
    <row r="76" customFormat="false" ht="26.25" hidden="false" customHeight="false" outlineLevel="0" collapsed="false">
      <c r="A76" s="320" t="n">
        <v>62</v>
      </c>
      <c r="B76" s="577" t="s">
        <v>164</v>
      </c>
      <c r="C76" s="577" t="s">
        <v>480</v>
      </c>
      <c r="D76" s="323" t="n">
        <v>4.58333333333333</v>
      </c>
      <c r="E76" s="323" t="n">
        <v>2.94117647058824</v>
      </c>
      <c r="F76" s="323"/>
      <c r="G76" s="324" t="n">
        <f aca="false">IF(COUNTA($D76:$F76)&gt;0,SUM($D76/$D$14,$E76/$E$14,$F76/$F$14)*$G$14/COUNTA($D76:$F76),0)</f>
        <v>3.76225490196078</v>
      </c>
      <c r="H76" s="323" t="n">
        <v>2</v>
      </c>
      <c r="I76" s="323"/>
      <c r="J76" s="324" t="n">
        <f aca="false">IF(COUNTA($H76:$I76)&gt;0,SUM($H76/$H$14,$I76/$I$14)*$J$14/COUNTA($H76:$I76),0)</f>
        <v>2</v>
      </c>
      <c r="K76" s="323" t="n">
        <v>8</v>
      </c>
      <c r="L76" s="323" t="n">
        <v>11</v>
      </c>
      <c r="M76" s="323"/>
      <c r="N76" s="324" t="n">
        <f aca="false">IF(COUNTA($K76:$M76)&gt;0,SUM($K76/$K$14,$L76/$L$14,$M76/$M$14)*$N$14/COUNTA($K76:$M76),0)</f>
        <v>9.5</v>
      </c>
      <c r="O76" s="325" t="n">
        <f aca="false">IF(ROUNDDOWN(SUM($G76,$J76,$N76,0.05),1)&gt;0,ROUNDDOWN(SUM($G76,$J76,$N76,0.05),1),"")</f>
        <v>15.3</v>
      </c>
      <c r="P76" s="323" t="n">
        <v>12</v>
      </c>
      <c r="Q76" s="323" t="n">
        <v>6</v>
      </c>
      <c r="R76" s="323"/>
      <c r="S76" s="323"/>
      <c r="T76" s="323" t="n">
        <v>8</v>
      </c>
      <c r="U76" s="326" t="n">
        <f aca="false">IF(OR(COUNTIF($P76:$T76,"&gt;0")=0,COUNTA($P$14)=0),"",(IF(COUNTA($Q76:$T76)&lt;=2,SUM($P76:$T76),IF(COUNTA($Q76:$T76)=3,SUM($P76:$T76)-MIN($Q76:$T76),SUM($P76:$T76)-MIN($Q76:$T76)-SMALL($Q76:$T76,2))))*7/(SUM($P$14:$R$14)/10))</f>
        <v>26</v>
      </c>
      <c r="V76" s="327" t="n">
        <f aca="false">IF(ROUNDDOWN(SUM($O76,$U76,0.5),0)&gt;0,ROUNDDOWN(SUM($O76,$U76,0.5),0),"")</f>
        <v>41</v>
      </c>
      <c r="W76" s="327"/>
      <c r="X76" s="327"/>
      <c r="Y76" s="328" t="str">
        <f aca="false">IF(AND(N76&lt;$N$14/2,COUNTIF($P76:$T76,"&gt;0")&gt;0),"FAIL LABS",IF(OR($U76=0,$U76=""),"",IF($V76&gt;=70,"A",IF($V76&gt;=60,"B",IF($V76&gt;=50,"C",IF($V76&gt;=40,"D","E"))))))</f>
        <v>D</v>
      </c>
    </row>
    <row r="77" customFormat="false" ht="26.25" hidden="false" customHeight="false" outlineLevel="0" collapsed="false">
      <c r="A77" s="320" t="n">
        <v>63</v>
      </c>
      <c r="B77" s="577" t="s">
        <v>481</v>
      </c>
      <c r="C77" s="577" t="s">
        <v>482</v>
      </c>
      <c r="D77" s="323"/>
      <c r="E77" s="323"/>
      <c r="F77" s="323"/>
      <c r="G77" s="324" t="n">
        <f aca="false">IF(COUNTA($D77:$F77)&gt;0,SUM($D77/$D$14,$E77/$E$14,$F77/$F$14)*$G$14/COUNTA($D77:$F77),0)</f>
        <v>0</v>
      </c>
      <c r="H77" s="323"/>
      <c r="I77" s="323"/>
      <c r="J77" s="324" t="n">
        <f aca="false">IF(COUNTA($H77:$I77)&gt;0,SUM($H77/$H$14,$I77/$I$14)*$J$14/COUNTA($H77:$I77),0)</f>
        <v>0</v>
      </c>
      <c r="K77" s="323"/>
      <c r="L77" s="323"/>
      <c r="M77" s="323"/>
      <c r="N77" s="324" t="n">
        <f aca="false">IF(COUNTA($K77:$M77)&gt;0,SUM($K77/$K$14,$L77/$L$14,$M77/$M$14)*$N$14/COUNTA($K77:$M77),0)</f>
        <v>0</v>
      </c>
      <c r="O77" s="325" t="str">
        <f aca="false">IF(ROUNDDOWN(SUM($G77,$J77,$N77,0.05),1)&gt;0,ROUNDDOWN(SUM($G77,$J77,$N77,0.05),1),"")</f>
        <v/>
      </c>
      <c r="P77" s="323"/>
      <c r="Q77" s="323"/>
      <c r="R77" s="323"/>
      <c r="S77" s="323"/>
      <c r="T77" s="323"/>
      <c r="U77" s="326" t="str">
        <f aca="false">IF(OR(COUNTIF($P77:$T77,"&gt;0")=0,COUNTA($P$14)=0),"",(IF(COUNTA($Q77:$T77)&lt;=2,SUM($P77:$T77),IF(COUNTA($Q77:$T77)=3,SUM($P77:$T77)-MIN($Q77:$T77),SUM($P77:$T77)-MIN($Q77:$T77)-SMALL($Q77:$T77,2))))*7/(SUM($P$14:$R$14)/10))</f>
        <v/>
      </c>
      <c r="V77" s="327" t="str">
        <f aca="false">IF(ROUNDDOWN(SUM($O77,$U77,0.5),0)&gt;0,ROUNDDOWN(SUM($O77,$U77,0.5),0),"")</f>
        <v/>
      </c>
      <c r="W77" s="327"/>
      <c r="X77" s="327"/>
      <c r="Y77" s="328" t="str">
        <f aca="false">IF(AND(N77&lt;$N$14/2,COUNTIF($P77:$T77,"&gt;0")&gt;0),"FAIL LABS",IF(OR($U77=0,$U77=""),"",IF($V77&gt;=70,"A",IF($V77&gt;=60,"B",IF($V77&gt;=50,"C",IF($V77&gt;=40,"D","E"))))))</f>
        <v/>
      </c>
    </row>
    <row r="78" customFormat="false" ht="26.25" hidden="false" customHeight="false" outlineLevel="0" collapsed="false">
      <c r="A78" s="320" t="n">
        <v>64</v>
      </c>
      <c r="B78" s="577" t="s">
        <v>162</v>
      </c>
      <c r="C78" s="577" t="s">
        <v>163</v>
      </c>
      <c r="D78" s="323" t="n">
        <v>2.5</v>
      </c>
      <c r="E78" s="323" t="n">
        <v>9.41176470588235</v>
      </c>
      <c r="F78" s="323"/>
      <c r="G78" s="324" t="n">
        <f aca="false">IF(COUNTA($D78:$F78)&gt;0,SUM($D78/$D$14,$E78/$E$14,$F78/$F$14)*$G$14/COUNTA($D78:$F78),0)</f>
        <v>5.95588235294118</v>
      </c>
      <c r="H78" s="323"/>
      <c r="I78" s="323"/>
      <c r="J78" s="324" t="n">
        <f aca="false">IF(COUNTA($H78:$I78)&gt;0,SUM($H78/$H$14,$I78/$I$14)*$J$14/COUNTA($H78:$I78),0)</f>
        <v>0</v>
      </c>
      <c r="K78" s="323"/>
      <c r="L78" s="323"/>
      <c r="M78" s="323"/>
      <c r="N78" s="324" t="n">
        <f aca="false">IF(COUNTA($K78:$M78)&gt;0,SUM($K78/$K$14,$L78/$L$14,$M78/$M$14)*$N$14/COUNTA($K78:$M78),0)</f>
        <v>0</v>
      </c>
      <c r="O78" s="325" t="n">
        <f aca="false">IF(ROUNDDOWN(SUM($G78,$J78,$N78,0.05),1)&gt;0,ROUNDDOWN(SUM($G78,$J78,$N78,0.05),1),"")</f>
        <v>6</v>
      </c>
      <c r="P78" s="323" t="n">
        <v>13</v>
      </c>
      <c r="Q78" s="323" t="n">
        <v>18</v>
      </c>
      <c r="R78" s="323"/>
      <c r="S78" s="323" t="n">
        <v>11</v>
      </c>
      <c r="T78" s="323"/>
      <c r="U78" s="326" t="n">
        <f aca="false">IF(OR(COUNTIF($P78:$T78,"&gt;0")=0,COUNTA($P$14)=0),"",(IF(COUNTA($Q78:$T78)&lt;=2,SUM($P78:$T78),IF(COUNTA($Q78:$T78)=3,SUM($P78:$T78)-MIN($Q78:$T78),SUM($P78:$T78)-MIN($Q78:$T78)-SMALL($Q78:$T78,2))))*7/(SUM($P$14:$R$14)/10))</f>
        <v>42</v>
      </c>
      <c r="V78" s="327" t="n">
        <f aca="false">IF(ROUNDDOWN(SUM($O78,$U78,0.5),0)&gt;0,ROUNDDOWN(SUM($O78,$U78,0.5),0),"")</f>
        <v>48</v>
      </c>
      <c r="W78" s="327"/>
      <c r="X78" s="327"/>
      <c r="Y78" s="328" t="str">
        <f aca="false">IF(AND(N78&lt;$N$14/2,COUNTIF($P78:$T78,"&gt;0")&gt;0),"FAIL LABS",IF(OR($U78=0,$U78=""),"",IF($V78&gt;=70,"A",IF($V78&gt;=60,"B",IF($V78&gt;=50,"C",IF($V78&gt;=40,"D","E"))))))</f>
        <v>FAIL LABS</v>
      </c>
    </row>
    <row r="79" customFormat="false" ht="26.25" hidden="false" customHeight="false" outlineLevel="0" collapsed="false">
      <c r="A79" s="320" t="n">
        <v>65</v>
      </c>
      <c r="B79" s="577" t="s">
        <v>483</v>
      </c>
      <c r="C79" s="577" t="s">
        <v>484</v>
      </c>
      <c r="D79" s="323"/>
      <c r="E79" s="323"/>
      <c r="F79" s="323"/>
      <c r="G79" s="324" t="n">
        <f aca="false">IF(COUNTA($D79:$F79)&gt;0,SUM($D79/$D$14,$E79/$E$14,$F79/$F$14)*$G$14/COUNTA($D79:$F79),0)</f>
        <v>0</v>
      </c>
      <c r="H79" s="323"/>
      <c r="I79" s="323"/>
      <c r="J79" s="324" t="n">
        <f aca="false">IF(COUNTA($H79:$I79)&gt;0,SUM($H79/$H$14,$I79/$I$14)*$J$14/COUNTA($H79:$I79),0)</f>
        <v>0</v>
      </c>
      <c r="K79" s="323"/>
      <c r="L79" s="323"/>
      <c r="M79" s="323"/>
      <c r="N79" s="324" t="n">
        <f aca="false">IF(COUNTA($K79:$M79)&gt;0,SUM($K79/$K$14,$L79/$L$14,$M79/$M$14)*$N$14/COUNTA($K79:$M79),0)</f>
        <v>0</v>
      </c>
      <c r="O79" s="325" t="str">
        <f aca="false">IF(ROUNDDOWN(SUM($G79,$J79,$N79,0.05),1)&gt;0,ROUNDDOWN(SUM($G79,$J79,$N79,0.05),1),"")</f>
        <v/>
      </c>
      <c r="P79" s="323"/>
      <c r="Q79" s="323"/>
      <c r="R79" s="323"/>
      <c r="S79" s="323"/>
      <c r="T79" s="323"/>
      <c r="U79" s="326" t="str">
        <f aca="false">IF(OR(COUNTIF($P79:$T79,"&gt;0")=0,COUNTA($P$14)=0),"",(IF(COUNTA($Q79:$T79)&lt;=2,SUM($P79:$T79),IF(COUNTA($Q79:$T79)=3,SUM($P79:$T79)-MIN($Q79:$T79),SUM($P79:$T79)-MIN($Q79:$T79)-SMALL($Q79:$T79,2))))*7/(SUM($P$14:$R$14)/10))</f>
        <v/>
      </c>
      <c r="V79" s="327" t="str">
        <f aca="false">IF(ROUNDDOWN(SUM($O79,$U79,0.5),0)&gt;0,ROUNDDOWN(SUM($O79,$U79,0.5),0),"")</f>
        <v/>
      </c>
      <c r="W79" s="327"/>
      <c r="X79" s="327"/>
      <c r="Y79" s="328" t="str">
        <f aca="false">IF(AND(N79&lt;$N$14/2,COUNTIF($P79:$T79,"&gt;0")&gt;0),"FAIL LABS",IF(OR($U79=0,$U79=""),"",IF($V79&gt;=70,"A",IF($V79&gt;=60,"B",IF($V79&gt;=50,"C",IF($V79&gt;=40,"D","E"))))))</f>
        <v/>
      </c>
    </row>
    <row r="80" customFormat="false" ht="26.25" hidden="false" customHeight="false" outlineLevel="0" collapsed="false">
      <c r="A80" s="320" t="n">
        <v>66</v>
      </c>
      <c r="B80" s="577" t="s">
        <v>194</v>
      </c>
      <c r="C80" s="577" t="s">
        <v>414</v>
      </c>
      <c r="D80" s="323" t="n">
        <v>2.91666666666667</v>
      </c>
      <c r="E80" s="323" t="n">
        <v>5</v>
      </c>
      <c r="F80" s="323"/>
      <c r="G80" s="324" t="n">
        <f aca="false">IF(COUNTA($D80:$F80)&gt;0,SUM($D80/$D$14,$E80/$E$14,$F80/$F$14)*$G$14/COUNTA($D80:$F80),0)</f>
        <v>3.95833333333333</v>
      </c>
      <c r="H80" s="323" t="n">
        <v>3</v>
      </c>
      <c r="I80" s="323"/>
      <c r="J80" s="324" t="n">
        <f aca="false">IF(COUNTA($H80:$I80)&gt;0,SUM($H80/$H$14,$I80/$I$14)*$J$14/COUNTA($H80:$I80),0)</f>
        <v>3</v>
      </c>
      <c r="K80" s="323" t="n">
        <v>8</v>
      </c>
      <c r="L80" s="323" t="n">
        <v>11</v>
      </c>
      <c r="M80" s="323"/>
      <c r="N80" s="324" t="n">
        <f aca="false">IF(COUNTA($K80:$M80)&gt;0,SUM($K80/$K$14,$L80/$L$14,$M80/$M$14)*$N$14/COUNTA($K80:$M80),0)</f>
        <v>9.5</v>
      </c>
      <c r="O80" s="325" t="n">
        <f aca="false">IF(ROUNDDOWN(SUM($G80,$J80,$N80,0.05),1)&gt;0,ROUNDDOWN(SUM($G80,$J80,$N80,0.05),1),"")</f>
        <v>16.5</v>
      </c>
      <c r="P80" s="323" t="n">
        <v>8</v>
      </c>
      <c r="Q80" s="323" t="n">
        <v>14</v>
      </c>
      <c r="R80" s="323"/>
      <c r="S80" s="323"/>
      <c r="T80" s="323" t="n">
        <v>2</v>
      </c>
      <c r="U80" s="326" t="n">
        <f aca="false">IF(OR(COUNTIF($P80:$T80,"&gt;0")=0,COUNTA($P$14)=0),"",(IF(COUNTA($Q80:$T80)&lt;=2,SUM($P80:$T80),IF(COUNTA($Q80:$T80)=3,SUM($P80:$T80)-MIN($Q80:$T80),SUM($P80:$T80)-MIN($Q80:$T80)-SMALL($Q80:$T80,2))))*7/(SUM($P$14:$R$14)/10))</f>
        <v>24</v>
      </c>
      <c r="V80" s="327" t="n">
        <f aca="false">IF(ROUNDDOWN(SUM($O80,$U80,0.5),0)&gt;0,ROUNDDOWN(SUM($O80,$U80,0.5),0),"")</f>
        <v>41</v>
      </c>
      <c r="W80" s="327"/>
      <c r="X80" s="327"/>
      <c r="Y80" s="328" t="str">
        <f aca="false">IF(AND(N80&lt;$N$14/2,COUNTIF($P80:$T80,"&gt;0")&gt;0),"FAIL LABS",IF(OR($U80=0,$U80=""),"",IF($V80&gt;=70,"A",IF($V80&gt;=60,"B",IF($V80&gt;=50,"C",IF($V80&gt;=40,"D","E"))))))</f>
        <v>D</v>
      </c>
    </row>
    <row r="81" customFormat="false" ht="26.25" hidden="false" customHeight="false" outlineLevel="0" collapsed="false">
      <c r="A81" s="320" t="n">
        <v>67</v>
      </c>
      <c r="B81" s="577" t="s">
        <v>485</v>
      </c>
      <c r="C81" s="577" t="s">
        <v>486</v>
      </c>
      <c r="D81" s="323" t="n">
        <v>5</v>
      </c>
      <c r="E81" s="323" t="n">
        <v>7.64705882352941</v>
      </c>
      <c r="F81" s="323"/>
      <c r="G81" s="324" t="n">
        <f aca="false">IF(COUNTA($D81:$F81)&gt;0,SUM($D81/$D$14,$E81/$E$14,$F81/$F$14)*$G$14/COUNTA($D81:$F81),0)</f>
        <v>6.32352941176471</v>
      </c>
      <c r="H81" s="323" t="n">
        <v>4</v>
      </c>
      <c r="I81" s="323"/>
      <c r="J81" s="324" t="n">
        <f aca="false">IF(COUNTA($H81:$I81)&gt;0,SUM($H81/$H$14,$I81/$I$14)*$J$14/COUNTA($H81:$I81),0)</f>
        <v>4</v>
      </c>
      <c r="K81" s="323" t="n">
        <v>8</v>
      </c>
      <c r="L81" s="323" t="n">
        <v>11</v>
      </c>
      <c r="M81" s="323"/>
      <c r="N81" s="324" t="n">
        <f aca="false">IF(COUNTA($K81:$M81)&gt;0,SUM($K81/$K$14,$L81/$L$14,$M81/$M$14)*$N$14/COUNTA($K81:$M81),0)</f>
        <v>9.5</v>
      </c>
      <c r="O81" s="325" t="n">
        <f aca="false">IF(ROUNDDOWN(SUM($G81,$J81,$N81,0.05),1)&gt;0,ROUNDDOWN(SUM($G81,$J81,$N81,0.05),1),"")</f>
        <v>19.8</v>
      </c>
      <c r="P81" s="323"/>
      <c r="Q81" s="323"/>
      <c r="R81" s="323"/>
      <c r="S81" s="323"/>
      <c r="T81" s="323"/>
      <c r="U81" s="326" t="str">
        <f aca="false">IF(OR(COUNTIF($P81:$T81,"&gt;0")=0,COUNTA($P$14)=0),"",(IF(COUNTA($Q81:$T81)&lt;=2,SUM($P81:$T81),IF(COUNTA($Q81:$T81)=3,SUM($P81:$T81)-MIN($Q81:$T81),SUM($P81:$T81)-MIN($Q81:$T81)-SMALL($Q81:$T81,2))))*7/(SUM($P$14:$R$14)/10))</f>
        <v/>
      </c>
      <c r="V81" s="327" t="n">
        <f aca="false">IF(ROUNDDOWN(SUM($O81,$U81,0.5),0)&gt;0,ROUNDDOWN(SUM($O81,$U81,0.5),0),"")</f>
        <v>20</v>
      </c>
      <c r="W81" s="327"/>
      <c r="X81" s="327"/>
      <c r="Y81" s="328" t="str">
        <f aca="false">IF(AND(N81&lt;$N$14/2,COUNTIF($P81:$T81,"&gt;0")&gt;0),"FAIL LABS",IF(OR($U81=0,$U81=""),"",IF($V81&gt;=70,"A",IF($V81&gt;=60,"B",IF($V81&gt;=50,"C",IF($V81&gt;=40,"D","E"))))))</f>
        <v/>
      </c>
    </row>
    <row r="82" customFormat="false" ht="26.25" hidden="false" customHeight="false" outlineLevel="0" collapsed="false">
      <c r="A82" s="320" t="n">
        <v>68</v>
      </c>
      <c r="B82" s="577" t="s">
        <v>197</v>
      </c>
      <c r="C82" s="577" t="s">
        <v>421</v>
      </c>
      <c r="D82" s="323" t="n">
        <v>4.16666666666667</v>
      </c>
      <c r="E82" s="323" t="n">
        <v>8.23529411764706</v>
      </c>
      <c r="F82" s="323"/>
      <c r="G82" s="324" t="n">
        <f aca="false">IF(COUNTA($D82:$F82)&gt;0,SUM($D82/$D$14,$E82/$E$14,$F82/$F$14)*$G$14/COUNTA($D82:$F82),0)</f>
        <v>6.20098039215686</v>
      </c>
      <c r="H82" s="323" t="n">
        <v>3</v>
      </c>
      <c r="I82" s="323"/>
      <c r="J82" s="324" t="n">
        <f aca="false">IF(COUNTA($H82:$I82)&gt;0,SUM($H82/$H$14,$I82/$I$14)*$J$14/COUNTA($H82:$I82),0)</f>
        <v>3</v>
      </c>
      <c r="K82" s="323" t="n">
        <v>11</v>
      </c>
      <c r="L82" s="323" t="n">
        <v>13</v>
      </c>
      <c r="M82" s="323"/>
      <c r="N82" s="324" t="n">
        <f aca="false">IF(COUNTA($K82:$M82)&gt;0,SUM($K82/$K$14,$L82/$L$14,$M82/$M$14)*$N$14/COUNTA($K82:$M82),0)</f>
        <v>12</v>
      </c>
      <c r="O82" s="325" t="n">
        <f aca="false">IF(ROUNDDOWN(SUM($G82,$J82,$N82,0.05),1)&gt;0,ROUNDDOWN(SUM($G82,$J82,$N82,0.05),1),"")</f>
        <v>21.2</v>
      </c>
      <c r="P82" s="323" t="n">
        <v>13</v>
      </c>
      <c r="Q82" s="323" t="n">
        <v>12</v>
      </c>
      <c r="R82" s="323"/>
      <c r="S82" s="323" t="n">
        <v>4</v>
      </c>
      <c r="T82" s="323"/>
      <c r="U82" s="326" t="n">
        <f aca="false">IF(OR(COUNTIF($P82:$T82,"&gt;0")=0,COUNTA($P$14)=0),"",(IF(COUNTA($Q82:$T82)&lt;=2,SUM($P82:$T82),IF(COUNTA($Q82:$T82)=3,SUM($P82:$T82)-MIN($Q82:$T82),SUM($P82:$T82)-MIN($Q82:$T82)-SMALL($Q82:$T82,2))))*7/(SUM($P$14:$R$14)/10))</f>
        <v>29</v>
      </c>
      <c r="V82" s="327" t="n">
        <f aca="false">IF(ROUNDDOWN(SUM($O82,$U82,0.5),0)&gt;0,ROUNDDOWN(SUM($O82,$U82,0.5),0),"")</f>
        <v>50</v>
      </c>
      <c r="W82" s="327"/>
      <c r="X82" s="327"/>
      <c r="Y82" s="328" t="str">
        <f aca="false">IF(AND(N82&lt;$N$14/2,COUNTIF($P82:$T82,"&gt;0")&gt;0),"FAIL LABS",IF(OR($U82=0,$U82=""),"",IF($V82&gt;=70,"A",IF($V82&gt;=60,"B",IF($V82&gt;=50,"C",IF($V82&gt;=40,"D","E"))))))</f>
        <v>C</v>
      </c>
    </row>
    <row r="83" customFormat="false" ht="26.25" hidden="false" customHeight="false" outlineLevel="0" collapsed="false">
      <c r="A83" s="320" t="n">
        <v>69</v>
      </c>
      <c r="B83" s="577" t="s">
        <v>158</v>
      </c>
      <c r="C83" s="577" t="s">
        <v>159</v>
      </c>
      <c r="D83" s="323" t="n">
        <v>2.91666666666667</v>
      </c>
      <c r="E83" s="323" t="n">
        <v>7.05882352941176</v>
      </c>
      <c r="F83" s="323"/>
      <c r="G83" s="324" t="n">
        <f aca="false">IF(COUNTA($D83:$F83)&gt;0,SUM($D83/$D$14,$E83/$E$14,$F83/$F$14)*$G$14/COUNTA($D83:$F83),0)</f>
        <v>4.98774509803922</v>
      </c>
      <c r="H83" s="323" t="n">
        <v>2</v>
      </c>
      <c r="I83" s="323"/>
      <c r="J83" s="324" t="n">
        <f aca="false">IF(COUNTA($H83:$I83)&gt;0,SUM($H83/$H$14,$I83/$I$14)*$J$14/COUNTA($H83:$I83),0)</f>
        <v>2</v>
      </c>
      <c r="K83" s="323" t="n">
        <v>8</v>
      </c>
      <c r="L83" s="323" t="n">
        <v>11</v>
      </c>
      <c r="M83" s="323"/>
      <c r="N83" s="324" t="n">
        <f aca="false">IF(COUNTA($K83:$M83)&gt;0,SUM($K83/$K$14,$L83/$L$14,$M83/$M$14)*$N$14/COUNTA($K83:$M83),0)</f>
        <v>9.5</v>
      </c>
      <c r="O83" s="325" t="n">
        <f aca="false">IF(ROUNDDOWN(SUM($G83,$J83,$N83,0.05),1)&gt;0,ROUNDDOWN(SUM($G83,$J83,$N83,0.05),1),"")</f>
        <v>16.5</v>
      </c>
      <c r="P83" s="323" t="n">
        <v>18.5</v>
      </c>
      <c r="Q83" s="323"/>
      <c r="R83" s="323" t="n">
        <v>11.5</v>
      </c>
      <c r="S83" s="323"/>
      <c r="T83" s="323" t="n">
        <v>6</v>
      </c>
      <c r="U83" s="326" t="n">
        <f aca="false">IF(OR(COUNTIF($P83:$T83,"&gt;0")=0,COUNTA($P$14)=0),"",(IF(COUNTA($Q83:$T83)&lt;=2,SUM($P83:$T83),IF(COUNTA($Q83:$T83)=3,SUM($P83:$T83)-MIN($Q83:$T83),SUM($P83:$T83)-MIN($Q83:$T83)-SMALL($Q83:$T83,2))))*7/(SUM($P$14:$R$14)/10))</f>
        <v>36</v>
      </c>
      <c r="V83" s="327" t="n">
        <f aca="false">IF(ROUNDDOWN(SUM($O83,$U83,0.5),0)&gt;0,ROUNDDOWN(SUM($O83,$U83,0.5),0),"")</f>
        <v>53</v>
      </c>
      <c r="W83" s="327"/>
      <c r="X83" s="327"/>
      <c r="Y83" s="328" t="str">
        <f aca="false">IF(AND(N83&lt;$N$14/2,COUNTIF($P83:$T83,"&gt;0")&gt;0),"FAIL LABS",IF(OR($U83=0,$U83=""),"",IF($V83&gt;=70,"A",IF($V83&gt;=60,"B",IF($V83&gt;=50,"C",IF($V83&gt;=40,"D","E"))))))</f>
        <v>C</v>
      </c>
    </row>
    <row r="84" customFormat="false" ht="26.25" hidden="false" customHeight="false" outlineLevel="0" collapsed="false">
      <c r="A84" s="320" t="n">
        <v>70</v>
      </c>
      <c r="B84" s="583" t="s">
        <v>415</v>
      </c>
      <c r="C84" s="583" t="s">
        <v>493</v>
      </c>
      <c r="D84" s="323"/>
      <c r="E84" s="323"/>
      <c r="F84" s="323"/>
      <c r="G84" s="324" t="n">
        <f aca="false">IF(COUNTA($D84:$F84)&gt;0,SUM($D84/$D$14,$E84/$E$14,$F84/$F$14)*$G$14/COUNTA($D84:$F84),0)</f>
        <v>0</v>
      </c>
      <c r="H84" s="323"/>
      <c r="I84" s="323"/>
      <c r="J84" s="324" t="n">
        <f aca="false">IF(COUNTA($H84:$I84)&gt;0,SUM($H84/$H$14,$I84/$I$14)*$J$14/COUNTA($H84:$I84),0)</f>
        <v>0</v>
      </c>
      <c r="K84" s="323" t="n">
        <v>8</v>
      </c>
      <c r="L84" s="323" t="n">
        <v>11</v>
      </c>
      <c r="M84" s="323"/>
      <c r="N84" s="324" t="n">
        <f aca="false">IF(COUNTA($K84:$M84)&gt;0,SUM($K84/$K$14,$L84/$L$14,$M84/$M$14)*$N$14/COUNTA($K84:$M84),0)</f>
        <v>9.5</v>
      </c>
      <c r="O84" s="325" t="n">
        <f aca="false">IF(ROUNDDOWN(SUM($G84,$J84,$N84,0.05),1)&gt;0,ROUNDDOWN(SUM($G84,$J84,$N84,0.05),1),"")</f>
        <v>9.5</v>
      </c>
      <c r="P84" s="323"/>
      <c r="Q84" s="323"/>
      <c r="R84" s="323"/>
      <c r="S84" s="323"/>
      <c r="T84" s="323"/>
      <c r="U84" s="326" t="str">
        <f aca="false">IF(OR(COUNTIF($P84:$T84,"&gt;0")=0,COUNTA($P$14)=0),"",(IF(COUNTA($Q84:$T84)&lt;=2,SUM($P84:$T84),IF(COUNTA($Q84:$T84)=3,SUM($P84:$T84)-MIN($Q84:$T84),SUM($P84:$T84)-MIN($Q84:$T84)-SMALL($Q84:$T84,2))))*7/(SUM($P$14:$R$14)/10))</f>
        <v/>
      </c>
      <c r="V84" s="327" t="n">
        <f aca="false">IF(ROUNDDOWN(SUM($O84,$U84,0.5),0)&gt;0,ROUNDDOWN(SUM($O84,$U84,0.5),0),"")</f>
        <v>10</v>
      </c>
      <c r="W84" s="327"/>
      <c r="X84" s="327"/>
      <c r="Y84" s="328" t="str">
        <f aca="false">IF(AND(N84&lt;$N$14/2,COUNTIF($P84:$T84,"&gt;0")&gt;0),"FAIL LABS",IF(OR($U84=0,$U84=""),"",IF($V84&gt;=70,"A",IF($V84&gt;=60,"B",IF($V84&gt;=50,"C",IF($V84&gt;=40,"D","E"))))))</f>
        <v/>
      </c>
    </row>
    <row r="85" customFormat="false" ht="26.25" hidden="false" customHeight="false" outlineLevel="0" collapsed="false">
      <c r="A85" s="320" t="n">
        <v>71</v>
      </c>
      <c r="B85" s="583" t="s">
        <v>177</v>
      </c>
      <c r="C85" s="583" t="s">
        <v>417</v>
      </c>
      <c r="D85" s="323" t="n">
        <v>2.91666666666667</v>
      </c>
      <c r="E85" s="323" t="n">
        <v>5.41666666666667</v>
      </c>
      <c r="F85" s="323"/>
      <c r="G85" s="324" t="n">
        <f aca="false">IF(COUNTA($D85:$F85)&gt;0,SUM($D85/$D$14,$E85/$E$14,$F85/$F$14)*$G$14/COUNTA($D85:$F85),0)</f>
        <v>4.16666666666667</v>
      </c>
      <c r="H85" s="323" t="n">
        <v>4</v>
      </c>
      <c r="I85" s="323"/>
      <c r="J85" s="324" t="n">
        <f aca="false">IF(COUNTA($H85:$I85)&gt;0,SUM($H85/$H$14,$I85/$I$14)*$J$14/COUNTA($H85:$I85),0)</f>
        <v>4</v>
      </c>
      <c r="K85" s="323" t="n">
        <v>11</v>
      </c>
      <c r="L85" s="323" t="n">
        <v>12</v>
      </c>
      <c r="M85" s="323"/>
      <c r="N85" s="324" t="n">
        <f aca="false">IF(COUNTA($K85:$M85)&gt;0,SUM($K85/$K$14,$L85/$L$14,$M85/$M$14)*$N$14/COUNTA($K85:$M85),0)</f>
        <v>11.5</v>
      </c>
      <c r="O85" s="325" t="n">
        <f aca="false">IF(ROUNDDOWN(SUM($G85,$J85,$N85,0.05),1)&gt;0,ROUNDDOWN(SUM($G85,$J85,$N85,0.05),1),"")</f>
        <v>19.7</v>
      </c>
      <c r="P85" s="323" t="n">
        <v>0</v>
      </c>
      <c r="Q85" s="323"/>
      <c r="R85" s="323"/>
      <c r="S85" s="323"/>
      <c r="T85" s="323"/>
      <c r="U85" s="326" t="str">
        <f aca="false">IF(OR(COUNTIF($P85:$T85,"&gt;0")=0,COUNTA($P$14)=0),"",(IF(COUNTA($Q85:$T85)&lt;=2,SUM($P85:$T85),IF(COUNTA($Q85:$T85)=3,SUM($P85:$T85)-MIN($Q85:$T85),SUM($P85:$T85)-MIN($Q85:$T85)-SMALL($Q85:$T85,2))))*7/(SUM($P$14:$R$14)/10))</f>
        <v/>
      </c>
      <c r="V85" s="327" t="n">
        <f aca="false">IF(ROUNDDOWN(SUM($O85,$U85,0.5),0)&gt;0,ROUNDDOWN(SUM($O85,$U85,0.5),0),"")</f>
        <v>20</v>
      </c>
      <c r="W85" s="327"/>
      <c r="X85" s="327"/>
      <c r="Y85" s="328" t="s">
        <v>384</v>
      </c>
      <c r="Z85" s="0" t="s">
        <v>494</v>
      </c>
    </row>
    <row r="86" customFormat="false" ht="26.25" hidden="false" customHeight="false" outlineLevel="0" collapsed="false">
      <c r="A86" s="320" t="n">
        <v>72</v>
      </c>
      <c r="B86" s="583" t="s">
        <v>488</v>
      </c>
      <c r="C86" s="583" t="s">
        <v>489</v>
      </c>
      <c r="D86" s="323"/>
      <c r="E86" s="323"/>
      <c r="F86" s="323"/>
      <c r="G86" s="324" t="n">
        <f aca="false">IF(COUNTA($D86:$F86)&gt;0,SUM($D86/$D$14,$E86/$E$14,$F86/$F$14)*$G$14/COUNTA($D86:$F86),0)</f>
        <v>0</v>
      </c>
      <c r="H86" s="323"/>
      <c r="I86" s="323"/>
      <c r="J86" s="324" t="n">
        <f aca="false">IF(COUNTA($H86:$I86)&gt;0,SUM($H86/$H$14,$I86/$I$14)*$J$14/COUNTA($H86:$I86),0)</f>
        <v>0</v>
      </c>
      <c r="K86" s="323"/>
      <c r="L86" s="323"/>
      <c r="M86" s="323"/>
      <c r="N86" s="324" t="n">
        <f aca="false">IF(COUNTA($K86:$M86)&gt;0,SUM($K86/$K$14,$L86/$L$14,$M86/$M$14)*$N$14/COUNTA($K86:$M86),0)</f>
        <v>0</v>
      </c>
      <c r="O86" s="325" t="str">
        <f aca="false">IF(ROUNDDOWN(SUM($G86,$J86,$N86,0.05),1)&gt;0,ROUNDDOWN(SUM($G86,$J86,$N86,0.05),1),"")</f>
        <v/>
      </c>
      <c r="P86" s="323"/>
      <c r="Q86" s="323"/>
      <c r="R86" s="323"/>
      <c r="S86" s="323"/>
      <c r="T86" s="323"/>
      <c r="U86" s="326" t="str">
        <f aca="false">IF(OR(COUNTIF($P86:$T86,"&gt;0")=0,COUNTA($P$14)=0),"",(IF(COUNTA($Q86:$T86)&lt;=2,SUM($P86:$T86),IF(COUNTA($Q86:$T86)=3,SUM($P86:$T86)-MIN($Q86:$T86),SUM($P86:$T86)-MIN($Q86:$T86)-SMALL($Q86:$T86,2))))*7/(SUM($P$14:$R$14)/10))</f>
        <v/>
      </c>
      <c r="V86" s="327" t="str">
        <f aca="false">IF(ROUNDDOWN(SUM($O86,$U86,0.5),0)&gt;0,ROUNDDOWN(SUM($O86,$U86,0.5),0),"")</f>
        <v/>
      </c>
      <c r="W86" s="327"/>
      <c r="X86" s="327"/>
      <c r="Y86" s="328" t="str">
        <f aca="false">IF(AND(N86&lt;$N$14/2,COUNTIF($P86:$T86,"&gt;0")&gt;0),"FAIL LABS",IF(OR($U86=0,$U86=""),"",IF($V86&gt;=70,"A",IF($V86&gt;=60,"B",IF($V86&gt;=50,"C",IF($V86&gt;=40,"D","E"))))))</f>
        <v/>
      </c>
    </row>
    <row r="87" customFormat="false" ht="26.25" hidden="false" customHeight="false" outlineLevel="0" collapsed="false">
      <c r="A87" s="320" t="n">
        <v>73</v>
      </c>
      <c r="B87" s="577" t="s">
        <v>160</v>
      </c>
      <c r="C87" s="577" t="s">
        <v>161</v>
      </c>
      <c r="D87" s="323" t="n">
        <v>3</v>
      </c>
      <c r="E87" s="323" t="n">
        <v>8</v>
      </c>
      <c r="F87" s="323"/>
      <c r="G87" s="324" t="n">
        <f aca="false">IF(COUNTA($D87:$F87)&gt;0,SUM($D87/$D$14,$E87/$E$14,$F87/$F$14)*$G$14/COUNTA($D87:$F87),0)</f>
        <v>5.5</v>
      </c>
      <c r="H87" s="323" t="n">
        <v>3</v>
      </c>
      <c r="I87" s="323"/>
      <c r="J87" s="324" t="n">
        <f aca="false">IF(COUNTA($H87:$I87)&gt;0,SUM($H87/$H$14,$I87/$I$14)*$J$14/COUNTA($H87:$I87),0)</f>
        <v>3</v>
      </c>
      <c r="K87" s="323" t="n">
        <v>9</v>
      </c>
      <c r="L87" s="323" t="n">
        <v>10</v>
      </c>
      <c r="M87" s="323"/>
      <c r="N87" s="324" t="n">
        <f aca="false">IF(COUNTA($K87:$M87)&gt;0,SUM($K87/$K$14,$L87/$L$14,$M87/$M$14)*$N$14/COUNTA($K87:$M87),0)</f>
        <v>9.5</v>
      </c>
      <c r="O87" s="325" t="n">
        <f aca="false">IF(ROUNDDOWN(SUM($G87,$J87,$N87,0.05),1)&gt;0,ROUNDDOWN(SUM($G87,$J87,$N87,0.05),1),"")</f>
        <v>18</v>
      </c>
      <c r="P87" s="323" t="n">
        <v>14</v>
      </c>
      <c r="Q87" s="323" t="n">
        <v>7</v>
      </c>
      <c r="R87" s="323"/>
      <c r="S87" s="323" t="n">
        <v>10</v>
      </c>
      <c r="T87" s="323"/>
      <c r="U87" s="326" t="n">
        <f aca="false">IF(OR(COUNTIF($P87:$T87,"&gt;0")=0,COUNTA($P$14)=0),"",(IF(COUNTA($Q87:$T87)&lt;=2,SUM($P87:$T87),IF(COUNTA($Q87:$T87)=3,SUM($P87:$T87)-MIN($Q87:$T87),SUM($P87:$T87)-MIN($Q87:$T87)-SMALL($Q87:$T87,2))))*7/(SUM($P$14:$R$14)/10))</f>
        <v>31</v>
      </c>
      <c r="V87" s="327" t="n">
        <f aca="false">IF(ROUNDDOWN(SUM($O87,$U87,0.5),0)&gt;0,ROUNDDOWN(SUM($O87,$U87,0.5),0),"")</f>
        <v>49</v>
      </c>
      <c r="W87" s="327"/>
      <c r="X87" s="327"/>
      <c r="Y87" s="328" t="str">
        <f aca="false">IF(AND(N87&lt;$N$14/2,COUNTIF($P87:$T87,"&gt;0")&gt;0),"FAIL LABS",IF(OR($U87=0,$U87=""),"",IF($V87&gt;=70,"A",IF($V87&gt;=60,"B",IF($V87&gt;=50,"C",IF($V87&gt;=40,"D","E"))))))</f>
        <v>D</v>
      </c>
    </row>
    <row r="88" customFormat="false" ht="26.25" hidden="false" customHeight="false" outlineLevel="0" collapsed="false">
      <c r="A88" s="320" t="n">
        <v>74</v>
      </c>
      <c r="B88" s="577" t="s">
        <v>182</v>
      </c>
      <c r="C88" s="577" t="s">
        <v>183</v>
      </c>
      <c r="D88" s="323" t="n">
        <v>7.05882352941176</v>
      </c>
      <c r="E88" s="323" t="n">
        <v>3.33333333333333</v>
      </c>
      <c r="F88" s="323"/>
      <c r="G88" s="324" t="n">
        <f aca="false">IF(COUNTA($D88:$F88)&gt;0,SUM($D88/$D$14,$E88/$E$14,$F88/$F$14)*$G$14/COUNTA($D88:$F88),0)</f>
        <v>5.19607843137255</v>
      </c>
      <c r="H88" s="323" t="n">
        <v>4</v>
      </c>
      <c r="I88" s="323"/>
      <c r="J88" s="324" t="n">
        <f aca="false">IF(COUNTA($H88:$I88)&gt;0,SUM($H88/$H$14,$I88/$I$14)*$J$14/COUNTA($H88:$I88),0)</f>
        <v>4</v>
      </c>
      <c r="K88" s="323" t="n">
        <v>8</v>
      </c>
      <c r="L88" s="323" t="n">
        <v>11</v>
      </c>
      <c r="M88" s="323"/>
      <c r="N88" s="324" t="n">
        <f aca="false">IF(COUNTA($K88:$M88)&gt;0,SUM($K88/$K$14,$L88/$L$14,$M88/$M$14)*$N$14/COUNTA($K88:$M88),0)</f>
        <v>9.5</v>
      </c>
      <c r="O88" s="325" t="n">
        <f aca="false">IF(ROUNDDOWN(SUM($G88,$J88,$N88,0.05),1)&gt;0,ROUNDDOWN(SUM($G88,$J88,$N88,0.05),1),"")</f>
        <v>18.7</v>
      </c>
      <c r="P88" s="323"/>
      <c r="Q88" s="323"/>
      <c r="R88" s="323"/>
      <c r="S88" s="323"/>
      <c r="T88" s="323"/>
      <c r="U88" s="326" t="str">
        <f aca="false">IF(OR(COUNTIF($P88:$T88,"&gt;0")=0,COUNTA($P$14)=0),"",(IF(COUNTA($Q88:$T88)&lt;=2,SUM($P88:$T88),IF(COUNTA($Q88:$T88)=3,SUM($P88:$T88)-MIN($Q88:$T88),SUM($P88:$T88)-MIN($Q88:$T88)-SMALL($Q88:$T88,2))))*7/(SUM($P$14:$R$14)/10))</f>
        <v/>
      </c>
      <c r="V88" s="327" t="n">
        <f aca="false">IF(ROUNDDOWN(SUM($O88,$U88,0.5),0)&gt;0,ROUNDDOWN(SUM($O88,$U88,0.5),0),"")</f>
        <v>19</v>
      </c>
      <c r="W88" s="327"/>
      <c r="X88" s="327"/>
      <c r="Y88" s="328" t="str">
        <f aca="false">IF(AND(N88&lt;$N$14/2,COUNTIF($P88:$T88,"&gt;0")&gt;0),"FAIL LABS",IF(OR($U88=0,$U88=""),"",IF($V88&gt;=70,"A",IF($V88&gt;=60,"B",IF($V88&gt;=50,"C",IF($V88&gt;=40,"D","E"))))))</f>
        <v/>
      </c>
    </row>
    <row r="89" customFormat="false" ht="26.25" hidden="false" customHeight="false" outlineLevel="0" collapsed="false">
      <c r="A89" s="320" t="n">
        <v>75</v>
      </c>
      <c r="B89" s="577" t="s">
        <v>166</v>
      </c>
      <c r="C89" s="577" t="s">
        <v>167</v>
      </c>
      <c r="D89" s="323" t="n">
        <v>7</v>
      </c>
      <c r="E89" s="323" t="n">
        <v>8</v>
      </c>
      <c r="F89" s="323"/>
      <c r="G89" s="324" t="n">
        <f aca="false">IF(COUNTA($D89:$F89)&gt;0,SUM($D89/$D$14,$E89/$E$14,$F89/$F$14)*$G$14/COUNTA($D89:$F89),0)</f>
        <v>7.5</v>
      </c>
      <c r="H89" s="323" t="n">
        <v>3</v>
      </c>
      <c r="I89" s="323"/>
      <c r="J89" s="324" t="n">
        <f aca="false">IF(COUNTA($H89:$I89)&gt;0,SUM($H89/$H$14,$I89/$I$14)*$J$14/COUNTA($H89:$I89),0)</f>
        <v>3</v>
      </c>
      <c r="K89" s="323" t="n">
        <v>14</v>
      </c>
      <c r="L89" s="323" t="n">
        <v>13</v>
      </c>
      <c r="M89" s="323"/>
      <c r="N89" s="324" t="n">
        <f aca="false">IF(COUNTA($K89:$M89)&gt;0,SUM($K89/$K$14,$L89/$L$14,$M89/$M$14)*$N$14/COUNTA($K89:$M89),0)</f>
        <v>13.5</v>
      </c>
      <c r="O89" s="325" t="n">
        <f aca="false">IF(ROUNDDOWN(SUM($G89,$J89,$N89,0.05),1)&gt;0,ROUNDDOWN(SUM($G89,$J89,$N89,0.05),1),"")</f>
        <v>24</v>
      </c>
      <c r="P89" s="323" t="n">
        <v>12</v>
      </c>
      <c r="Q89" s="323" t="n">
        <v>4</v>
      </c>
      <c r="R89" s="323"/>
      <c r="S89" s="323"/>
      <c r="T89" s="323" t="n">
        <v>0</v>
      </c>
      <c r="U89" s="326" t="n">
        <f aca="false">IF(OR(COUNTIF($P89:$T89,"&gt;0")=0,COUNTA($P$14)=0),"",(IF(COUNTA($Q89:$T89)&lt;=2,SUM($P89:$T89),IF(COUNTA($Q89:$T89)=3,SUM($P89:$T89)-MIN($Q89:$T89),SUM($P89:$T89)-MIN($Q89:$T89)-SMALL($Q89:$T89,2))))*7/(SUM($P$14:$R$14)/10))</f>
        <v>16</v>
      </c>
      <c r="V89" s="327" t="n">
        <f aca="false">IF(ROUNDDOWN(SUM($O89,$U89,0.5),0)&gt;0,ROUNDDOWN(SUM($O89,$U89,0.5),0),"")</f>
        <v>40</v>
      </c>
      <c r="W89" s="327"/>
      <c r="X89" s="327"/>
      <c r="Y89" s="328" t="str">
        <f aca="false">IF(AND(N89&lt;$N$14/2,COUNTIF($P89:$T89,"&gt;0")&gt;0),"FAIL LABS",IF(OR($U89=0,$U89=""),"",IF($V89&gt;=70,"A",IF($V89&gt;=60,"B",IF($V89&gt;=50,"C",IF($V89&gt;=40,"D","E"))))))</f>
        <v>D</v>
      </c>
    </row>
    <row r="90" customFormat="false" ht="26.25" hidden="false" customHeight="false" outlineLevel="0" collapsed="false">
      <c r="A90" s="320" t="n">
        <v>76</v>
      </c>
      <c r="B90" s="577" t="s">
        <v>214</v>
      </c>
      <c r="C90" s="577" t="s">
        <v>490</v>
      </c>
      <c r="D90" s="323" t="n">
        <v>4.58333333333333</v>
      </c>
      <c r="E90" s="323" t="n">
        <v>7.05882352941176</v>
      </c>
      <c r="F90" s="323"/>
      <c r="G90" s="324" t="n">
        <f aca="false">IF(COUNTA($D90:$F90)&gt;0,SUM($D90/$D$14,$E90/$E$14,$F90/$F$14)*$G$14/COUNTA($D90:$F90),0)</f>
        <v>5.82107843137255</v>
      </c>
      <c r="H90" s="323"/>
      <c r="I90" s="323"/>
      <c r="J90" s="324" t="n">
        <f aca="false">IF(COUNTA($H90:$I90)&gt;0,SUM($H90/$H$14,$I90/$I$14)*$J$14/COUNTA($H90:$I90),0)</f>
        <v>0</v>
      </c>
      <c r="K90" s="323" t="n">
        <v>12</v>
      </c>
      <c r="L90" s="323" t="n">
        <v>13</v>
      </c>
      <c r="M90" s="323"/>
      <c r="N90" s="324" t="n">
        <f aca="false">IF(COUNTA($K90:$M90)&gt;0,SUM($K90/$K$14,$L90/$L$14,$M90/$M$14)*$N$14/COUNTA($K90:$M90),0)</f>
        <v>12.5</v>
      </c>
      <c r="O90" s="325" t="n">
        <f aca="false">IF(ROUNDDOWN(SUM($G90,$J90,$N90,0.05),1)&gt;0,ROUNDDOWN(SUM($G90,$J90,$N90,0.05),1),"")</f>
        <v>18.3</v>
      </c>
      <c r="P90" s="323"/>
      <c r="Q90" s="323"/>
      <c r="R90" s="323"/>
      <c r="S90" s="323"/>
      <c r="T90" s="323"/>
      <c r="U90" s="326"/>
      <c r="V90" s="327" t="n">
        <f aca="false">IF(ROUNDDOWN(SUM($O90,$U90,0.5),0)&gt;0,ROUNDDOWN(SUM($O90,$U90,0.5),0),"")</f>
        <v>18</v>
      </c>
      <c r="W90" s="327"/>
      <c r="X90" s="327"/>
      <c r="Y90" s="328" t="str">
        <f aca="false">IF(AND(N90&lt;$N$14/2,COUNTIF($P90:$T90,"&gt;0")&gt;0),"FAIL LABS",IF(OR($U90=0,$U90=""),"",IF($V90&gt;=70,"A",IF($V90&gt;=60,"B",IF($V90&gt;=50,"C",IF($V90&gt;=40,"D","E"))))))</f>
        <v/>
      </c>
    </row>
    <row r="91" customFormat="false" ht="26.25" hidden="false" customHeight="false" outlineLevel="0" collapsed="false">
      <c r="A91" s="320" t="n">
        <v>77</v>
      </c>
      <c r="D91" s="323"/>
      <c r="E91" s="323"/>
      <c r="F91" s="323"/>
      <c r="G91" s="324" t="n">
        <f aca="false">IF(COUNTA($D91:$F91)&gt;0,SUM($D91/$D$14,$E91/$E$14,$F91/$F$14)*$G$14/COUNTA($D91:$F91),0)</f>
        <v>0</v>
      </c>
      <c r="H91" s="323"/>
      <c r="I91" s="323"/>
      <c r="J91" s="324" t="n">
        <f aca="false">IF(COUNTA($H91:$I91)&gt;0,SUM($H91/$H$14,$I91/$I$14)*$J$14/COUNTA($H91:$I91),0)</f>
        <v>0</v>
      </c>
      <c r="K91" s="323"/>
      <c r="L91" s="323"/>
      <c r="M91" s="323"/>
      <c r="N91" s="324" t="n">
        <f aca="false">IF(COUNTA($K91:$M91)&gt;0,SUM($K91/$K$14,$L91/$L$14,$M91/$M$14)*$N$14/COUNTA($K91:$M91),0)</f>
        <v>0</v>
      </c>
      <c r="O91" s="325"/>
      <c r="P91" s="323"/>
      <c r="Q91" s="323"/>
      <c r="R91" s="323"/>
      <c r="S91" s="323"/>
      <c r="T91" s="323"/>
      <c r="U91" s="326"/>
      <c r="V91" s="327" t="str">
        <f aca="false">IF(ROUNDDOWN(SUM($O91,$U91,0.5),0)&gt;0,ROUNDDOWN(SUM($O91,$U91,0.5),0),"")</f>
        <v/>
      </c>
      <c r="W91" s="327"/>
      <c r="X91" s="327"/>
      <c r="Y91" s="328" t="str">
        <f aca="false">IF(AND(N91&lt;$N$14/2,COUNTIF($P91:$T91,"&gt;0")&gt;0),"FAIL LABS",IF(OR($U91=0,$U91=""),"",IF($V91&gt;=70,"A",IF($V91&gt;=60,"B",IF($V91&gt;=50,"C",IF($V91&gt;=40,"D","E"))))))</f>
        <v/>
      </c>
    </row>
    <row r="92" customFormat="false" ht="26.25" hidden="false" customHeight="false" outlineLevel="0" collapsed="false">
      <c r="A92" s="320" t="n">
        <v>78</v>
      </c>
      <c r="B92" s="589" t="s">
        <v>293</v>
      </c>
      <c r="C92" s="577" t="s">
        <v>495</v>
      </c>
      <c r="D92" s="323"/>
      <c r="E92" s="323"/>
      <c r="F92" s="323"/>
      <c r="G92" s="324" t="n">
        <f aca="false">IF(COUNTA($D92:$F92)&gt;0,SUM($D92/$D$14,$E92/$E$14,$F92/$F$14)*$G$14/COUNTA($D92:$F92),0)</f>
        <v>0</v>
      </c>
      <c r="H92" s="323"/>
      <c r="I92" s="323"/>
      <c r="J92" s="324" t="n">
        <f aca="false">IF(COUNTA($H92:$I92)&gt;0,SUM($H92/$H$14,$I92/$I$14)*$J$14/COUNTA($H92:$I92),0)</f>
        <v>0</v>
      </c>
      <c r="K92" s="323" t="n">
        <v>12</v>
      </c>
      <c r="L92" s="323" t="n">
        <v>13</v>
      </c>
      <c r="M92" s="323"/>
      <c r="N92" s="324" t="n">
        <f aca="false">IF(COUNTA($K92:$M92)&gt;0,SUM($K92/$K$14,$L92/$L$14,$M92/$M$14)*$N$14/COUNTA($K92:$M92),0)</f>
        <v>12.5</v>
      </c>
      <c r="O92" s="325"/>
      <c r="P92" s="323"/>
      <c r="Q92" s="323"/>
      <c r="R92" s="323"/>
      <c r="S92" s="323"/>
      <c r="T92" s="323"/>
      <c r="U92" s="326"/>
      <c r="V92" s="327" t="str">
        <f aca="false">IF(ROUNDDOWN(SUM($O92,$U92,0.5),0)&gt;0,ROUNDDOWN(SUM($O92,$U92,0.5),0),"")</f>
        <v/>
      </c>
      <c r="W92" s="327"/>
      <c r="X92" s="327"/>
      <c r="Y92" s="328" t="str">
        <f aca="false">IF(AND(N92&lt;$N$14/2,COUNTIF($P92:$T92,"&gt;0")&gt;0),"FAIL LABS",IF(OR($U92=0,$U92=""),"",IF($V92&gt;=70,"A",IF($V92&gt;=60,"B",IF($V92&gt;=50,"C",IF($V92&gt;=40,"D","E"))))))</f>
        <v/>
      </c>
    </row>
    <row r="93" customFormat="false" ht="26.25" hidden="false" customHeight="false" outlineLevel="0" collapsed="false">
      <c r="A93" s="320" t="n">
        <v>79</v>
      </c>
      <c r="B93" s="584" t="s">
        <v>420</v>
      </c>
      <c r="C93" s="590" t="s">
        <v>250</v>
      </c>
      <c r="D93" s="323"/>
      <c r="E93" s="323"/>
      <c r="F93" s="323"/>
      <c r="G93" s="324" t="n">
        <f aca="false">IF(COUNTA($D93:$F93)&gt;0,SUM($D93/$D$14,$E93/$E$14,$F93/$F$14)*$G$14/COUNTA($D93:$F93),0)</f>
        <v>0</v>
      </c>
      <c r="H93" s="323"/>
      <c r="I93" s="323"/>
      <c r="J93" s="324" t="n">
        <f aca="false">IF(COUNTA($H93:$I93)&gt;0,SUM($H93/$H$14,$I93/$I$14)*$J$14/COUNTA($H93:$I93),0)</f>
        <v>0</v>
      </c>
      <c r="K93" s="323" t="n">
        <v>12</v>
      </c>
      <c r="L93" s="323" t="n">
        <v>13</v>
      </c>
      <c r="M93" s="323"/>
      <c r="N93" s="324" t="n">
        <f aca="false">IF(COUNTA($K93:$M93)&gt;0,SUM($K93/$K$14,$L93/$L$14,$M93/$M$14)*$N$14/COUNTA($K93:$M93),0)</f>
        <v>12.5</v>
      </c>
      <c r="O93" s="325" t="n">
        <f aca="false">IF(ROUNDDOWN(SUM($G93,$J93,$N93,0.05),1)&gt;0,ROUNDDOWN(SUM($G93,$J93,$N93,0.05),1),"")</f>
        <v>12.5</v>
      </c>
      <c r="P93" s="323"/>
      <c r="Q93" s="323"/>
      <c r="R93" s="323"/>
      <c r="S93" s="323"/>
      <c r="T93" s="323"/>
      <c r="U93" s="326" t="str">
        <f aca="false">IF(OR(COUNTIF($P93:$T93,"&gt;0")=0,COUNTA($P$14)=0),"",(IF(COUNTA($Q93:$T93)&lt;=2,SUM($P93:$T93),IF(COUNTA($Q93:$T93)=3,SUM($P93:$T93)-MIN($Q93:$T93),SUM($P93:$T93)-MIN($Q93:$T93)-SMALL($Q93:$T93,2))))*7/(SUM($P$14:$R$14)/10))</f>
        <v/>
      </c>
      <c r="V93" s="327" t="n">
        <f aca="false">IF(ROUNDDOWN(SUM($O93,$U93,0.5),0)&gt;0,ROUNDDOWN(SUM($O93,$U93,0.5),0),"")</f>
        <v>13</v>
      </c>
      <c r="W93" s="327"/>
      <c r="X93" s="327"/>
      <c r="Y93" s="328" t="str">
        <f aca="false">IF(AND(N93&lt;$N$14/2,COUNTIF($P93:$T93,"&gt;0")&gt;0),"FAIL LABS",IF(OR($U93=0,$U93=""),"",IF($V93&gt;=70,"A",IF($V93&gt;=60,"B",IF($V93&gt;=50,"C",IF($V93&gt;=40,"D","E"))))))</f>
        <v/>
      </c>
    </row>
    <row r="94" customFormat="false" ht="26.25" hidden="false" customHeight="false" outlineLevel="0" collapsed="false">
      <c r="A94" s="320" t="n">
        <v>80</v>
      </c>
      <c r="B94" s="584"/>
      <c r="C94" s="584"/>
      <c r="D94" s="323"/>
      <c r="E94" s="323"/>
      <c r="F94" s="323"/>
      <c r="G94" s="324" t="n">
        <f aca="false">IF(COUNTA($D94:$F94)&gt;0,SUM($D94/$D$14,$E94/$E$14,$F94/$F$14)*$G$14/COUNTA($D94:$F94),0)</f>
        <v>0</v>
      </c>
      <c r="H94" s="323"/>
      <c r="I94" s="323"/>
      <c r="J94" s="324" t="n">
        <f aca="false">IF(COUNTA($H94:$I94)&gt;0,SUM($H94/$H$14,$I94/$I$14)*$J$14/COUNTA($H94:$I94),0)</f>
        <v>0</v>
      </c>
      <c r="K94" s="323"/>
      <c r="L94" s="323"/>
      <c r="M94" s="323"/>
      <c r="N94" s="324" t="n">
        <f aca="false">IF(COUNTA($K94:$M94)&gt;0,SUM($K94/$K$14,$L94/$L$14,$M94/$M$14)*$N$14/COUNTA($K94:$M94),0)</f>
        <v>0</v>
      </c>
      <c r="O94" s="325" t="str">
        <f aca="false">IF(ROUNDDOWN(SUM($G94,$J94,$N94,0.05),1)&gt;0,ROUNDDOWN(SUM($G94,$J94,$N94,0.05),1),"")</f>
        <v/>
      </c>
      <c r="P94" s="323"/>
      <c r="Q94" s="323"/>
      <c r="R94" s="323"/>
      <c r="S94" s="323"/>
      <c r="T94" s="323"/>
      <c r="U94" s="326" t="str">
        <f aca="false">IF(OR(COUNTIF($P94:$T94,"&gt;0")=0,COUNTA($P$14)=0),"",(IF(COUNTA($Q94:$T94)&lt;=2,SUM($P94:$T94),IF(COUNTA($Q94:$T94)=3,SUM($P94:$T94)-MIN($Q94:$T94),SUM($P94:$T94)-MIN($Q94:$T94)-SMALL($Q94:$T94,2))))*7/(SUM($P$14:$R$14)/10))</f>
        <v/>
      </c>
      <c r="V94" s="327" t="str">
        <f aca="false">IF(ROUNDDOWN(SUM($O94,$U94,0.5),0)&gt;0,ROUNDDOWN(SUM($O94,$U94,0.5),0),"")</f>
        <v/>
      </c>
      <c r="W94" s="327"/>
      <c r="X94" s="327"/>
      <c r="Y94" s="328" t="str">
        <f aca="false">IF(AND(N94&lt;$N$14/2,COUNTIF($P94:$T94,"&gt;0")&gt;0),"FAIL LABS",IF(OR($U94=0,$U94=""),"",IF($V94&gt;=70,"A",IF($V94&gt;=60,"B",IF($V94&gt;=50,"C",IF($V94&gt;=40,"D","E"))))))</f>
        <v/>
      </c>
    </row>
    <row r="95" customFormat="false" ht="28.5" hidden="false" customHeight="false" outlineLevel="0" collapsed="false">
      <c r="A95" s="347" t="s">
        <v>496</v>
      </c>
      <c r="B95" s="585"/>
      <c r="C95" s="585"/>
      <c r="D95" s="347"/>
      <c r="E95" s="349" t="s">
        <v>379</v>
      </c>
      <c r="F95" s="349"/>
      <c r="G95" s="349"/>
      <c r="H95" s="349"/>
      <c r="I95" s="349"/>
      <c r="J95" s="349"/>
      <c r="K95" s="349"/>
      <c r="L95" s="349"/>
      <c r="M95" s="349"/>
      <c r="N95" s="349"/>
      <c r="O95" s="349"/>
      <c r="P95" s="349"/>
      <c r="Q95" s="349"/>
      <c r="R95" s="349"/>
      <c r="S95" s="349"/>
      <c r="T95" s="349"/>
      <c r="U95" s="347"/>
      <c r="V95" s="350"/>
      <c r="W95" s="347"/>
      <c r="X95" s="347"/>
      <c r="Y95" s="347"/>
    </row>
    <row r="96" customFormat="false" ht="15.75" hidden="false" customHeight="false" outlineLevel="0" collapsed="false">
      <c r="A96" s="347"/>
      <c r="B96" s="586"/>
      <c r="C96" s="587"/>
      <c r="D96" s="353" t="s">
        <v>360</v>
      </c>
      <c r="E96" s="353"/>
      <c r="F96" s="354" t="s">
        <v>380</v>
      </c>
      <c r="G96" s="355" t="s">
        <v>381</v>
      </c>
      <c r="H96" s="356" t="s">
        <v>382</v>
      </c>
      <c r="I96" s="357" t="s">
        <v>383</v>
      </c>
      <c r="J96" s="357" t="s">
        <v>384</v>
      </c>
      <c r="K96" s="358"/>
      <c r="L96" s="359"/>
      <c r="M96" s="359"/>
      <c r="N96" s="359"/>
      <c r="O96" s="360" t="s">
        <v>385</v>
      </c>
      <c r="P96" s="360"/>
      <c r="Q96" s="361" t="s">
        <v>386</v>
      </c>
      <c r="R96" s="361"/>
      <c r="S96" s="354" t="s">
        <v>387</v>
      </c>
      <c r="T96" s="354"/>
      <c r="U96" s="347"/>
      <c r="V96" s="350"/>
      <c r="W96" s="347"/>
      <c r="X96" s="347"/>
      <c r="Y96" s="347"/>
    </row>
    <row r="97" customFormat="false" ht="31.5" hidden="false" customHeight="true" outlineLevel="0" collapsed="false">
      <c r="A97" s="347"/>
      <c r="B97" s="587"/>
      <c r="C97" s="587"/>
      <c r="D97" s="363" t="s">
        <v>388</v>
      </c>
      <c r="E97" s="363"/>
      <c r="F97" s="364" t="n">
        <f aca="false">COUNTIF($Y$15:$Y94,F$96)</f>
        <v>8</v>
      </c>
      <c r="G97" s="364" t="n">
        <f aca="false">COUNTIF($Y$15:$Y94,G$96)</f>
        <v>18</v>
      </c>
      <c r="H97" s="365" t="n">
        <f aca="false">COUNTIF($Y$15:$Y94,H$96)</f>
        <v>16</v>
      </c>
      <c r="I97" s="366" t="n">
        <f aca="false">COUNTIF($Y$15:$Y94,I$96)</f>
        <v>17</v>
      </c>
      <c r="J97" s="366" t="n">
        <f aca="false">COUNTIF($Y$15:$Y94,J$96)</f>
        <v>3</v>
      </c>
      <c r="K97" s="358"/>
      <c r="L97" s="359"/>
      <c r="M97" s="359"/>
      <c r="N97" s="359"/>
      <c r="O97" s="367" t="s">
        <v>389</v>
      </c>
      <c r="P97" s="355" t="s">
        <v>390</v>
      </c>
      <c r="Q97" s="368" t="s">
        <v>391</v>
      </c>
      <c r="R97" s="369" t="s">
        <v>392</v>
      </c>
      <c r="S97" s="370" t="s">
        <v>393</v>
      </c>
      <c r="T97" s="370"/>
      <c r="U97" s="347"/>
      <c r="V97" s="350"/>
      <c r="W97" s="347"/>
      <c r="X97" s="347"/>
      <c r="Y97" s="347"/>
    </row>
    <row r="98" customFormat="false" ht="26.25" hidden="false" customHeight="true" outlineLevel="0" collapsed="false">
      <c r="A98" s="347"/>
      <c r="B98" s="587"/>
      <c r="C98" s="587"/>
      <c r="D98" s="363" t="s">
        <v>394</v>
      </c>
      <c r="E98" s="363"/>
      <c r="F98" s="364"/>
      <c r="G98" s="364"/>
      <c r="H98" s="365"/>
      <c r="I98" s="366"/>
      <c r="J98" s="366"/>
      <c r="K98" s="358"/>
      <c r="L98" s="355" t="s">
        <v>395</v>
      </c>
      <c r="M98" s="355"/>
      <c r="N98" s="371" t="s">
        <v>388</v>
      </c>
      <c r="O98" s="372" t="n">
        <f aca="false">IF(SUM($O$15:$O94)&gt;0,AVERAGE($O$15:$O94),0)</f>
        <v>19.4704225352113</v>
      </c>
      <c r="P98" s="372" t="n">
        <f aca="false">$O98/30*100</f>
        <v>64.9014084507042</v>
      </c>
      <c r="Q98" s="372" t="n">
        <f aca="false">IF(SUM($U$15:$U94)&gt;0,AVERAGE($U$15:$U94),0)</f>
        <v>36.8064516129032</v>
      </c>
      <c r="R98" s="373" t="n">
        <f aca="false">$Q98/70*100</f>
        <v>52.5806451612903</v>
      </c>
      <c r="S98" s="374" t="n">
        <f aca="false">IF(SUM($V$15:$V94)&gt;0,AVERAGE($V$15:$V94),0)</f>
        <v>51.6760563380282</v>
      </c>
      <c r="T98" s="374"/>
      <c r="U98" s="347"/>
      <c r="V98" s="350"/>
      <c r="W98" s="347"/>
      <c r="X98" s="347"/>
      <c r="Y98" s="347"/>
    </row>
    <row r="99" customFormat="false" ht="21" hidden="false" customHeight="false" outlineLevel="0" collapsed="false">
      <c r="A99" s="347"/>
      <c r="B99" s="587"/>
      <c r="C99" s="587"/>
      <c r="D99" s="375"/>
      <c r="E99" s="376"/>
      <c r="F99" s="376"/>
      <c r="G99" s="376"/>
      <c r="H99" s="359"/>
      <c r="I99" s="359"/>
      <c r="J99" s="359"/>
      <c r="K99" s="358"/>
      <c r="L99" s="355"/>
      <c r="M99" s="355"/>
      <c r="N99" s="371" t="s">
        <v>396</v>
      </c>
      <c r="O99" s="372"/>
      <c r="P99" s="372"/>
      <c r="Q99" s="377"/>
      <c r="R99" s="373"/>
      <c r="S99" s="374"/>
      <c r="T99" s="374"/>
      <c r="U99" s="347"/>
      <c r="V99" s="350"/>
      <c r="W99" s="347"/>
      <c r="X99" s="347"/>
      <c r="Y99" s="347"/>
    </row>
    <row r="100" customFormat="false" ht="21" hidden="false" customHeight="false" outlineLevel="0" collapsed="false">
      <c r="A100" s="347"/>
      <c r="B100" s="587"/>
      <c r="C100" s="587"/>
      <c r="D100" s="378"/>
      <c r="E100" s="379"/>
      <c r="F100" s="380" t="s">
        <v>397</v>
      </c>
      <c r="G100" s="380" t="s">
        <v>398</v>
      </c>
      <c r="H100" s="376"/>
      <c r="I100" s="376"/>
      <c r="J100" s="359"/>
      <c r="K100" s="358"/>
      <c r="L100" s="355" t="s">
        <v>399</v>
      </c>
      <c r="M100" s="355"/>
      <c r="N100" s="371" t="s">
        <v>388</v>
      </c>
      <c r="O100" s="381" t="n">
        <f aca="false">MIN($O$15:$O94)</f>
        <v>6</v>
      </c>
      <c r="P100" s="372" t="n">
        <f aca="false">$O100/30*100</f>
        <v>20</v>
      </c>
      <c r="Q100" s="382" t="n">
        <f aca="false">MIN($U$15:$U94)</f>
        <v>16</v>
      </c>
      <c r="R100" s="373" t="n">
        <f aca="false">$Q100/70*100</f>
        <v>22.8571428571429</v>
      </c>
      <c r="S100" s="374" t="n">
        <f aca="false">MIN($V$15:$V94)</f>
        <v>10</v>
      </c>
      <c r="T100" s="374"/>
      <c r="U100" s="347"/>
      <c r="V100" s="350"/>
      <c r="W100" s="347"/>
      <c r="X100" s="347"/>
      <c r="Y100" s="347"/>
    </row>
    <row r="101" customFormat="false" ht="26.25" hidden="false" customHeight="false" outlineLevel="0" collapsed="false">
      <c r="A101" s="347"/>
      <c r="B101" s="587"/>
      <c r="C101" s="587"/>
      <c r="D101" s="353" t="s">
        <v>1</v>
      </c>
      <c r="E101" s="353"/>
      <c r="F101" s="383" t="n">
        <f aca="false">COUNTIF($V$15:$V$94,"&gt;=40")</f>
        <v>60</v>
      </c>
      <c r="G101" s="383"/>
      <c r="H101" s="376"/>
      <c r="I101" s="376"/>
      <c r="J101" s="359"/>
      <c r="K101" s="358"/>
      <c r="L101" s="355"/>
      <c r="M101" s="355"/>
      <c r="N101" s="371" t="s">
        <v>396</v>
      </c>
      <c r="O101" s="372"/>
      <c r="P101" s="372"/>
      <c r="Q101" s="384"/>
      <c r="R101" s="384"/>
      <c r="S101" s="385"/>
      <c r="T101" s="385"/>
      <c r="U101" s="347"/>
      <c r="V101" s="350"/>
      <c r="W101" s="347"/>
      <c r="X101" s="347"/>
      <c r="Y101" s="347"/>
    </row>
    <row r="102" customFormat="false" ht="26.25" hidden="false" customHeight="false" outlineLevel="0" collapsed="false">
      <c r="A102" s="347"/>
      <c r="B102" s="587"/>
      <c r="C102" s="587"/>
      <c r="D102" s="353" t="s">
        <v>400</v>
      </c>
      <c r="E102" s="353"/>
      <c r="F102" s="383" t="n">
        <f aca="false">COUNTIF($Y$15:$Y94,"E")</f>
        <v>3</v>
      </c>
      <c r="G102" s="383"/>
      <c r="H102" s="376"/>
      <c r="I102" s="376"/>
      <c r="J102" s="359"/>
      <c r="K102" s="386"/>
      <c r="L102" s="355" t="s">
        <v>401</v>
      </c>
      <c r="M102" s="355"/>
      <c r="N102" s="371" t="s">
        <v>388</v>
      </c>
      <c r="O102" s="372" t="n">
        <f aca="false">MAX($O$15:$O94)</f>
        <v>24.2</v>
      </c>
      <c r="P102" s="372" t="n">
        <f aca="false">$O102/30*100</f>
        <v>80.6666666666667</v>
      </c>
      <c r="Q102" s="372" t="n">
        <f aca="false">MAX($U$15:$U94)</f>
        <v>60.5</v>
      </c>
      <c r="R102" s="373" t="n">
        <f aca="false">$Q102/70*100</f>
        <v>86.4285714285714</v>
      </c>
      <c r="S102" s="374" t="n">
        <f aca="false">MAX($V$15:$V94)</f>
        <v>83</v>
      </c>
      <c r="T102" s="374"/>
      <c r="U102" s="347"/>
      <c r="V102" s="350"/>
      <c r="W102" s="347"/>
      <c r="X102" s="347"/>
      <c r="Y102" s="347"/>
    </row>
    <row r="103" customFormat="false" ht="26.25" hidden="false" customHeight="true" outlineLevel="0" collapsed="false">
      <c r="A103" s="347"/>
      <c r="B103" s="587"/>
      <c r="C103" s="588"/>
      <c r="D103" s="363" t="s">
        <v>402</v>
      </c>
      <c r="E103" s="363"/>
      <c r="F103" s="383" t="n">
        <f aca="false">COUNTA($B$15:$B86)-SUM(F97:J97)</f>
        <v>10</v>
      </c>
      <c r="G103" s="383"/>
      <c r="H103" s="376"/>
      <c r="I103" s="376"/>
      <c r="J103" s="376"/>
      <c r="K103" s="376"/>
      <c r="L103" s="355"/>
      <c r="M103" s="355"/>
      <c r="N103" s="371" t="s">
        <v>396</v>
      </c>
      <c r="O103" s="372"/>
      <c r="P103" s="372"/>
      <c r="Q103" s="377"/>
      <c r="R103" s="373"/>
      <c r="S103" s="374"/>
      <c r="T103" s="374"/>
      <c r="U103" s="347"/>
      <c r="V103" s="350"/>
      <c r="W103" s="347"/>
      <c r="X103" s="347"/>
      <c r="Y103" s="347"/>
    </row>
    <row r="104" customFormat="false" ht="26.25" hidden="false" customHeight="false" outlineLevel="0" collapsed="false">
      <c r="A104" s="347"/>
      <c r="B104" s="587"/>
      <c r="C104" s="588"/>
      <c r="D104" s="355" t="s">
        <v>22</v>
      </c>
      <c r="E104" s="355"/>
      <c r="F104" s="383" t="n">
        <f aca="false">SUM($F101:$F103)</f>
        <v>73</v>
      </c>
      <c r="G104" s="383"/>
      <c r="H104" s="376"/>
      <c r="I104" s="376"/>
      <c r="J104" s="376"/>
      <c r="K104" s="376"/>
      <c r="L104" s="355" t="s">
        <v>403</v>
      </c>
      <c r="M104" s="355"/>
      <c r="N104" s="371" t="s">
        <v>388</v>
      </c>
      <c r="O104" s="381" t="n">
        <f aca="false">IF(SUM($O$15:$O94)&gt;0,STDEV($O$15:$O94),0)</f>
        <v>3.13242919729342</v>
      </c>
      <c r="P104" s="372" t="n">
        <f aca="false">$O104/30*100</f>
        <v>10.4414306576447</v>
      </c>
      <c r="Q104" s="382" t="n">
        <f aca="false">IF(SUM($U$15:$U94),STDEV($U$15:$U94),0)</f>
        <v>10.8896683019791</v>
      </c>
      <c r="R104" s="373" t="n">
        <f aca="false">$Q104/70*100</f>
        <v>15.5566690028273</v>
      </c>
      <c r="S104" s="374" t="n">
        <f aca="false">IF(SUM($V$15:$V94)&gt;0,STDEV($V$15:$V94),0)</f>
        <v>17.0736008821366</v>
      </c>
      <c r="T104" s="374"/>
      <c r="U104" s="347"/>
      <c r="V104" s="350"/>
      <c r="W104" s="347"/>
      <c r="X104" s="347"/>
      <c r="Y104" s="347"/>
    </row>
    <row r="105" customFormat="false" ht="21" hidden="false" customHeight="false" outlineLevel="0" collapsed="false">
      <c r="A105" s="347"/>
      <c r="B105" s="587"/>
      <c r="C105" s="588"/>
      <c r="D105" s="376"/>
      <c r="E105" s="376"/>
      <c r="F105" s="376"/>
      <c r="G105" s="388"/>
      <c r="H105" s="376"/>
      <c r="I105" s="376"/>
      <c r="J105" s="376"/>
      <c r="K105" s="376"/>
      <c r="L105" s="355"/>
      <c r="M105" s="355"/>
      <c r="N105" s="371" t="s">
        <v>396</v>
      </c>
      <c r="O105" s="372"/>
      <c r="P105" s="372"/>
      <c r="Q105" s="384"/>
      <c r="R105" s="384"/>
      <c r="S105" s="385"/>
      <c r="T105" s="385"/>
      <c r="U105" s="347"/>
      <c r="V105" s="350"/>
      <c r="W105" s="347"/>
      <c r="X105" s="347"/>
      <c r="Y105" s="347"/>
    </row>
    <row r="106" customFormat="false" ht="15.75" hidden="false" customHeight="false" outlineLevel="0" collapsed="false"/>
  </sheetData>
  <mergeCells count="43">
    <mergeCell ref="A6:Y6"/>
    <mergeCell ref="A7:Y7"/>
    <mergeCell ref="A8:Y8"/>
    <mergeCell ref="A9:Y9"/>
    <mergeCell ref="E10:F10"/>
    <mergeCell ref="G10:H10"/>
    <mergeCell ref="N10:O10"/>
    <mergeCell ref="A12:A14"/>
    <mergeCell ref="B12:B14"/>
    <mergeCell ref="C12:C14"/>
    <mergeCell ref="D12:G12"/>
    <mergeCell ref="H12:J12"/>
    <mergeCell ref="K12:N12"/>
    <mergeCell ref="O12:O14"/>
    <mergeCell ref="P12:U12"/>
    <mergeCell ref="V12:V14"/>
    <mergeCell ref="W12:W14"/>
    <mergeCell ref="X12:X14"/>
    <mergeCell ref="Y12:Y14"/>
    <mergeCell ref="E95:T95"/>
    <mergeCell ref="D96:E96"/>
    <mergeCell ref="O96:P96"/>
    <mergeCell ref="Q96:R96"/>
    <mergeCell ref="S96:T96"/>
    <mergeCell ref="D97:E97"/>
    <mergeCell ref="S97:T97"/>
    <mergeCell ref="D98:E98"/>
    <mergeCell ref="L98:M99"/>
    <mergeCell ref="S98:T98"/>
    <mergeCell ref="S99:T99"/>
    <mergeCell ref="L100:M101"/>
    <mergeCell ref="S100:T100"/>
    <mergeCell ref="D101:E101"/>
    <mergeCell ref="S101:T101"/>
    <mergeCell ref="D102:E102"/>
    <mergeCell ref="L102:M103"/>
    <mergeCell ref="S102:T102"/>
    <mergeCell ref="D103:E103"/>
    <mergeCell ref="S103:T103"/>
    <mergeCell ref="D104:E104"/>
    <mergeCell ref="L104:M105"/>
    <mergeCell ref="S104:T104"/>
    <mergeCell ref="S105:T105"/>
  </mergeCells>
  <conditionalFormatting sqref="N15:N94 D15:L94">
    <cfRule type="cellIs" priority="2" operator="equal" aboveAverage="0" equalAverage="0" bottom="0" percent="0" rank="0" text="" dxfId="47">
      <formula>0</formula>
    </cfRule>
  </conditionalFormatting>
  <conditionalFormatting sqref="B73:C77 B91:C92 B79:C89 A15:A94 V15:Y94">
    <cfRule type="expression" priority="3" aboveAverage="0" equalAverage="0" bottom="0" percent="0" rank="0" text="" dxfId="48">
      <formula>"$V17&lt;40"</formula>
    </cfRule>
  </conditionalFormatting>
  <conditionalFormatting sqref="P15:T94">
    <cfRule type="expression" priority="4" aboveAverage="0" equalAverage="0" bottom="0" percent="0" rank="0" text="" dxfId="49">
      <formula>($U15="")</formula>
    </cfRule>
  </conditionalFormatting>
  <conditionalFormatting sqref="M15:M94">
    <cfRule type="cellIs" priority="5" operator="equal" aboveAverage="0" equalAverage="0" bottom="0" percent="0" rank="0" text="" dxfId="50">
      <formula>0</formula>
    </cfRule>
  </conditionalFormatting>
  <conditionalFormatting sqref="B15:C72">
    <cfRule type="expression" priority="6" aboveAverage="0" equalAverage="0" bottom="0" percent="0" rank="0" text="" dxfId="51">
      <formula>"$V17&lt;40"</formula>
    </cfRule>
  </conditionalFormatting>
  <conditionalFormatting sqref="B90:C90">
    <cfRule type="expression" priority="7" aboveAverage="0" equalAverage="0" bottom="0" percent="0" rank="0" text="" dxfId="52">
      <formula>"$V17&lt;40"</formula>
    </cfRule>
  </conditionalFormatting>
  <conditionalFormatting sqref="B78:C78">
    <cfRule type="expression" priority="8" aboveAverage="0" equalAverage="0" bottom="0" percent="0" rank="0" text="" dxfId="53">
      <formula>"$V17&lt;40"</formula>
    </cfRule>
  </conditionalFormatting>
  <dataValidations count="4">
    <dataValidation allowBlank="true" operator="between" showDropDown="false" showErrorMessage="true" showInputMessage="true" sqref="D15:U94" type="decimal">
      <formula1>0</formula1>
      <formula2>D$14</formula2>
    </dataValidation>
    <dataValidation allowBlank="true" error="THE INPUT TO THIS CELL SHOULD BE A NON-NEGATIVE LESS THAN OR EQUAL TO 100. PLEASE CHECK YOUR DATA AND FORMULAS AFFECTING THIS CELL. " errorTitle="INVALID DATA" operator="between" showDropDown="false" showErrorMessage="true" showInputMessage="false" sqref="V15:V94" type="decimal">
      <formula1>0</formula1>
      <formula2>100</formula2>
    </dataValidation>
    <dataValidation allowBlank="true" error="THE VALUE IN THIS CELL SHOULD BE NON-NEGATIVE LESS THAN 100&#10;" errorTitle="INVALID DATA" operator="between" showDropDown="false" showErrorMessage="true" showInputMessage="false" sqref="R98:T105" type="decimal">
      <formula1>0</formula1>
      <formula2>100</formula2>
    </dataValidation>
    <dataValidation allowBlank="true" error="THE VALUE IN THIS CELL SHOULD BE NON-NEGATIVE LESS THAN 100" errorTitle="INVALID DATA" operator="between" showDropDown="false" showErrorMessage="true" showInputMessage="false" sqref="P98:P105" type="decimal">
      <formula1>0</formula1>
      <formula2>100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"/>
  <sheetViews>
    <sheetView showFormulas="false" showGridLines="true" showRowColHeaders="true" showZeros="true" rightToLeft="false" tabSelected="false" showOutlineSymbols="true" defaultGridColor="true" view="pageBreakPreview" topLeftCell="A82" colorId="64" zoomScale="100" zoomScaleNormal="85" zoomScalePageLayoutView="100" workbookViewId="0">
      <selection pane="topLeft" activeCell="B92" activeCellId="0" sqref="B92"/>
    </sheetView>
  </sheetViews>
  <sheetFormatPr defaultColWidth="9.14453125" defaultRowHeight="12.75" zeroHeight="true" outlineLevelRow="0" outlineLevelCol="0"/>
  <cols>
    <col collapsed="false" customWidth="true" hidden="false" outlineLevel="0" max="2" min="2" style="0" width="20.13"/>
    <col collapsed="false" customWidth="true" hidden="false" outlineLevel="0" max="3" min="3" style="0" width="34.29"/>
    <col collapsed="false" customWidth="true" hidden="false" outlineLevel="0" max="14" min="14" style="0" width="10.71"/>
    <col collapsed="false" customWidth="false" hidden="true" outlineLevel="0" max="1024" min="26" style="0" width="9.14"/>
  </cols>
  <sheetData>
    <row r="1" customFormat="false" ht="15.75" hidden="false" customHeight="false" outlineLevel="0" collapsed="false">
      <c r="A1" s="294"/>
      <c r="B1" s="591"/>
      <c r="C1" s="591"/>
      <c r="D1" s="294"/>
      <c r="E1" s="294"/>
      <c r="F1" s="294"/>
      <c r="G1" s="295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6"/>
      <c r="W1" s="294"/>
      <c r="X1" s="294"/>
      <c r="Y1" s="294"/>
    </row>
    <row r="2" customFormat="false" ht="15.75" hidden="false" customHeight="false" outlineLevel="0" collapsed="false">
      <c r="A2" s="294"/>
      <c r="B2" s="591"/>
      <c r="C2" s="591"/>
      <c r="D2" s="294"/>
      <c r="E2" s="294"/>
      <c r="F2" s="294"/>
      <c r="G2" s="295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4"/>
      <c r="U2" s="294"/>
      <c r="V2" s="296"/>
      <c r="W2" s="294"/>
      <c r="X2" s="294"/>
      <c r="Y2" s="294"/>
    </row>
    <row r="3" customFormat="false" ht="15.75" hidden="false" customHeight="false" outlineLevel="0" collapsed="false">
      <c r="A3" s="294"/>
      <c r="B3" s="591"/>
      <c r="C3" s="591"/>
      <c r="D3" s="294"/>
      <c r="E3" s="294"/>
      <c r="F3" s="294"/>
      <c r="G3" s="295"/>
      <c r="H3" s="294"/>
      <c r="I3" s="294"/>
      <c r="J3" s="294"/>
      <c r="K3" s="294"/>
      <c r="L3" s="294"/>
      <c r="M3" s="294"/>
      <c r="N3" s="294"/>
      <c r="O3" s="294"/>
      <c r="P3" s="294"/>
      <c r="Q3" s="294"/>
      <c r="R3" s="294"/>
      <c r="S3" s="294"/>
      <c r="T3" s="294"/>
      <c r="U3" s="294"/>
      <c r="V3" s="296"/>
      <c r="W3" s="294"/>
      <c r="X3" s="294"/>
      <c r="Y3" s="294"/>
    </row>
    <row r="4" customFormat="false" ht="15.75" hidden="false" customHeight="false" outlineLevel="0" collapsed="false">
      <c r="A4" s="294"/>
      <c r="B4" s="591"/>
      <c r="C4" s="591"/>
      <c r="D4" s="294"/>
      <c r="E4" s="294"/>
      <c r="F4" s="294"/>
      <c r="G4" s="295"/>
      <c r="H4" s="294"/>
      <c r="I4" s="294"/>
      <c r="J4" s="294"/>
      <c r="K4" s="294"/>
      <c r="L4" s="294"/>
      <c r="M4" s="294"/>
      <c r="N4" s="294"/>
      <c r="O4" s="294"/>
      <c r="P4" s="294"/>
      <c r="Q4" s="294"/>
      <c r="R4" s="294"/>
      <c r="S4" s="294"/>
      <c r="T4" s="294"/>
      <c r="U4" s="294"/>
      <c r="V4" s="296"/>
      <c r="W4" s="294"/>
      <c r="X4" s="294"/>
      <c r="Y4" s="294"/>
    </row>
    <row r="5" customFormat="false" ht="15.75" hidden="false" customHeight="false" outlineLevel="0" collapsed="false">
      <c r="A5" s="294"/>
      <c r="B5" s="591"/>
      <c r="C5" s="591"/>
      <c r="D5" s="294"/>
      <c r="E5" s="294"/>
      <c r="F5" s="294"/>
      <c r="G5" s="295"/>
      <c r="H5" s="294"/>
      <c r="I5" s="294"/>
      <c r="J5" s="294"/>
      <c r="K5" s="294"/>
      <c r="L5" s="294"/>
      <c r="M5" s="294"/>
      <c r="N5" s="294"/>
      <c r="O5" s="294"/>
      <c r="P5" s="294"/>
      <c r="Q5" s="294"/>
      <c r="R5" s="294"/>
      <c r="S5" s="294"/>
      <c r="T5" s="294"/>
      <c r="U5" s="294"/>
      <c r="V5" s="296"/>
      <c r="W5" s="294"/>
      <c r="X5" s="294"/>
      <c r="Y5" s="294"/>
    </row>
    <row r="6" customFormat="false" ht="30" hidden="false" customHeight="false" outlineLevel="0" collapsed="false">
      <c r="A6" s="297" t="s">
        <v>342</v>
      </c>
      <c r="B6" s="297"/>
      <c r="C6" s="297"/>
      <c r="D6" s="297"/>
      <c r="E6" s="297"/>
      <c r="F6" s="297"/>
      <c r="G6" s="297"/>
      <c r="H6" s="297"/>
      <c r="I6" s="297"/>
      <c r="J6" s="297"/>
      <c r="K6" s="297"/>
      <c r="L6" s="297"/>
      <c r="M6" s="297"/>
      <c r="N6" s="297"/>
      <c r="O6" s="297"/>
      <c r="P6" s="297"/>
      <c r="Q6" s="297"/>
      <c r="R6" s="297"/>
      <c r="S6" s="297"/>
      <c r="T6" s="297"/>
      <c r="U6" s="297"/>
      <c r="V6" s="297"/>
      <c r="W6" s="297"/>
      <c r="X6" s="297"/>
      <c r="Y6" s="297"/>
    </row>
    <row r="7" customFormat="false" ht="22.5" hidden="false" customHeight="false" outlineLevel="0" collapsed="false">
      <c r="A7" s="298" t="s">
        <v>404</v>
      </c>
      <c r="B7" s="298"/>
      <c r="C7" s="298"/>
      <c r="D7" s="298"/>
      <c r="E7" s="298"/>
      <c r="F7" s="298"/>
      <c r="G7" s="298"/>
      <c r="H7" s="298"/>
      <c r="I7" s="298"/>
      <c r="J7" s="298"/>
      <c r="K7" s="298"/>
      <c r="L7" s="298"/>
      <c r="M7" s="298"/>
      <c r="N7" s="298"/>
      <c r="O7" s="298"/>
      <c r="P7" s="298"/>
      <c r="Q7" s="298"/>
      <c r="R7" s="298"/>
      <c r="S7" s="298"/>
      <c r="T7" s="298"/>
      <c r="U7" s="298"/>
      <c r="V7" s="298"/>
      <c r="W7" s="298"/>
      <c r="X7" s="298"/>
      <c r="Y7" s="298"/>
    </row>
    <row r="8" customFormat="false" ht="22.5" hidden="false" customHeight="false" outlineLevel="0" collapsed="false">
      <c r="A8" s="298" t="s">
        <v>344</v>
      </c>
      <c r="B8" s="298"/>
      <c r="C8" s="298"/>
      <c r="D8" s="298"/>
      <c r="E8" s="298"/>
      <c r="F8" s="298"/>
      <c r="G8" s="298"/>
      <c r="H8" s="298"/>
      <c r="I8" s="298"/>
      <c r="J8" s="298"/>
      <c r="K8" s="298"/>
      <c r="L8" s="298"/>
      <c r="M8" s="298"/>
      <c r="N8" s="298"/>
      <c r="O8" s="298"/>
      <c r="P8" s="298"/>
      <c r="Q8" s="298"/>
      <c r="R8" s="298"/>
      <c r="S8" s="298"/>
      <c r="T8" s="298"/>
      <c r="U8" s="298"/>
      <c r="V8" s="298"/>
      <c r="W8" s="298"/>
      <c r="X8" s="298"/>
      <c r="Y8" s="298"/>
    </row>
    <row r="9" customFormat="false" ht="22.5" hidden="false" customHeight="false" outlineLevel="0" collapsed="false">
      <c r="A9" s="299" t="s">
        <v>345</v>
      </c>
      <c r="B9" s="299"/>
      <c r="C9" s="299"/>
      <c r="D9" s="299"/>
      <c r="E9" s="299"/>
      <c r="F9" s="299"/>
      <c r="G9" s="299"/>
      <c r="H9" s="299"/>
      <c r="I9" s="299"/>
      <c r="J9" s="299"/>
      <c r="K9" s="299"/>
      <c r="L9" s="299"/>
      <c r="M9" s="299"/>
      <c r="N9" s="299"/>
      <c r="O9" s="299"/>
      <c r="P9" s="299"/>
      <c r="Q9" s="299"/>
      <c r="R9" s="299"/>
      <c r="S9" s="299"/>
      <c r="T9" s="299"/>
      <c r="U9" s="299"/>
      <c r="V9" s="299"/>
      <c r="W9" s="299"/>
      <c r="X9" s="299"/>
      <c r="Y9" s="299"/>
    </row>
    <row r="10" customFormat="false" ht="22.5" hidden="false" customHeight="false" outlineLevel="0" collapsed="false">
      <c r="A10" s="300"/>
      <c r="B10" s="578"/>
      <c r="C10" s="578"/>
      <c r="D10" s="300"/>
      <c r="E10" s="301" t="s">
        <v>346</v>
      </c>
      <c r="F10" s="301"/>
      <c r="G10" s="302" t="s">
        <v>29</v>
      </c>
      <c r="H10" s="302"/>
      <c r="I10" s="303"/>
      <c r="J10" s="304"/>
      <c r="K10" s="304"/>
      <c r="L10" s="305"/>
      <c r="M10" s="305"/>
      <c r="N10" s="301" t="s">
        <v>347</v>
      </c>
      <c r="O10" s="301"/>
      <c r="P10" s="299" t="s">
        <v>238</v>
      </c>
      <c r="Q10" s="299"/>
      <c r="R10" s="299"/>
      <c r="S10" s="299"/>
      <c r="T10" s="304"/>
      <c r="U10" s="304"/>
      <c r="V10" s="304"/>
      <c r="W10" s="300"/>
      <c r="X10" s="300"/>
      <c r="Y10" s="300"/>
    </row>
    <row r="11" customFormat="false" ht="15.75" hidden="false" customHeight="false" outlineLevel="0" collapsed="false">
      <c r="A11" s="300"/>
      <c r="B11" s="578"/>
      <c r="C11" s="578"/>
      <c r="D11" s="300"/>
      <c r="E11" s="300"/>
      <c r="F11" s="300"/>
      <c r="G11" s="306"/>
      <c r="H11" s="300"/>
      <c r="I11" s="300"/>
      <c r="J11" s="300"/>
      <c r="K11" s="300"/>
      <c r="L11" s="300"/>
      <c r="M11" s="300"/>
      <c r="N11" s="300"/>
      <c r="O11" s="300"/>
      <c r="P11" s="300"/>
      <c r="Q11" s="300"/>
      <c r="R11" s="300"/>
      <c r="S11" s="300"/>
      <c r="T11" s="300"/>
      <c r="U11" s="300"/>
      <c r="V11" s="307"/>
      <c r="W11" s="300"/>
      <c r="X11" s="300"/>
      <c r="Y11" s="300"/>
    </row>
    <row r="12" customFormat="false" ht="18" hidden="false" customHeight="true" outlineLevel="0" collapsed="false">
      <c r="A12" s="308" t="s">
        <v>349</v>
      </c>
      <c r="B12" s="581" t="s">
        <v>350</v>
      </c>
      <c r="C12" s="581" t="s">
        <v>351</v>
      </c>
      <c r="D12" s="309" t="s">
        <v>352</v>
      </c>
      <c r="E12" s="309"/>
      <c r="F12" s="309"/>
      <c r="G12" s="309"/>
      <c r="H12" s="310" t="s">
        <v>353</v>
      </c>
      <c r="I12" s="310"/>
      <c r="J12" s="310"/>
      <c r="K12" s="310" t="s">
        <v>354</v>
      </c>
      <c r="L12" s="310"/>
      <c r="M12" s="310"/>
      <c r="N12" s="310"/>
      <c r="O12" s="311" t="s">
        <v>355</v>
      </c>
      <c r="P12" s="310" t="s">
        <v>356</v>
      </c>
      <c r="Q12" s="310"/>
      <c r="R12" s="310"/>
      <c r="S12" s="310"/>
      <c r="T12" s="310"/>
      <c r="U12" s="310"/>
      <c r="V12" s="312" t="s">
        <v>357</v>
      </c>
      <c r="W12" s="313" t="s">
        <v>358</v>
      </c>
      <c r="X12" s="313" t="s">
        <v>359</v>
      </c>
      <c r="Y12" s="313" t="s">
        <v>360</v>
      </c>
    </row>
    <row r="13" customFormat="false" ht="104.25" hidden="false" customHeight="false" outlineLevel="0" collapsed="false">
      <c r="A13" s="308"/>
      <c r="B13" s="581"/>
      <c r="C13" s="581"/>
      <c r="D13" s="314" t="s">
        <v>361</v>
      </c>
      <c r="E13" s="314" t="s">
        <v>362</v>
      </c>
      <c r="F13" s="314" t="s">
        <v>363</v>
      </c>
      <c r="G13" s="309" t="s">
        <v>22</v>
      </c>
      <c r="H13" s="315" t="s">
        <v>364</v>
      </c>
      <c r="I13" s="315" t="s">
        <v>365</v>
      </c>
      <c r="J13" s="310" t="s">
        <v>22</v>
      </c>
      <c r="K13" s="315" t="s">
        <v>366</v>
      </c>
      <c r="L13" s="315" t="s">
        <v>367</v>
      </c>
      <c r="M13" s="315" t="s">
        <v>368</v>
      </c>
      <c r="N13" s="315" t="s">
        <v>369</v>
      </c>
      <c r="O13" s="311"/>
      <c r="P13" s="315" t="s">
        <v>370</v>
      </c>
      <c r="Q13" s="315" t="s">
        <v>371</v>
      </c>
      <c r="R13" s="315" t="s">
        <v>372</v>
      </c>
      <c r="S13" s="315" t="s">
        <v>373</v>
      </c>
      <c r="T13" s="315" t="s">
        <v>374</v>
      </c>
      <c r="U13" s="315" t="s">
        <v>375</v>
      </c>
      <c r="V13" s="312"/>
      <c r="W13" s="313"/>
      <c r="X13" s="313"/>
      <c r="Y13" s="313"/>
    </row>
    <row r="14" customFormat="false" ht="20.25" hidden="false" customHeight="false" outlineLevel="0" collapsed="false">
      <c r="A14" s="308"/>
      <c r="B14" s="581"/>
      <c r="C14" s="581"/>
      <c r="D14" s="316" t="n">
        <v>15</v>
      </c>
      <c r="E14" s="316" t="n">
        <v>15</v>
      </c>
      <c r="F14" s="316" t="n">
        <v>15</v>
      </c>
      <c r="G14" s="317" t="n">
        <v>10</v>
      </c>
      <c r="H14" s="316" t="n">
        <v>5</v>
      </c>
      <c r="I14" s="316" t="n">
        <v>5</v>
      </c>
      <c r="J14" s="318" t="n">
        <v>5</v>
      </c>
      <c r="K14" s="316" t="n">
        <v>15</v>
      </c>
      <c r="L14" s="316" t="n">
        <v>15</v>
      </c>
      <c r="M14" s="316" t="n">
        <v>15</v>
      </c>
      <c r="N14" s="318" t="n">
        <v>15</v>
      </c>
      <c r="O14" s="311"/>
      <c r="P14" s="308" t="n">
        <v>30</v>
      </c>
      <c r="Q14" s="308" t="n">
        <v>20</v>
      </c>
      <c r="R14" s="308" t="n">
        <v>20</v>
      </c>
      <c r="S14" s="308" t="n">
        <v>20</v>
      </c>
      <c r="T14" s="308" t="n">
        <v>20</v>
      </c>
      <c r="U14" s="319" t="n">
        <v>70</v>
      </c>
      <c r="V14" s="312"/>
      <c r="W14" s="313"/>
      <c r="X14" s="313"/>
      <c r="Y14" s="313"/>
    </row>
    <row r="15" customFormat="false" ht="26.25" hidden="false" customHeight="false" outlineLevel="0" collapsed="false">
      <c r="A15" s="320" t="n">
        <v>1</v>
      </c>
      <c r="B15" s="591" t="s">
        <v>8</v>
      </c>
      <c r="C15" s="591" t="s">
        <v>9</v>
      </c>
      <c r="D15" s="323" t="n">
        <v>9</v>
      </c>
      <c r="E15" s="323" t="n">
        <v>10</v>
      </c>
      <c r="F15" s="323" t="n">
        <v>8</v>
      </c>
      <c r="G15" s="324" t="n">
        <f aca="false">IF(COUNTA($D15:$F15)&gt;0,SUM($D15/$D$14,$E15/$E$14,$F15/$F$14)*$G$14/COUNTA($D15:$F15),0)</f>
        <v>6</v>
      </c>
      <c r="H15" s="323" t="n">
        <v>4</v>
      </c>
      <c r="I15" s="323" t="n">
        <v>4.5</v>
      </c>
      <c r="J15" s="324" t="n">
        <f aca="false">IF(COUNTA($H15:$I15)&gt;0,SUM($H15/$H$14,$I15/$I$14)*$J$14/COUNTA($H15:$I15),0)</f>
        <v>4.25</v>
      </c>
      <c r="K15" s="323" t="n">
        <v>10</v>
      </c>
      <c r="L15" s="323" t="n">
        <v>9</v>
      </c>
      <c r="M15" s="323"/>
      <c r="N15" s="324" t="n">
        <f aca="false">IF(COUNTA($K15:$M15)&gt;0,SUM($K15/$K$14,$L15/$L$14,$M15/$M$14)*$N$14/COUNTA($K15:$M15),0)</f>
        <v>9.5</v>
      </c>
      <c r="O15" s="325" t="n">
        <f aca="false">IF(ROUNDDOWN(SUM($G15,$J15,$N15,0.05),1)&gt;0,ROUNDDOWN(SUM($G15,$J15,$N15,0.05),1),"")</f>
        <v>19.8</v>
      </c>
      <c r="P15" s="323" t="n">
        <v>26</v>
      </c>
      <c r="Q15" s="323" t="n">
        <v>18</v>
      </c>
      <c r="R15" s="323"/>
      <c r="S15" s="323" t="n">
        <v>17</v>
      </c>
      <c r="T15" s="323"/>
      <c r="U15" s="326" t="n">
        <f aca="false">IF(OR(COUNTIF($P15:$T15,"&gt;0")=0,COUNTA($P$14)=0),"",(IF(COUNTA($Q15:$T15)&lt;=2,SUM($P15:$T15),IF(COUNTA($Q15:$T15)=3,SUM($P15:$T15)-MIN($Q15:$T15),SUM($P15:$T15)-MIN($Q15:$T15)-SMALL($Q15:$T15,2))))*7/(SUM($P$14:$R$14)/10))</f>
        <v>61</v>
      </c>
      <c r="V15" s="327" t="n">
        <f aca="false">IF(ROUNDDOWN(SUM($O15,$U15,0.5),0)&gt;0,ROUNDDOWN(SUM($O15,$U15,0.5),0),"")</f>
        <v>81</v>
      </c>
      <c r="W15" s="327"/>
      <c r="X15" s="327"/>
      <c r="Y15" s="328" t="str">
        <f aca="false">IF(AND(N15&lt;$N$14/2,COUNTIF($P15:$T15,"&gt;0")&gt;0),"FAIL LABS",IF(OR($U15=0,$U15=""),"",IF($V15&gt;=70,"A",IF($V15&gt;=60,"B",IF($V15&gt;=50,"C",IF($V15&gt;=40,"D","E"))))))</f>
        <v>A</v>
      </c>
    </row>
    <row r="16" customFormat="false" ht="26.25" hidden="false" customHeight="false" outlineLevel="0" collapsed="false">
      <c r="A16" s="320" t="n">
        <v>2</v>
      </c>
      <c r="B16" s="591" t="s">
        <v>11</v>
      </c>
      <c r="C16" s="591" t="s">
        <v>12</v>
      </c>
      <c r="D16" s="323" t="n">
        <v>9</v>
      </c>
      <c r="E16" s="323" t="n">
        <v>12</v>
      </c>
      <c r="F16" s="323" t="n">
        <v>10</v>
      </c>
      <c r="G16" s="324" t="n">
        <f aca="false">IF(COUNTA($D16:$F16)&gt;0,SUM($D16/$D$14,$E16/$E$14,$F16/$F$14)*$G$14/COUNTA($D16:$F16),0)</f>
        <v>6.88888888888889</v>
      </c>
      <c r="H16" s="323" t="n">
        <v>5</v>
      </c>
      <c r="I16" s="323" t="n">
        <v>4</v>
      </c>
      <c r="J16" s="324" t="n">
        <f aca="false">IF(COUNTA($H16:$I16)&gt;0,SUM($H16/$H$14,$I16/$I$14)*$J$14/COUNTA($H16:$I16),0)</f>
        <v>4.5</v>
      </c>
      <c r="K16" s="323" t="n">
        <v>10</v>
      </c>
      <c r="L16" s="323" t="n">
        <v>9</v>
      </c>
      <c r="M16" s="323"/>
      <c r="N16" s="324" t="n">
        <f aca="false">IF(COUNTA($K16:$M16)&gt;0,SUM($K16/$K$14,$L16/$L$14,$M16/$M$14)*$N$14/COUNTA($K16:$M16),0)</f>
        <v>9.5</v>
      </c>
      <c r="O16" s="325" t="n">
        <f aca="false">IF(ROUNDDOWN(SUM($G16,$J16,$N16,0.05),1)&gt;0,ROUNDDOWN(SUM($G16,$J16,$N16,0.05),1),"")</f>
        <v>20.9</v>
      </c>
      <c r="P16" s="323" t="n">
        <v>24</v>
      </c>
      <c r="Q16" s="323" t="n">
        <v>19</v>
      </c>
      <c r="R16" s="323"/>
      <c r="S16" s="323" t="n">
        <v>17</v>
      </c>
      <c r="T16" s="323"/>
      <c r="U16" s="326" t="n">
        <f aca="false">IF(OR(COUNTIF($P16:$T16,"&gt;0")=0,COUNTA($P$14)=0),"",(IF(COUNTA($Q16:$T16)&lt;=2,SUM($P16:$T16),IF(COUNTA($Q16:$T16)=3,SUM($P16:$T16)-MIN($Q16:$T16),SUM($P16:$T16)-MIN($Q16:$T16)-SMALL($Q16:$T16,2))))*7/(SUM($P$14:$R$14)/10))</f>
        <v>60</v>
      </c>
      <c r="V16" s="327" t="n">
        <f aca="false">IF(ROUNDDOWN(SUM($O16,$U16,0.5),0)&gt;0,ROUNDDOWN(SUM($O16,$U16,0.5),0),"")</f>
        <v>81</v>
      </c>
      <c r="W16" s="327"/>
      <c r="X16" s="327"/>
      <c r="Y16" s="328" t="str">
        <f aca="false">IF(AND(N16&lt;$N$14/2,COUNTIF($P16:$T16,"&gt;0")&gt;0),"FAIL LABS",IF(OR($U16=0,$U16=""),"",IF($V16&gt;=70,"A",IF($V16&gt;=60,"B",IF($V16&gt;=50,"C",IF($V16&gt;=40,"D","E"))))))</f>
        <v>A</v>
      </c>
    </row>
    <row r="17" customFormat="false" ht="26.25" hidden="false" customHeight="false" outlineLevel="0" collapsed="false">
      <c r="A17" s="320" t="n">
        <v>3</v>
      </c>
      <c r="B17" s="591" t="s">
        <v>14</v>
      </c>
      <c r="C17" s="591" t="s">
        <v>15</v>
      </c>
      <c r="D17" s="323" t="n">
        <v>9</v>
      </c>
      <c r="E17" s="323" t="n">
        <v>10</v>
      </c>
      <c r="F17" s="323" t="n">
        <v>7</v>
      </c>
      <c r="G17" s="324" t="n">
        <f aca="false">IF(COUNTA($D17:$F17)&gt;0,SUM($D17/$D$14,$E17/$E$14,$F17/$F$14)*$G$14/COUNTA($D17:$F17),0)</f>
        <v>5.77777777777778</v>
      </c>
      <c r="H17" s="323" t="n">
        <v>5</v>
      </c>
      <c r="I17" s="323" t="n">
        <v>4</v>
      </c>
      <c r="J17" s="324" t="n">
        <f aca="false">IF(COUNTA($H17:$I17)&gt;0,SUM($H17/$H$14,$I17/$I$14)*$J$14/COUNTA($H17:$I17),0)</f>
        <v>4.5</v>
      </c>
      <c r="K17" s="323" t="n">
        <v>10</v>
      </c>
      <c r="L17" s="323" t="n">
        <v>9</v>
      </c>
      <c r="M17" s="323"/>
      <c r="N17" s="324" t="n">
        <f aca="false">IF(COUNTA($K17:$M17)&gt;0,SUM($K17/$K$14,$L17/$L$14,$M17/$M$14)*$N$14/COUNTA($K17:$M17),0)</f>
        <v>9.5</v>
      </c>
      <c r="O17" s="325" t="n">
        <f aca="false">IF(ROUNDDOWN(SUM($G17,$J17,$N17,0.05),1)&gt;0,ROUNDDOWN(SUM($G17,$J17,$N17,0.05),1),"")</f>
        <v>19.8</v>
      </c>
      <c r="P17" s="323" t="n">
        <v>17.5</v>
      </c>
      <c r="Q17" s="323" t="n">
        <v>16</v>
      </c>
      <c r="R17" s="323"/>
      <c r="S17" s="323" t="n">
        <v>15</v>
      </c>
      <c r="T17" s="323"/>
      <c r="U17" s="326" t="n">
        <f aca="false">IF(OR(COUNTIF($P17:$T17,"&gt;0")=0,COUNTA($P$14)=0),"",(IF(COUNTA($Q17:$T17)&lt;=2,SUM($P17:$T17),IF(COUNTA($Q17:$T17)=3,SUM($P17:$T17)-MIN($Q17:$T17),SUM($P17:$T17)-MIN($Q17:$T17)-SMALL($Q17:$T17,2))))*7/(SUM($P$14:$R$14)/10))</f>
        <v>48.5</v>
      </c>
      <c r="V17" s="327" t="n">
        <f aca="false">IF(ROUNDDOWN(SUM($O17,$U17,0.5),0)&gt;0,ROUNDDOWN(SUM($O17,$U17,0.5),0),"")</f>
        <v>68</v>
      </c>
      <c r="W17" s="327"/>
      <c r="X17" s="327"/>
      <c r="Y17" s="328" t="str">
        <f aca="false">IF(AND(N17&lt;$N$14/2,COUNTIF($P17:$T17,"&gt;0")&gt;0),"FAIL LABS",IF(OR($U17=0,$U17=""),"",IF($V17&gt;=70,"A",IF($V17&gt;=60,"B",IF($V17&gt;=50,"C",IF($V17&gt;=40,"D","E"))))))</f>
        <v>B</v>
      </c>
    </row>
    <row r="18" customFormat="false" ht="26.25" hidden="false" customHeight="false" outlineLevel="0" collapsed="false">
      <c r="A18" s="320" t="n">
        <v>4</v>
      </c>
      <c r="B18" s="591" t="s">
        <v>49</v>
      </c>
      <c r="C18" s="591" t="s">
        <v>173</v>
      </c>
      <c r="D18" s="323" t="n">
        <v>10</v>
      </c>
      <c r="E18" s="323" t="n">
        <v>7</v>
      </c>
      <c r="F18" s="323" t="n">
        <v>5</v>
      </c>
      <c r="G18" s="324" t="n">
        <f aca="false">IF(COUNTA($D18:$F18)&gt;0,SUM($D18/$D$14,$E18/$E$14,$F18/$F$14)*$G$14/COUNTA($D18:$F18),0)</f>
        <v>4.88888888888889</v>
      </c>
      <c r="H18" s="323" t="n">
        <v>3.5</v>
      </c>
      <c r="I18" s="323" t="n">
        <v>4</v>
      </c>
      <c r="J18" s="324" t="n">
        <f aca="false">IF(COUNTA($H18:$I18)&gt;0,SUM($H18/$H$14,$I18/$I$14)*$J$14/COUNTA($H18:$I18),0)</f>
        <v>3.75</v>
      </c>
      <c r="K18" s="323" t="n">
        <v>10</v>
      </c>
      <c r="L18" s="323" t="n">
        <v>9</v>
      </c>
      <c r="M18" s="323"/>
      <c r="N18" s="324" t="n">
        <f aca="false">IF(COUNTA($K18:$M18)&gt;0,SUM($K18/$K$14,$L18/$L$14,$M18/$M$14)*$N$14/COUNTA($K18:$M18),0)</f>
        <v>9.5</v>
      </c>
      <c r="O18" s="325" t="n">
        <f aca="false">IF(ROUNDDOWN(SUM($G18,$J18,$N18,0.05),1)&gt;0,ROUNDDOWN(SUM($G18,$J18,$N18,0.05),1),"")</f>
        <v>18.1</v>
      </c>
      <c r="P18" s="323" t="n">
        <v>14.5</v>
      </c>
      <c r="Q18" s="323" t="n">
        <v>10</v>
      </c>
      <c r="R18" s="323"/>
      <c r="S18" s="323" t="n">
        <v>7</v>
      </c>
      <c r="T18" s="323"/>
      <c r="U18" s="326" t="n">
        <f aca="false">IF(OR(COUNTIF($P18:$T18,"&gt;0")=0,COUNTA($P$14)=0),"",(IF(COUNTA($Q18:$T18)&lt;=2,SUM($P18:$T18),IF(COUNTA($Q18:$T18)=3,SUM($P18:$T18)-MIN($Q18:$T18),SUM($P18:$T18)-MIN($Q18:$T18)-SMALL($Q18:$T18,2))))*7/(SUM($P$14:$R$14)/10))</f>
        <v>31.5</v>
      </c>
      <c r="V18" s="327" t="n">
        <f aca="false">IF(ROUNDDOWN(SUM($O18,$U18,0.5),0)&gt;0,ROUNDDOWN(SUM($O18,$U18,0.5),0),"")</f>
        <v>50</v>
      </c>
      <c r="W18" s="327"/>
      <c r="X18" s="327"/>
      <c r="Y18" s="328" t="str">
        <f aca="false">IF(AND(N18&lt;$N$14/2,COUNTIF($P18:$T18,"&gt;0")&gt;0),"FAIL LABS",IF(OR($U18=0,$U18=""),"",IF($V18&gt;=70,"A",IF($V18&gt;=60,"B",IF($V18&gt;=50,"C",IF($V18&gt;=40,"D","E"))))))</f>
        <v>C</v>
      </c>
    </row>
    <row r="19" customFormat="false" ht="26.25" hidden="false" customHeight="false" outlineLevel="0" collapsed="false">
      <c r="A19" s="320" t="n">
        <v>5</v>
      </c>
      <c r="B19" s="591" t="s">
        <v>18</v>
      </c>
      <c r="C19" s="591" t="s">
        <v>19</v>
      </c>
      <c r="D19" s="323" t="n">
        <v>9</v>
      </c>
      <c r="E19" s="323" t="n">
        <v>10</v>
      </c>
      <c r="F19" s="323" t="n">
        <v>7</v>
      </c>
      <c r="G19" s="324" t="n">
        <f aca="false">IF(COUNTA($D19:$F19)&gt;0,SUM($D19/$D$14,$E19/$E$14,$F19/$F$14)*$G$14/COUNTA($D19:$F19),0)</f>
        <v>5.77777777777778</v>
      </c>
      <c r="H19" s="323" t="n">
        <v>2.5</v>
      </c>
      <c r="I19" s="323" t="n">
        <v>5</v>
      </c>
      <c r="J19" s="324" t="n">
        <f aca="false">IF(COUNTA($H19:$I19)&gt;0,SUM($H19/$H$14,$I19/$I$14)*$J$14/COUNTA($H19:$I19),0)</f>
        <v>3.75</v>
      </c>
      <c r="K19" s="323" t="n">
        <v>8</v>
      </c>
      <c r="L19" s="323" t="n">
        <v>11</v>
      </c>
      <c r="M19" s="323"/>
      <c r="N19" s="324" t="n">
        <f aca="false">IF(COUNTA($K19:$M19)&gt;0,SUM($K19/$K$14,$L19/$L$14,$M19/$M$14)*$N$14/COUNTA($K19:$M19),0)</f>
        <v>9.5</v>
      </c>
      <c r="O19" s="325" t="n">
        <f aca="false">IF(ROUNDDOWN(SUM($G19,$J19,$N19,0.05),1)&gt;0,ROUNDDOWN(SUM($G19,$J19,$N19,0.05),1),"")</f>
        <v>19</v>
      </c>
      <c r="P19" s="323" t="n">
        <v>22.5</v>
      </c>
      <c r="Q19" s="323" t="n">
        <v>16.5</v>
      </c>
      <c r="R19" s="323"/>
      <c r="S19" s="323" t="n">
        <v>17</v>
      </c>
      <c r="T19" s="323"/>
      <c r="U19" s="326" t="n">
        <f aca="false">IF(OR(COUNTIF($P19:$T19,"&gt;0")=0,COUNTA($P$14)=0),"",(IF(COUNTA($Q19:$T19)&lt;=2,SUM($P19:$T19),IF(COUNTA($Q19:$T19)=3,SUM($P19:$T19)-MIN($Q19:$T19),SUM($P19:$T19)-MIN($Q19:$T19)-SMALL($Q19:$T19,2))))*7/(SUM($P$14:$R$14)/10))</f>
        <v>56</v>
      </c>
      <c r="V19" s="327" t="n">
        <f aca="false">IF(ROUNDDOWN(SUM($O19,$U19,0.5),0)&gt;0,ROUNDDOWN(SUM($O19,$U19,0.5),0),"")</f>
        <v>75</v>
      </c>
      <c r="W19" s="327"/>
      <c r="X19" s="327"/>
      <c r="Y19" s="328" t="str">
        <f aca="false">IF(AND(N19&lt;$N$14/2,COUNTIF($P19:$T19,"&gt;0")&gt;0),"FAIL LABS",IF(OR($U19=0,$U19=""),"",IF($V19&gt;=70,"A",IF($V19&gt;=60,"B",IF($V19&gt;=50,"C",IF($V19&gt;=40,"D","E"))))))</f>
        <v>A</v>
      </c>
    </row>
    <row r="20" customFormat="false" ht="26.25" hidden="false" customHeight="false" outlineLevel="0" collapsed="false">
      <c r="A20" s="320" t="n">
        <v>6</v>
      </c>
      <c r="B20" s="591" t="s">
        <v>25</v>
      </c>
      <c r="C20" s="591" t="s">
        <v>26</v>
      </c>
      <c r="D20" s="323" t="n">
        <v>9</v>
      </c>
      <c r="E20" s="323" t="n">
        <v>10</v>
      </c>
      <c r="F20" s="323" t="n">
        <v>10</v>
      </c>
      <c r="G20" s="324" t="n">
        <f aca="false">IF(COUNTA($D20:$F20)&gt;0,SUM($D20/$D$14,$E20/$E$14,$F20/$F$14)*$G$14/COUNTA($D20:$F20),0)</f>
        <v>6.44444444444444</v>
      </c>
      <c r="H20" s="323" t="n">
        <v>3</v>
      </c>
      <c r="I20" s="323" t="n">
        <v>4</v>
      </c>
      <c r="J20" s="324" t="n">
        <f aca="false">IF(COUNTA($H20:$I20)&gt;0,SUM($H20/$H$14,$I20/$I$14)*$J$14/COUNTA($H20:$I20),0)</f>
        <v>3.5</v>
      </c>
      <c r="K20" s="323" t="n">
        <v>9</v>
      </c>
      <c r="L20" s="323" t="n">
        <v>10</v>
      </c>
      <c r="M20" s="323"/>
      <c r="N20" s="324" t="n">
        <f aca="false">IF(COUNTA($K20:$M20)&gt;0,SUM($K20/$K$14,$L20/$L$14,$M20/$M$14)*$N$14/COUNTA($K20:$M20),0)</f>
        <v>9.5</v>
      </c>
      <c r="O20" s="325" t="n">
        <f aca="false">IF(ROUNDDOWN(SUM($G20,$J20,$N20,0.05),1)&gt;0,ROUNDDOWN(SUM($G20,$J20,$N20,0.05),1),"")</f>
        <v>19.4</v>
      </c>
      <c r="P20" s="323" t="n">
        <v>19.5</v>
      </c>
      <c r="Q20" s="323" t="n">
        <v>16</v>
      </c>
      <c r="R20" s="323"/>
      <c r="S20" s="323" t="n">
        <v>16</v>
      </c>
      <c r="T20" s="323"/>
      <c r="U20" s="326" t="n">
        <f aca="false">IF(OR(COUNTIF($P20:$T20,"&gt;0")=0,COUNTA($P$14)=0),"",(IF(COUNTA($Q20:$T20)&lt;=2,SUM($P20:$T20),IF(COUNTA($Q20:$T20)=3,SUM($P20:$T20)-MIN($Q20:$T20),SUM($P20:$T20)-MIN($Q20:$T20)-SMALL($Q20:$T20,2))))*7/(SUM($P$14:$R$14)/10))</f>
        <v>51.5</v>
      </c>
      <c r="V20" s="327" t="n">
        <f aca="false">IF(ROUNDDOWN(SUM($O20,$U20,0.5),0)&gt;0,ROUNDDOWN(SUM($O20,$U20,0.5),0),"")</f>
        <v>71</v>
      </c>
      <c r="W20" s="327"/>
      <c r="X20" s="327"/>
      <c r="Y20" s="328" t="str">
        <f aca="false">IF(AND(N20&lt;$N$14/2,COUNTIF($P20:$T20,"&gt;0")&gt;0),"FAIL LABS",IF(OR($U20=0,$U20=""),"",IF($V20&gt;=70,"A",IF($V20&gt;=60,"B",IF($V20&gt;=50,"C",IF($V20&gt;=40,"D","E"))))))</f>
        <v>A</v>
      </c>
    </row>
    <row r="21" customFormat="false" ht="26.25" hidden="false" customHeight="false" outlineLevel="0" collapsed="false">
      <c r="A21" s="320" t="n">
        <v>7</v>
      </c>
      <c r="B21" s="591" t="s">
        <v>41</v>
      </c>
      <c r="C21" s="591" t="s">
        <v>42</v>
      </c>
      <c r="D21" s="323" t="n">
        <v>9</v>
      </c>
      <c r="E21" s="323" t="n">
        <v>5</v>
      </c>
      <c r="F21" s="323" t="n">
        <v>2</v>
      </c>
      <c r="G21" s="324" t="n">
        <f aca="false">IF(COUNTA($D21:$F21)&gt;0,SUM($D21/$D$14,$E21/$E$14,$F21/$F$14)*$G$14/COUNTA($D21:$F21),0)</f>
        <v>3.55555555555556</v>
      </c>
      <c r="H21" s="323" t="n">
        <v>2.5</v>
      </c>
      <c r="I21" s="323" t="n">
        <v>3.5</v>
      </c>
      <c r="J21" s="324" t="n">
        <f aca="false">IF(COUNTA($H21:$I21)&gt;0,SUM($H21/$H$14,$I21/$I$14)*$J$14/COUNTA($H21:$I21),0)</f>
        <v>3</v>
      </c>
      <c r="K21" s="323" t="n">
        <v>9</v>
      </c>
      <c r="L21" s="323" t="n">
        <v>9</v>
      </c>
      <c r="M21" s="323"/>
      <c r="N21" s="324" t="n">
        <f aca="false">IF(COUNTA($K21:$M21)&gt;0,SUM($K21/$K$14,$L21/$L$14,$M21/$M$14)*$N$14/COUNTA($K21:$M21),0)</f>
        <v>9</v>
      </c>
      <c r="O21" s="325" t="n">
        <f aca="false">IF(ROUNDDOWN(SUM($G21,$J21,$N21,0.05),1)&gt;0,ROUNDDOWN(SUM($G21,$J21,$N21,0.05),1),"")</f>
        <v>15.6</v>
      </c>
      <c r="P21" s="323" t="n">
        <v>12.5</v>
      </c>
      <c r="Q21" s="323" t="n">
        <v>18</v>
      </c>
      <c r="R21" s="323"/>
      <c r="S21" s="323" t="n">
        <v>15</v>
      </c>
      <c r="T21" s="323"/>
      <c r="U21" s="326" t="n">
        <f aca="false">IF(OR(COUNTIF($P21:$T21,"&gt;0")=0,COUNTA($P$14)=0),"",(IF(COUNTA($Q21:$T21)&lt;=2,SUM($P21:$T21),IF(COUNTA($Q21:$T21)=3,SUM($P21:$T21)-MIN($Q21:$T21),SUM($P21:$T21)-MIN($Q21:$T21)-SMALL($Q21:$T21,2))))*7/(SUM($P$14:$R$14)/10))</f>
        <v>45.5</v>
      </c>
      <c r="V21" s="327" t="n">
        <f aca="false">IF(ROUNDDOWN(SUM($O21,$U21,0.5),0)&gt;0,ROUNDDOWN(SUM($O21,$U21,0.5),0),"")</f>
        <v>61</v>
      </c>
      <c r="W21" s="327"/>
      <c r="X21" s="327"/>
      <c r="Y21" s="328" t="str">
        <f aca="false">IF(AND(N21&lt;$N$14/2,COUNTIF($P21:$T21,"&gt;0")&gt;0),"FAIL LABS",IF(OR($U21=0,$U21=""),"",IF($V21&gt;=70,"A",IF($V21&gt;=60,"B",IF($V21&gt;=50,"C",IF($V21&gt;=40,"D","E"))))))</f>
        <v>B</v>
      </c>
    </row>
    <row r="22" customFormat="false" ht="26.25" hidden="false" customHeight="false" outlineLevel="0" collapsed="false">
      <c r="A22" s="320" t="n">
        <v>8</v>
      </c>
      <c r="B22" s="591" t="s">
        <v>43</v>
      </c>
      <c r="C22" s="591" t="s">
        <v>44</v>
      </c>
      <c r="D22" s="323" t="n">
        <v>8</v>
      </c>
      <c r="E22" s="323" t="n">
        <v>6</v>
      </c>
      <c r="F22" s="323" t="n">
        <v>5</v>
      </c>
      <c r="G22" s="324" t="n">
        <f aca="false">IF(COUNTA($D22:$F22)&gt;0,SUM($D22/$D$14,$E22/$E$14,$F22/$F$14)*$G$14/COUNTA($D22:$F22),0)</f>
        <v>4.22222222222222</v>
      </c>
      <c r="H22" s="323" t="n">
        <v>2.5</v>
      </c>
      <c r="I22" s="323" t="n">
        <v>3.5</v>
      </c>
      <c r="J22" s="324" t="n">
        <f aca="false">IF(COUNTA($H22:$I22)&gt;0,SUM($H22/$H$14,$I22/$I$14)*$J$14/COUNTA($H22:$I22),0)</f>
        <v>3</v>
      </c>
      <c r="K22" s="323" t="n">
        <v>9</v>
      </c>
      <c r="L22" s="323" t="n">
        <v>8</v>
      </c>
      <c r="M22" s="323"/>
      <c r="N22" s="324" t="n">
        <f aca="false">IF(COUNTA($K22:$M22)&gt;0,SUM($K22/$K$14,$L22/$L$14,$M22/$M$14)*$N$14/COUNTA($K22:$M22),0)</f>
        <v>8.5</v>
      </c>
      <c r="O22" s="325" t="n">
        <f aca="false">IF(ROUNDDOWN(SUM($G22,$J22,$N22,0.05),1)&gt;0,ROUNDDOWN(SUM($G22,$J22,$N22,0.05),1),"")</f>
        <v>15.7</v>
      </c>
      <c r="P22" s="323" t="n">
        <v>15</v>
      </c>
      <c r="Q22" s="323" t="n">
        <v>16</v>
      </c>
      <c r="R22" s="323"/>
      <c r="S22" s="323"/>
      <c r="T22" s="323" t="n">
        <v>15.5</v>
      </c>
      <c r="U22" s="326" t="n">
        <f aca="false">IF(OR(COUNTIF($P22:$T22,"&gt;0")=0,COUNTA($P$14)=0),"",(IF(COUNTA($Q22:$T22)&lt;=2,SUM($P22:$T22),IF(COUNTA($Q22:$T22)=3,SUM($P22:$T22)-MIN($Q22:$T22),SUM($P22:$T22)-MIN($Q22:$T22)-SMALL($Q22:$T22,2))))*7/(SUM($P$14:$R$14)/10))</f>
        <v>46.5</v>
      </c>
      <c r="V22" s="327" t="n">
        <f aca="false">IF(ROUNDDOWN(SUM($O22,$U22,0.5),0)&gt;0,ROUNDDOWN(SUM($O22,$U22,0.5),0),"")</f>
        <v>62</v>
      </c>
      <c r="W22" s="327"/>
      <c r="X22" s="327"/>
      <c r="Y22" s="328" t="str">
        <f aca="false">IF(AND(N22&lt;$N$14/2,COUNTIF($P22:$T22,"&gt;0")&gt;0),"FAIL LABS",IF(OR($U22=0,$U22=""),"",IF($V22&gt;=70,"A",IF($V22&gt;=60,"B",IF($V22&gt;=50,"C",IF($V22&gt;=40,"D","E"))))))</f>
        <v>B</v>
      </c>
    </row>
    <row r="23" customFormat="false" ht="26.25" hidden="false" customHeight="false" outlineLevel="0" collapsed="false">
      <c r="A23" s="320" t="n">
        <v>9</v>
      </c>
      <c r="B23" s="591" t="s">
        <v>45</v>
      </c>
      <c r="C23" s="591" t="s">
        <v>46</v>
      </c>
      <c r="D23" s="323" t="n">
        <v>6</v>
      </c>
      <c r="E23" s="323" t="n">
        <v>10</v>
      </c>
      <c r="F23" s="323" t="n">
        <v>5</v>
      </c>
      <c r="G23" s="324" t="n">
        <f aca="false">IF(COUNTA($D23:$F23)&gt;0,SUM($D23/$D$14,$E23/$E$14,$F23/$F$14)*$G$14/COUNTA($D23:$F23),0)</f>
        <v>4.66666666666667</v>
      </c>
      <c r="H23" s="323" t="n">
        <v>4</v>
      </c>
      <c r="I23" s="323" t="n">
        <v>4.5</v>
      </c>
      <c r="J23" s="324" t="n">
        <f aca="false">IF(COUNTA($H23:$I23)&gt;0,SUM($H23/$H$14,$I23/$I$14)*$J$14/COUNTA($H23:$I23),0)</f>
        <v>4.25</v>
      </c>
      <c r="K23" s="323" t="n">
        <v>10</v>
      </c>
      <c r="L23" s="323" t="n">
        <v>10</v>
      </c>
      <c r="M23" s="323"/>
      <c r="N23" s="324" t="n">
        <f aca="false">IF(COUNTA($K23:$M23)&gt;0,SUM($K23/$K$14,$L23/$L$14,$M23/$M$14)*$N$14/COUNTA($K23:$M23),0)</f>
        <v>10</v>
      </c>
      <c r="O23" s="325" t="n">
        <f aca="false">IF(ROUNDDOWN(SUM($G23,$J23,$N23,0.05),1)&gt;0,ROUNDDOWN(SUM($G23,$J23,$N23,0.05),1),"")</f>
        <v>18.9</v>
      </c>
      <c r="P23" s="323" t="n">
        <v>21.5</v>
      </c>
      <c r="Q23" s="323" t="n">
        <v>14</v>
      </c>
      <c r="R23" s="323"/>
      <c r="S23" s="323" t="n">
        <v>16</v>
      </c>
      <c r="T23" s="323"/>
      <c r="U23" s="326" t="n">
        <f aca="false">IF(OR(COUNTIF($P23:$T23,"&gt;0")=0,COUNTA($P$14)=0),"",(IF(COUNTA($Q23:$T23)&lt;=2,SUM($P23:$T23),IF(COUNTA($Q23:$T23)=3,SUM($P23:$T23)-MIN($Q23:$T23),SUM($P23:$T23)-MIN($Q23:$T23)-SMALL($Q23:$T23,2))))*7/(SUM($P$14:$R$14)/10))</f>
        <v>51.5</v>
      </c>
      <c r="V23" s="327" t="n">
        <f aca="false">IF(ROUNDDOWN(SUM($O23,$U23,0.5),0)&gt;0,ROUNDDOWN(SUM($O23,$U23,0.5),0),"")</f>
        <v>70</v>
      </c>
      <c r="W23" s="327"/>
      <c r="X23" s="327"/>
      <c r="Y23" s="328" t="str">
        <f aca="false">IF(AND(N23&lt;$N$14/2,COUNTIF($P23:$T23,"&gt;0")&gt;0),"FAIL LABS",IF(OR($U23=0,$U23=""),"",IF($V23&gt;=70,"A",IF($V23&gt;=60,"B",IF($V23&gt;=50,"C",IF($V23&gt;=40,"D","E"))))))</f>
        <v>A</v>
      </c>
    </row>
    <row r="24" customFormat="false" ht="26.25" hidden="false" customHeight="false" outlineLevel="0" collapsed="false">
      <c r="A24" s="320" t="n">
        <v>10</v>
      </c>
      <c r="B24" s="591" t="s">
        <v>410</v>
      </c>
      <c r="C24" s="591" t="s">
        <v>411</v>
      </c>
      <c r="D24" s="323"/>
      <c r="E24" s="323"/>
      <c r="F24" s="323"/>
      <c r="G24" s="324"/>
      <c r="H24" s="323"/>
      <c r="I24" s="323"/>
      <c r="J24" s="324"/>
      <c r="K24" s="323"/>
      <c r="L24" s="323"/>
      <c r="M24" s="323"/>
      <c r="N24" s="324"/>
      <c r="O24" s="325"/>
      <c r="P24" s="323"/>
      <c r="Q24" s="323"/>
      <c r="R24" s="323"/>
      <c r="S24" s="323"/>
      <c r="T24" s="323"/>
      <c r="U24" s="326"/>
      <c r="V24" s="327"/>
      <c r="W24" s="327"/>
      <c r="X24" s="327"/>
      <c r="Y24" s="328"/>
    </row>
    <row r="25" customFormat="false" ht="26.25" hidden="false" customHeight="false" outlineLevel="0" collapsed="false">
      <c r="A25" s="320" t="n">
        <v>11</v>
      </c>
      <c r="B25" s="591" t="s">
        <v>47</v>
      </c>
      <c r="C25" s="591" t="s">
        <v>48</v>
      </c>
      <c r="D25" s="323" t="n">
        <v>12</v>
      </c>
      <c r="E25" s="323" t="n">
        <v>10</v>
      </c>
      <c r="F25" s="323" t="n">
        <v>9</v>
      </c>
      <c r="G25" s="324" t="n">
        <f aca="false">IF(COUNTA($D25:$F25)&gt;0,SUM($D25/$D$14,$E25/$E$14,$F25/$F$14)*$G$14/COUNTA($D25:$F25),0)</f>
        <v>6.88888888888889</v>
      </c>
      <c r="H25" s="323" t="n">
        <v>2.5</v>
      </c>
      <c r="I25" s="323" t="n">
        <v>3.5</v>
      </c>
      <c r="J25" s="324" t="n">
        <f aca="false">IF(COUNTA($H25:$I25)&gt;0,SUM($H25/$H$14,$I25/$I$14)*$J$14/COUNTA($H25:$I25),0)</f>
        <v>3</v>
      </c>
      <c r="K25" s="323" t="n">
        <v>9</v>
      </c>
      <c r="L25" s="323" t="n">
        <v>10</v>
      </c>
      <c r="M25" s="323"/>
      <c r="N25" s="324" t="n">
        <f aca="false">IF(COUNTA($K25:$M25)&gt;0,SUM($K25/$K$14,$L25/$L$14,$M25/$M$14)*$N$14/COUNTA($K25:$M25),0)</f>
        <v>9.5</v>
      </c>
      <c r="O25" s="325" t="n">
        <f aca="false">IF(ROUNDDOWN(SUM($G25,$J25,$N25,0.05),1)&gt;0,ROUNDDOWN(SUM($G25,$J25,$N25,0.05),1),"")</f>
        <v>19.4</v>
      </c>
      <c r="P25" s="323" t="n">
        <v>18</v>
      </c>
      <c r="Q25" s="323" t="n">
        <v>15</v>
      </c>
      <c r="R25" s="323"/>
      <c r="S25" s="323"/>
      <c r="T25" s="323" t="n">
        <v>13</v>
      </c>
      <c r="U25" s="326" t="n">
        <f aca="false">IF(OR(COUNTIF($P25:$T25,"&gt;0")=0,COUNTA($P$14)=0),"",(IF(COUNTA($Q25:$T25)&lt;=2,SUM($P25:$T25),IF(COUNTA($Q25:$T25)=3,SUM($P25:$T25)-MIN($Q25:$T25),SUM($P25:$T25)-MIN($Q25:$T25)-SMALL($Q25:$T25,2))))*7/(SUM($P$14:$R$14)/10))</f>
        <v>46</v>
      </c>
      <c r="V25" s="327" t="n">
        <f aca="false">IF(ROUNDDOWN(SUM($O25,$U25,0.5),0)&gt;0,ROUNDDOWN(SUM($O25,$U25,0.5),0),"")</f>
        <v>65</v>
      </c>
      <c r="W25" s="327"/>
      <c r="X25" s="327"/>
      <c r="Y25" s="328" t="str">
        <f aca="false">IF(AND(N25&lt;$N$14/2,COUNTIF($P25:$T25,"&gt;0")&gt;0),"FAIL LABS",IF(OR($U25=0,$U25=""),"",IF($V25&gt;=70,"A",IF($V25&gt;=60,"B",IF($V25&gt;=50,"C",IF($V25&gt;=40,"D","E"))))))</f>
        <v>B</v>
      </c>
    </row>
    <row r="26" customFormat="false" ht="26.25" hidden="false" customHeight="false" outlineLevel="0" collapsed="false">
      <c r="A26" s="320" t="n">
        <v>12</v>
      </c>
      <c r="B26" s="591" t="s">
        <v>51</v>
      </c>
      <c r="C26" s="591" t="s">
        <v>52</v>
      </c>
      <c r="D26" s="323" t="n">
        <v>8</v>
      </c>
      <c r="E26" s="323" t="n">
        <v>3</v>
      </c>
      <c r="F26" s="323" t="n">
        <v>1</v>
      </c>
      <c r="G26" s="324" t="n">
        <f aca="false">IF(COUNTA($D26:$F26)&gt;0,SUM($D26/$D$14,$E26/$E$14,$F26/$F$14)*$G$14/COUNTA($D26:$F26),0)</f>
        <v>2.66666666666667</v>
      </c>
      <c r="H26" s="323" t="n">
        <v>5</v>
      </c>
      <c r="I26" s="323" t="n">
        <v>4.5</v>
      </c>
      <c r="J26" s="324" t="n">
        <f aca="false">IF(COUNTA($H26:$I26)&gt;0,SUM($H26/$H$14,$I26/$I$14)*$J$14/COUNTA($H26:$I26),0)</f>
        <v>4.75</v>
      </c>
      <c r="K26" s="323" t="n">
        <v>9</v>
      </c>
      <c r="L26" s="323" t="n">
        <v>10</v>
      </c>
      <c r="M26" s="323"/>
      <c r="N26" s="324" t="n">
        <f aca="false">IF(COUNTA($K26:$M26)&gt;0,SUM($K26/$K$14,$L26/$L$14,$M26/$M$14)*$N$14/COUNTA($K26:$M26),0)</f>
        <v>9.5</v>
      </c>
      <c r="O26" s="325" t="n">
        <f aca="false">IF(ROUNDDOWN(SUM($G26,$J26,$N26,0.05),1)&gt;0,ROUNDDOWN(SUM($G26,$J26,$N26,0.05),1),"")</f>
        <v>16.9</v>
      </c>
      <c r="P26" s="323" t="n">
        <v>17</v>
      </c>
      <c r="Q26" s="323" t="n">
        <v>14</v>
      </c>
      <c r="R26" s="323"/>
      <c r="S26" s="323" t="n">
        <v>10</v>
      </c>
      <c r="T26" s="323"/>
      <c r="U26" s="326" t="n">
        <f aca="false">IF(OR(COUNTIF($P26:$T26,"&gt;0")=0,COUNTA($P$14)=0),"",(IF(COUNTA($Q26:$T26)&lt;=2,SUM($P26:$T26),IF(COUNTA($Q26:$T26)=3,SUM($P26:$T26)-MIN($Q26:$T26),SUM($P26:$T26)-MIN($Q26:$T26)-SMALL($Q26:$T26,2))))*7/(SUM($P$14:$R$14)/10))</f>
        <v>41</v>
      </c>
      <c r="V26" s="327" t="n">
        <f aca="false">IF(ROUNDDOWN(SUM($O26,$U26,0.5),0)&gt;0,ROUNDDOWN(SUM($O26,$U26,0.5),0),"")</f>
        <v>58</v>
      </c>
      <c r="W26" s="327"/>
      <c r="X26" s="327"/>
      <c r="Y26" s="328" t="str">
        <f aca="false">IF(AND(N26&lt;$N$14/2,COUNTIF($P26:$T26,"&gt;0")&gt;0),"FAIL LABS",IF(OR($U26=0,$U26=""),"",IF($V26&gt;=70,"A",IF($V26&gt;=60,"B",IF($V26&gt;=50,"C",IF($V26&gt;=40,"D","E"))))))</f>
        <v>C</v>
      </c>
    </row>
    <row r="27" customFormat="false" ht="26.25" hidden="false" customHeight="false" outlineLevel="0" collapsed="false">
      <c r="A27" s="320" t="n">
        <v>13</v>
      </c>
      <c r="B27" s="591" t="s">
        <v>53</v>
      </c>
      <c r="C27" s="591" t="s">
        <v>54</v>
      </c>
      <c r="D27" s="323" t="n">
        <v>5</v>
      </c>
      <c r="E27" s="323" t="n">
        <v>4</v>
      </c>
      <c r="F27" s="323" t="n">
        <v>6</v>
      </c>
      <c r="G27" s="324" t="n">
        <f aca="false">IF(COUNTA($D27:$F27)&gt;0,SUM($D27/$D$14,$E27/$E$14,$F27/$F$14)*$G$14/COUNTA($D27:$F27),0)</f>
        <v>3.33333333333333</v>
      </c>
      <c r="H27" s="323" t="n">
        <v>5</v>
      </c>
      <c r="I27" s="323" t="n">
        <v>4.5</v>
      </c>
      <c r="J27" s="324" t="n">
        <f aca="false">IF(COUNTA($H27:$I27)&gt;0,SUM($H27/$H$14,$I27/$I$14)*$J$14/COUNTA($H27:$I27),0)</f>
        <v>4.75</v>
      </c>
      <c r="K27" s="323" t="n">
        <v>9</v>
      </c>
      <c r="L27" s="323" t="n">
        <v>9</v>
      </c>
      <c r="M27" s="323"/>
      <c r="N27" s="324" t="n">
        <f aca="false">IF(COUNTA($K27:$M27)&gt;0,SUM($K27/$K$14,$L27/$L$14,$M27/$M$14)*$N$14/COUNTA($K27:$M27),0)</f>
        <v>9</v>
      </c>
      <c r="O27" s="325" t="n">
        <f aca="false">IF(ROUNDDOWN(SUM($G27,$J27,$N27,0.05),1)&gt;0,ROUNDDOWN(SUM($G27,$J27,$N27,0.05),1),"")</f>
        <v>17.1</v>
      </c>
      <c r="P27" s="323" t="n">
        <v>19.5</v>
      </c>
      <c r="Q27" s="323" t="n">
        <v>19</v>
      </c>
      <c r="R27" s="323"/>
      <c r="S27" s="323" t="n">
        <v>15.5</v>
      </c>
      <c r="T27" s="323"/>
      <c r="U27" s="326" t="n">
        <f aca="false">IF(OR(COUNTIF($P27:$T27,"&gt;0")=0,COUNTA($P$14)=0),"",(IF(COUNTA($Q27:$T27)&lt;=2,SUM($P27:$T27),IF(COUNTA($Q27:$T27)=3,SUM($P27:$T27)-MIN($Q27:$T27),SUM($P27:$T27)-MIN($Q27:$T27)-SMALL($Q27:$T27,2))))*7/(SUM($P$14:$R$14)/10))</f>
        <v>54</v>
      </c>
      <c r="V27" s="327" t="n">
        <f aca="false">IF(ROUNDDOWN(SUM($O27,$U27,0.5),0)&gt;0,ROUNDDOWN(SUM($O27,$U27,0.5),0),"")</f>
        <v>71</v>
      </c>
      <c r="W27" s="327"/>
      <c r="X27" s="327"/>
      <c r="Y27" s="328" t="str">
        <f aca="false">IF(AND(N27&lt;$N$14/2,COUNTIF($P27:$T27,"&gt;0")&gt;0),"FAIL LABS",IF(OR($U27=0,$U27=""),"",IF($V27&gt;=70,"A",IF($V27&gt;=60,"B",IF($V27&gt;=50,"C",IF($V27&gt;=40,"D","E"))))))</f>
        <v>A</v>
      </c>
    </row>
    <row r="28" customFormat="false" ht="26.25" hidden="false" customHeight="false" outlineLevel="0" collapsed="false">
      <c r="A28" s="320" t="n">
        <v>14</v>
      </c>
      <c r="B28" s="591" t="s">
        <v>55</v>
      </c>
      <c r="C28" s="591" t="s">
        <v>56</v>
      </c>
      <c r="D28" s="323" t="n">
        <v>11</v>
      </c>
      <c r="E28" s="323" t="n">
        <v>11</v>
      </c>
      <c r="F28" s="323" t="n">
        <v>10</v>
      </c>
      <c r="G28" s="324" t="n">
        <f aca="false">IF(COUNTA($D28:$F28)&gt;0,SUM($D28/$D$14,$E28/$E$14,$F28/$F$14)*$G$14/COUNTA($D28:$F28),0)</f>
        <v>7.11111111111111</v>
      </c>
      <c r="H28" s="323" t="n">
        <v>3</v>
      </c>
      <c r="I28" s="323" t="n">
        <v>5</v>
      </c>
      <c r="J28" s="324" t="n">
        <f aca="false">IF(COUNTA($H28:$I28)&gt;0,SUM($H28/$H$14,$I28/$I$14)*$J$14/COUNTA($H28:$I28),0)</f>
        <v>4</v>
      </c>
      <c r="K28" s="323" t="n">
        <v>8</v>
      </c>
      <c r="L28" s="323" t="n">
        <v>11</v>
      </c>
      <c r="M28" s="323"/>
      <c r="N28" s="324" t="n">
        <f aca="false">IF(COUNTA($K28:$M28)&gt;0,SUM($K28/$K$14,$L28/$L$14,$M28/$M$14)*$N$14/COUNTA($K28:$M28),0)</f>
        <v>9.5</v>
      </c>
      <c r="O28" s="325" t="n">
        <f aca="false">IF(ROUNDDOWN(SUM($G28,$J28,$N28,0.05),1)&gt;0,ROUNDDOWN(SUM($G28,$J28,$N28,0.05),1),"")</f>
        <v>20.6</v>
      </c>
      <c r="P28" s="323" t="n">
        <v>25.5</v>
      </c>
      <c r="Q28" s="323" t="n">
        <v>18</v>
      </c>
      <c r="R28" s="323"/>
      <c r="S28" s="323" t="n">
        <v>14</v>
      </c>
      <c r="T28" s="323"/>
      <c r="U28" s="326" t="n">
        <f aca="false">IF(OR(COUNTIF($P28:$T28,"&gt;0")=0,COUNTA($P$14)=0),"",(IF(COUNTA($Q28:$T28)&lt;=2,SUM($P28:$T28),IF(COUNTA($Q28:$T28)=3,SUM($P28:$T28)-MIN($Q28:$T28),SUM($P28:$T28)-MIN($Q28:$T28)-SMALL($Q28:$T28,2))))*7/(SUM($P$14:$R$14)/10))</f>
        <v>57.5</v>
      </c>
      <c r="V28" s="327" t="n">
        <f aca="false">IF(ROUNDDOWN(SUM($O28,$U28,0.5),0)&gt;0,ROUNDDOWN(SUM($O28,$U28,0.5),0),"")</f>
        <v>78</v>
      </c>
      <c r="W28" s="327"/>
      <c r="X28" s="327"/>
      <c r="Y28" s="328" t="str">
        <f aca="false">IF(AND(N28&lt;$N$14/2,COUNTIF($P28:$T28,"&gt;0")&gt;0),"FAIL LABS",IF(OR($U28=0,$U28=""),"",IF($V28&gt;=70,"A",IF($V28&gt;=60,"B",IF($V28&gt;=50,"C",IF($V28&gt;=40,"D","E"))))))</f>
        <v>A</v>
      </c>
    </row>
    <row r="29" customFormat="false" ht="26.25" hidden="false" customHeight="false" outlineLevel="0" collapsed="false">
      <c r="A29" s="320" t="n">
        <v>15</v>
      </c>
      <c r="B29" s="591" t="s">
        <v>57</v>
      </c>
      <c r="C29" s="591" t="s">
        <v>58</v>
      </c>
      <c r="D29" s="323" t="n">
        <v>10</v>
      </c>
      <c r="E29" s="323" t="n">
        <v>10</v>
      </c>
      <c r="F29" s="323" t="n">
        <v>7</v>
      </c>
      <c r="G29" s="324" t="n">
        <f aca="false">IF(COUNTA($D29:$F29)&gt;0,SUM($D29/$D$14,$E29/$E$14,$F29/$F$14)*$G$14/COUNTA($D29:$F29),0)</f>
        <v>6</v>
      </c>
      <c r="H29" s="323" t="n">
        <v>5</v>
      </c>
      <c r="I29" s="323" t="n">
        <v>4</v>
      </c>
      <c r="J29" s="324" t="n">
        <f aca="false">IF(COUNTA($H29:$I29)&gt;0,SUM($H29/$H$14,$I29/$I$14)*$J$14/COUNTA($H29:$I29),0)</f>
        <v>4.5</v>
      </c>
      <c r="K29" s="323" t="n">
        <v>10</v>
      </c>
      <c r="L29" s="323" t="n">
        <v>9</v>
      </c>
      <c r="M29" s="323"/>
      <c r="N29" s="324" t="n">
        <f aca="false">IF(COUNTA($K29:$M29)&gt;0,SUM($K29/$K$14,$L29/$L$14,$M29/$M$14)*$N$14/COUNTA($K29:$M29),0)</f>
        <v>9.5</v>
      </c>
      <c r="O29" s="325" t="n">
        <f aca="false">IF(ROUNDDOWN(SUM($G29,$J29,$N29,0.05),1)&gt;0,ROUNDDOWN(SUM($G29,$J29,$N29,0.05),1),"")</f>
        <v>20</v>
      </c>
      <c r="P29" s="323" t="n">
        <v>21</v>
      </c>
      <c r="Q29" s="323" t="n">
        <v>16</v>
      </c>
      <c r="R29" s="323"/>
      <c r="S29" s="323" t="n">
        <v>16</v>
      </c>
      <c r="T29" s="323"/>
      <c r="U29" s="326" t="n">
        <f aca="false">IF(OR(COUNTIF($P29:$T29,"&gt;0")=0,COUNTA($P$14)=0),"",(IF(COUNTA($Q29:$T29)&lt;=2,SUM($P29:$T29),IF(COUNTA($Q29:$T29)=3,SUM($P29:$T29)-MIN($Q29:$T29),SUM($P29:$T29)-MIN($Q29:$T29)-SMALL($Q29:$T29,2))))*7/(SUM($P$14:$R$14)/10))</f>
        <v>53</v>
      </c>
      <c r="V29" s="327" t="n">
        <f aca="false">IF(ROUNDDOWN(SUM($O29,$U29,0.5),0)&gt;0,ROUNDDOWN(SUM($O29,$U29,0.5),0),"")</f>
        <v>73</v>
      </c>
      <c r="W29" s="327"/>
      <c r="X29" s="327"/>
      <c r="Y29" s="328" t="str">
        <f aca="false">IF(AND(N29&lt;$N$14/2,COUNTIF($P29:$T29,"&gt;0")&gt;0),"FAIL LABS",IF(OR($U29=0,$U29=""),"",IF($V29&gt;=70,"A",IF($V29&gt;=60,"B",IF($V29&gt;=50,"C",IF($V29&gt;=40,"D","E"))))))</f>
        <v>A</v>
      </c>
    </row>
    <row r="30" customFormat="false" ht="26.25" hidden="false" customHeight="false" outlineLevel="0" collapsed="false">
      <c r="A30" s="320" t="n">
        <v>16</v>
      </c>
      <c r="B30" s="592" t="s">
        <v>59</v>
      </c>
      <c r="C30" s="592" t="s">
        <v>60</v>
      </c>
      <c r="D30" s="323" t="n">
        <v>8</v>
      </c>
      <c r="E30" s="323" t="n">
        <v>9</v>
      </c>
      <c r="F30" s="323" t="n">
        <v>10</v>
      </c>
      <c r="G30" s="324" t="n">
        <f aca="false">IF(COUNTA($D30:$F30)&gt;0,SUM($D30/$D$14,$E30/$E$14,$F30/$F$14)*$G$14/COUNTA($D30:$F30),0)</f>
        <v>6</v>
      </c>
      <c r="H30" s="323" t="n">
        <v>3.5</v>
      </c>
      <c r="I30" s="323" t="n">
        <v>4</v>
      </c>
      <c r="J30" s="324" t="n">
        <f aca="false">IF(COUNTA($H30:$I30)&gt;0,SUM($H30/$H$14,$I30/$I$14)*$J$14/COUNTA($H30:$I30),0)</f>
        <v>3.75</v>
      </c>
      <c r="K30" s="323" t="n">
        <v>9</v>
      </c>
      <c r="L30" s="323" t="n">
        <v>9</v>
      </c>
      <c r="M30" s="323"/>
      <c r="N30" s="324" t="n">
        <f aca="false">IF(COUNTA($K30:$M30)&gt;0,SUM($K30/$K$14,$L30/$L$14,$M30/$M$14)*$N$14/COUNTA($K30:$M30),0)</f>
        <v>9</v>
      </c>
      <c r="O30" s="325" t="n">
        <f aca="false">IF(ROUNDDOWN(SUM($G30,$J30,$N30,0.05),1)&gt;0,ROUNDDOWN(SUM($G30,$J30,$N30,0.05),1),"")</f>
        <v>18.8</v>
      </c>
      <c r="P30" s="323" t="n">
        <v>20</v>
      </c>
      <c r="Q30" s="323" t="n">
        <v>17</v>
      </c>
      <c r="R30" s="323"/>
      <c r="S30" s="323" t="n">
        <v>15</v>
      </c>
      <c r="T30" s="323"/>
      <c r="U30" s="326" t="n">
        <f aca="false">IF(OR(COUNTIF($P30:$T30,"&gt;0")=0,COUNTA($P$14)=0),"",(IF(COUNTA($Q30:$T30)&lt;=2,SUM($P30:$T30),IF(COUNTA($Q30:$T30)=3,SUM($P30:$T30)-MIN($Q30:$T30),SUM($P30:$T30)-MIN($Q30:$T30)-SMALL($Q30:$T30,2))))*7/(SUM($P$14:$R$14)/10))</f>
        <v>52</v>
      </c>
      <c r="V30" s="327" t="n">
        <f aca="false">IF(ROUNDDOWN(SUM($O30,$U30,0.5),0)&gt;0,ROUNDDOWN(SUM($O30,$U30,0.5),0),"")</f>
        <v>71</v>
      </c>
      <c r="W30" s="327"/>
      <c r="X30" s="327"/>
      <c r="Y30" s="328" t="str">
        <f aca="false">IF(AND(N30&lt;$N$14/2,COUNTIF($P30:$T30,"&gt;0")&gt;0),"FAIL LABS",IF(OR($U30=0,$U30=""),"",IF($V30&gt;=70,"A",IF($V30&gt;=60,"B",IF($V30&gt;=50,"C",IF($V30&gt;=40,"D","E"))))))</f>
        <v>A</v>
      </c>
    </row>
    <row r="31" customFormat="false" ht="26.25" hidden="false" customHeight="false" outlineLevel="0" collapsed="false">
      <c r="A31" s="320" t="n">
        <v>17</v>
      </c>
      <c r="B31" s="591" t="s">
        <v>61</v>
      </c>
      <c r="C31" s="591" t="s">
        <v>62</v>
      </c>
      <c r="D31" s="323" t="n">
        <v>9</v>
      </c>
      <c r="E31" s="323" t="n">
        <v>10</v>
      </c>
      <c r="F31" s="323" t="n">
        <v>7</v>
      </c>
      <c r="G31" s="324" t="n">
        <f aca="false">IF(COUNTA($D31:$F31)&gt;0,SUM($D31/$D$14,$E31/$E$14,$F31/$F$14)*$G$14/COUNTA($D31:$F31),0)</f>
        <v>5.77777777777778</v>
      </c>
      <c r="H31" s="323" t="n">
        <v>3.5</v>
      </c>
      <c r="I31" s="323" t="n">
        <v>4</v>
      </c>
      <c r="J31" s="324" t="n">
        <f aca="false">IF(COUNTA($H31:$I31)&gt;0,SUM($H31/$H$14,$I31/$I$14)*$J$14/COUNTA($H31:$I31),0)</f>
        <v>3.75</v>
      </c>
      <c r="K31" s="323" t="n">
        <v>9</v>
      </c>
      <c r="L31" s="323" t="n">
        <v>9</v>
      </c>
      <c r="M31" s="323"/>
      <c r="N31" s="324" t="n">
        <f aca="false">IF(COUNTA($K31:$M31)&gt;0,SUM($K31/$K$14,$L31/$L$14,$M31/$M$14)*$N$14/COUNTA($K31:$M31),0)</f>
        <v>9</v>
      </c>
      <c r="O31" s="325" t="n">
        <f aca="false">IF(ROUNDDOWN(SUM($G31,$J31,$N31,0.05),1)&gt;0,ROUNDDOWN(SUM($G31,$J31,$N31,0.05),1),"")</f>
        <v>18.5</v>
      </c>
      <c r="P31" s="323" t="n">
        <v>21</v>
      </c>
      <c r="Q31" s="323" t="n">
        <v>16</v>
      </c>
      <c r="R31" s="323"/>
      <c r="S31" s="323" t="n">
        <v>16</v>
      </c>
      <c r="T31" s="323"/>
      <c r="U31" s="326" t="n">
        <f aca="false">IF(OR(COUNTIF($P31:$T31,"&gt;0")=0,COUNTA($P$14)=0),"",(IF(COUNTA($Q31:$T31)&lt;=2,SUM($P31:$T31),IF(COUNTA($Q31:$T31)=3,SUM($P31:$T31)-MIN($Q31:$T31),SUM($P31:$T31)-MIN($Q31:$T31)-SMALL($Q31:$T31,2))))*7/(SUM($P$14:$R$14)/10))</f>
        <v>53</v>
      </c>
      <c r="V31" s="327" t="n">
        <f aca="false">IF(ROUNDDOWN(SUM($O31,$U31,0.5),0)&gt;0,ROUNDDOWN(SUM($O31,$U31,0.5),0),"")</f>
        <v>72</v>
      </c>
      <c r="W31" s="327"/>
      <c r="X31" s="327"/>
      <c r="Y31" s="328" t="str">
        <f aca="false">IF(AND(N31&lt;$N$14/2,COUNTIF($P31:$T31,"&gt;0")&gt;0),"FAIL LABS",IF(OR($U31=0,$U31=""),"",IF($V31&gt;=70,"A",IF($V31&gt;=60,"B",IF($V31&gt;=50,"C",IF($V31&gt;=40,"D","E"))))))</f>
        <v>A</v>
      </c>
    </row>
    <row r="32" customFormat="false" ht="26.25" hidden="false" customHeight="false" outlineLevel="0" collapsed="false">
      <c r="A32" s="320" t="n">
        <v>18</v>
      </c>
      <c r="B32" s="591" t="s">
        <v>77</v>
      </c>
      <c r="C32" s="591" t="s">
        <v>78</v>
      </c>
      <c r="D32" s="323" t="n">
        <v>7</v>
      </c>
      <c r="E32" s="323" t="n">
        <v>3</v>
      </c>
      <c r="F32" s="323" t="n">
        <v>5</v>
      </c>
      <c r="G32" s="324" t="n">
        <f aca="false">IF(COUNTA($D32:$F32)&gt;0,SUM($D32/$D$14,$E32/$E$14,$F32/$F$14)*$G$14/COUNTA($D32:$F32),0)</f>
        <v>3.33333333333333</v>
      </c>
      <c r="H32" s="323" t="n">
        <v>4</v>
      </c>
      <c r="I32" s="323" t="n">
        <v>4.5</v>
      </c>
      <c r="J32" s="324" t="n">
        <f aca="false">IF(COUNTA($H32:$I32)&gt;0,SUM($H32/$H$14,$I32/$I$14)*$J$14/COUNTA($H32:$I32),0)</f>
        <v>4.25</v>
      </c>
      <c r="K32" s="323" t="n">
        <v>9</v>
      </c>
      <c r="L32" s="323" t="n">
        <v>9</v>
      </c>
      <c r="M32" s="323"/>
      <c r="N32" s="324" t="n">
        <f aca="false">IF(COUNTA($K32:$M32)&gt;0,SUM($K32/$K$14,$L32/$L$14,$M32/$M$14)*$N$14/COUNTA($K32:$M32),0)</f>
        <v>9</v>
      </c>
      <c r="O32" s="325" t="n">
        <f aca="false">IF(ROUNDDOWN(SUM($G32,$J32,$N32,0.05),1)&gt;0,ROUNDDOWN(SUM($G32,$J32,$N32,0.05),1),"")</f>
        <v>16.6</v>
      </c>
      <c r="P32" s="323" t="n">
        <v>9.5</v>
      </c>
      <c r="Q32" s="323" t="n">
        <v>13</v>
      </c>
      <c r="R32" s="323"/>
      <c r="S32" s="323" t="n">
        <v>11</v>
      </c>
      <c r="T32" s="323"/>
      <c r="U32" s="326" t="n">
        <f aca="false">IF(OR(COUNTIF($P32:$T32,"&gt;0")=0,COUNTA($P$14)=0),"",(IF(COUNTA($Q32:$T32)&lt;=2,SUM($P32:$T32),IF(COUNTA($Q32:$T32)=3,SUM($P32:$T32)-MIN($Q32:$T32),SUM($P32:$T32)-MIN($Q32:$T32)-SMALL($Q32:$T32,2))))*7/(SUM($P$14:$R$14)/10))</f>
        <v>33.5</v>
      </c>
      <c r="V32" s="327" t="n">
        <f aca="false">IF(ROUNDDOWN(SUM($O32,$U32,0.5),0)&gt;0,ROUNDDOWN(SUM($O32,$U32,0.5),0),"")</f>
        <v>50</v>
      </c>
      <c r="W32" s="327"/>
      <c r="X32" s="327"/>
      <c r="Y32" s="328" t="str">
        <f aca="false">IF(AND(N32&lt;$N$14/2,COUNTIF($P32:$T32,"&gt;0")&gt;0),"FAIL LABS",IF(OR($U32=0,$U32=""),"",IF($V32&gt;=70,"A",IF($V32&gt;=60,"B",IF($V32&gt;=50,"C",IF($V32&gt;=40,"D","E"))))))</f>
        <v>C</v>
      </c>
    </row>
    <row r="33" customFormat="false" ht="26.25" hidden="false" customHeight="false" outlineLevel="0" collapsed="false">
      <c r="A33" s="320" t="n">
        <v>19</v>
      </c>
      <c r="B33" s="592" t="s">
        <v>63</v>
      </c>
      <c r="C33" s="592" t="s">
        <v>64</v>
      </c>
      <c r="D33" s="323" t="n">
        <v>11</v>
      </c>
      <c r="E33" s="323" t="n">
        <v>10</v>
      </c>
      <c r="F33" s="323" t="n">
        <v>9</v>
      </c>
      <c r="G33" s="324" t="n">
        <f aca="false">IF(COUNTA($D33:$F33)&gt;0,SUM($D33/$D$14,$E33/$E$14,$F33/$F$14)*$G$14/COUNTA($D33:$F33),0)</f>
        <v>6.66666666666667</v>
      </c>
      <c r="H33" s="323" t="n">
        <v>5</v>
      </c>
      <c r="I33" s="323" t="n">
        <v>4</v>
      </c>
      <c r="J33" s="324" t="n">
        <f aca="false">IF(COUNTA($H33:$I33)&gt;0,SUM($H33/$H$14,$I33/$I$14)*$J$14/COUNTA($H33:$I33),0)</f>
        <v>4.5</v>
      </c>
      <c r="K33" s="323" t="n">
        <v>10</v>
      </c>
      <c r="L33" s="323" t="n">
        <v>9</v>
      </c>
      <c r="M33" s="323"/>
      <c r="N33" s="324" t="n">
        <f aca="false">IF(COUNTA($K33:$M33)&gt;0,SUM($K33/$K$14,$L33/$L$14,$M33/$M$14)*$N$14/COUNTA($K33:$M33),0)</f>
        <v>9.5</v>
      </c>
      <c r="O33" s="325" t="n">
        <f aca="false">IF(ROUNDDOWN(SUM($G33,$J33,$N33,0.05),1)&gt;0,ROUNDDOWN(SUM($G33,$J33,$N33,0.05),1),"")</f>
        <v>20.7</v>
      </c>
      <c r="P33" s="323" t="n">
        <v>23.5</v>
      </c>
      <c r="Q33" s="323" t="n">
        <v>16</v>
      </c>
      <c r="R33" s="323"/>
      <c r="S33" s="323" t="n">
        <v>14</v>
      </c>
      <c r="T33" s="323"/>
      <c r="U33" s="326" t="n">
        <f aca="false">IF(OR(COUNTIF($P33:$T33,"&gt;0")=0,COUNTA($P$14)=0),"",(IF(COUNTA($Q33:$T33)&lt;=2,SUM($P33:$T33),IF(COUNTA($Q33:$T33)=3,SUM($P33:$T33)-MIN($Q33:$T33),SUM($P33:$T33)-MIN($Q33:$T33)-SMALL($Q33:$T33,2))))*7/(SUM($P$14:$R$14)/10))</f>
        <v>53.5</v>
      </c>
      <c r="V33" s="327" t="n">
        <f aca="false">IF(ROUNDDOWN(SUM($O33,$U33,0.5),0)&gt;0,ROUNDDOWN(SUM($O33,$U33,0.5),0),"")</f>
        <v>74</v>
      </c>
      <c r="W33" s="327"/>
      <c r="X33" s="327"/>
      <c r="Y33" s="328" t="str">
        <f aca="false">IF(AND(N33&lt;$N$14/2,COUNTIF($P33:$T33,"&gt;0")&gt;0),"FAIL LABS",IF(OR($U33=0,$U33=""),"",IF($V33&gt;=70,"A",IF($V33&gt;=60,"B",IF($V33&gt;=50,"C",IF($V33&gt;=40,"D","E"))))))</f>
        <v>A</v>
      </c>
    </row>
    <row r="34" customFormat="false" ht="26.25" hidden="false" customHeight="false" outlineLevel="0" collapsed="false">
      <c r="A34" s="320" t="n">
        <v>20</v>
      </c>
      <c r="B34" s="591" t="s">
        <v>65</v>
      </c>
      <c r="C34" s="591" t="s">
        <v>66</v>
      </c>
      <c r="D34" s="323" t="n">
        <v>7</v>
      </c>
      <c r="E34" s="323" t="n">
        <v>10</v>
      </c>
      <c r="F34" s="323" t="n">
        <v>6</v>
      </c>
      <c r="G34" s="324" t="n">
        <f aca="false">IF(COUNTA($D34:$F34)&gt;0,SUM($D34/$D$14,$E34/$E$14,$F34/$F$14)*$G$14/COUNTA($D34:$F34),0)</f>
        <v>5.11111111111111</v>
      </c>
      <c r="H34" s="323" t="n">
        <v>3.5</v>
      </c>
      <c r="I34" s="323" t="n">
        <v>4</v>
      </c>
      <c r="J34" s="324" t="n">
        <f aca="false">IF(COUNTA($H34:$I34)&gt;0,SUM($H34/$H$14,$I34/$I$14)*$J$14/COUNTA($H34:$I34),0)</f>
        <v>3.75</v>
      </c>
      <c r="K34" s="323" t="n">
        <v>9</v>
      </c>
      <c r="L34" s="323" t="n">
        <v>9</v>
      </c>
      <c r="M34" s="323"/>
      <c r="N34" s="324" t="n">
        <f aca="false">IF(COUNTA($K34:$M34)&gt;0,SUM($K34/$K$14,$L34/$L$14,$M34/$M$14)*$N$14/COUNTA($K34:$M34),0)</f>
        <v>9</v>
      </c>
      <c r="O34" s="325" t="n">
        <f aca="false">IF(ROUNDDOWN(SUM($G34,$J34,$N34,0.05),1)&gt;0,ROUNDDOWN(SUM($G34,$J34,$N34,0.05),1),"")</f>
        <v>17.9</v>
      </c>
      <c r="P34" s="323" t="n">
        <v>17</v>
      </c>
      <c r="Q34" s="323" t="n">
        <v>17</v>
      </c>
      <c r="R34" s="323"/>
      <c r="S34" s="323"/>
      <c r="T34" s="323" t="n">
        <v>15</v>
      </c>
      <c r="U34" s="326" t="n">
        <f aca="false">IF(OR(COUNTIF($P34:$T34,"&gt;0")=0,COUNTA($P$14)=0),"",(IF(COUNTA($Q34:$T34)&lt;=2,SUM($P34:$T34),IF(COUNTA($Q34:$T34)=3,SUM($P34:$T34)-MIN($Q34:$T34),SUM($P34:$T34)-MIN($Q34:$T34)-SMALL($Q34:$T34,2))))*7/(SUM($P$14:$R$14)/10))</f>
        <v>49</v>
      </c>
      <c r="V34" s="327" t="n">
        <f aca="false">IF(ROUNDDOWN(SUM($O34,$U34,0.5),0)&gt;0,ROUNDDOWN(SUM($O34,$U34,0.5),0),"")</f>
        <v>67</v>
      </c>
      <c r="W34" s="327"/>
      <c r="X34" s="327"/>
      <c r="Y34" s="328" t="str">
        <f aca="false">IF(AND(N34&lt;$N$14/2,COUNTIF($P34:$T34,"&gt;0")&gt;0),"FAIL LABS",IF(OR($U34=0,$U34=""),"",IF($V34&gt;=70,"A",IF($V34&gt;=60,"B",IF($V34&gt;=50,"C",IF($V34&gt;=40,"D","E"))))))</f>
        <v>B</v>
      </c>
    </row>
    <row r="35" customFormat="false" ht="26.25" hidden="false" customHeight="false" outlineLevel="0" collapsed="false">
      <c r="A35" s="320" t="n">
        <v>21</v>
      </c>
      <c r="B35" s="592" t="s">
        <v>67</v>
      </c>
      <c r="C35" s="592" t="s">
        <v>68</v>
      </c>
      <c r="D35" s="323" t="n">
        <v>9</v>
      </c>
      <c r="E35" s="323" t="n">
        <v>10</v>
      </c>
      <c r="F35" s="323" t="n">
        <v>3</v>
      </c>
      <c r="G35" s="324" t="n">
        <f aca="false">IF(COUNTA($D35:$F35)&gt;0,SUM($D35/$D$14,$E35/$E$14,$F35/$F$14)*$G$14/COUNTA($D35:$F35),0)</f>
        <v>4.88888888888889</v>
      </c>
      <c r="H35" s="323" t="n">
        <v>3</v>
      </c>
      <c r="I35" s="323" t="n">
        <v>5</v>
      </c>
      <c r="J35" s="324" t="n">
        <f aca="false">IF(COUNTA($H35:$I35)&gt;0,SUM($H35/$H$14,$I35/$I$14)*$J$14/COUNTA($H35:$I35),0)</f>
        <v>4</v>
      </c>
      <c r="K35" s="323" t="n">
        <v>8</v>
      </c>
      <c r="L35" s="323" t="n">
        <v>11</v>
      </c>
      <c r="M35" s="323"/>
      <c r="N35" s="324" t="n">
        <f aca="false">IF(COUNTA($K35:$M35)&gt;0,SUM($K35/$K$14,$L35/$L$14,$M35/$M$14)*$N$14/COUNTA($K35:$M35),0)</f>
        <v>9.5</v>
      </c>
      <c r="O35" s="325" t="n">
        <f aca="false">IF(ROUNDDOWN(SUM($G35,$J35,$N35,0.05),1)&gt;0,ROUNDDOWN(SUM($G35,$J35,$N35,0.05),1),"")</f>
        <v>18.4</v>
      </c>
      <c r="P35" s="323" t="n">
        <v>17.5</v>
      </c>
      <c r="Q35" s="323" t="n">
        <v>17</v>
      </c>
      <c r="R35" s="323"/>
      <c r="S35" s="323" t="n">
        <v>14</v>
      </c>
      <c r="T35" s="323"/>
      <c r="U35" s="326" t="n">
        <f aca="false">IF(OR(COUNTIF($P35:$T35,"&gt;0")=0,COUNTA($P$14)=0),"",(IF(COUNTA($Q35:$T35)&lt;=2,SUM($P35:$T35),IF(COUNTA($Q35:$T35)=3,SUM($P35:$T35)-MIN($Q35:$T35),SUM($P35:$T35)-MIN($Q35:$T35)-SMALL($Q35:$T35,2))))*7/(SUM($P$14:$R$14)/10))</f>
        <v>48.5</v>
      </c>
      <c r="V35" s="327" t="n">
        <f aca="false">IF(ROUNDDOWN(SUM($O35,$U35,0.5),0)&gt;0,ROUNDDOWN(SUM($O35,$U35,0.5),0),"")</f>
        <v>67</v>
      </c>
      <c r="W35" s="327"/>
      <c r="X35" s="327"/>
      <c r="Y35" s="328" t="str">
        <f aca="false">IF(AND(N35&lt;$N$14/2,COUNTIF($P35:$T35,"&gt;0")&gt;0),"FAIL LABS",IF(OR($U35=0,$U35=""),"",IF($V35&gt;=70,"A",IF($V35&gt;=60,"B",IF($V35&gt;=50,"C",IF($V35&gt;=40,"D","E"))))))</f>
        <v>B</v>
      </c>
    </row>
    <row r="36" customFormat="false" ht="26.25" hidden="false" customHeight="false" outlineLevel="0" collapsed="false">
      <c r="A36" s="320" t="n">
        <v>22</v>
      </c>
      <c r="B36" s="592" t="s">
        <v>87</v>
      </c>
      <c r="C36" s="592" t="s">
        <v>88</v>
      </c>
      <c r="D36" s="323" t="n">
        <v>10</v>
      </c>
      <c r="E36" s="323" t="n">
        <v>12</v>
      </c>
      <c r="F36" s="323" t="n">
        <v>9</v>
      </c>
      <c r="G36" s="324" t="n">
        <f aca="false">IF(COUNTA($D36:$F36)&gt;0,SUM($D36/$D$14,$E36/$E$14,$F36/$F$14)*$G$14/COUNTA($D36:$F36),0)</f>
        <v>6.88888888888889</v>
      </c>
      <c r="H36" s="323" t="n">
        <v>4</v>
      </c>
      <c r="I36" s="323" t="n">
        <v>4.5</v>
      </c>
      <c r="J36" s="324" t="n">
        <f aca="false">IF(COUNTA($H36:$I36)&gt;0,SUM($H36/$H$14,$I36/$I$14)*$J$14/COUNTA($H36:$I36),0)</f>
        <v>4.25</v>
      </c>
      <c r="K36" s="323" t="n">
        <v>9</v>
      </c>
      <c r="L36" s="323" t="n">
        <v>9</v>
      </c>
      <c r="M36" s="323"/>
      <c r="N36" s="324" t="n">
        <f aca="false">IF(COUNTA($K36:$M36)&gt;0,SUM($K36/$K$14,$L36/$L$14,$M36/$M$14)*$N$14/COUNTA($K36:$M36),0)</f>
        <v>9</v>
      </c>
      <c r="O36" s="325" t="n">
        <f aca="false">IF(ROUNDDOWN(SUM($G36,$J36,$N36,0.05),1)&gt;0,ROUNDDOWN(SUM($G36,$J36,$N36,0.05),1),"")</f>
        <v>20.1</v>
      </c>
      <c r="P36" s="323" t="n">
        <v>26.5</v>
      </c>
      <c r="Q36" s="323" t="n">
        <v>18</v>
      </c>
      <c r="R36" s="323"/>
      <c r="S36" s="323"/>
      <c r="T36" s="323" t="n">
        <v>14</v>
      </c>
      <c r="U36" s="326" t="n">
        <f aca="false">IF(OR(COUNTIF($P36:$T36,"&gt;0")=0,COUNTA($P$14)=0),"",(IF(COUNTA($Q36:$T36)&lt;=2,SUM($P36:$T36),IF(COUNTA($Q36:$T36)=3,SUM($P36:$T36)-MIN($Q36:$T36),SUM($P36:$T36)-MIN($Q36:$T36)-SMALL($Q36:$T36,2))))*7/(SUM($P$14:$R$14)/10))</f>
        <v>58.5</v>
      </c>
      <c r="V36" s="327" t="n">
        <f aca="false">IF(ROUNDDOWN(SUM($O36,$U36,0.5),0)&gt;0,ROUNDDOWN(SUM($O36,$U36,0.5),0),"")</f>
        <v>79</v>
      </c>
      <c r="W36" s="327"/>
      <c r="X36" s="327"/>
      <c r="Y36" s="328" t="str">
        <f aca="false">IF(AND(N36&lt;$N$14/2,COUNTIF($P36:$T36,"&gt;0")&gt;0),"FAIL LABS",IF(OR($U36=0,$U36=""),"",IF($V36&gt;=70,"A",IF($V36&gt;=60,"B",IF($V36&gt;=50,"C",IF($V36&gt;=40,"D","E"))))))</f>
        <v>A</v>
      </c>
    </row>
    <row r="37" customFormat="false" ht="26.25" hidden="false" customHeight="false" outlineLevel="0" collapsed="false">
      <c r="A37" s="320" t="n">
        <v>23</v>
      </c>
      <c r="B37" s="592" t="s">
        <v>96</v>
      </c>
      <c r="C37" s="592" t="s">
        <v>97</v>
      </c>
      <c r="D37" s="323" t="n">
        <v>11</v>
      </c>
      <c r="E37" s="323" t="n">
        <v>8</v>
      </c>
      <c r="F37" s="323" t="n">
        <v>10</v>
      </c>
      <c r="G37" s="324" t="n">
        <f aca="false">IF(COUNTA($D37:$F37)&gt;0,SUM($D37/$D$14,$E37/$E$14,$F37/$F$14)*$G$14/COUNTA($D37:$F37),0)</f>
        <v>6.44444444444444</v>
      </c>
      <c r="H37" s="323" t="n">
        <v>4</v>
      </c>
      <c r="I37" s="323" t="n">
        <v>4</v>
      </c>
      <c r="J37" s="324" t="n">
        <f aca="false">IF(COUNTA($H37:$I37)&gt;0,SUM($H37/$H$14,$I37/$I$14)*$J$14/COUNTA($H37:$I37),0)</f>
        <v>4</v>
      </c>
      <c r="K37" s="323" t="n">
        <v>10</v>
      </c>
      <c r="L37" s="323" t="n">
        <v>9</v>
      </c>
      <c r="M37" s="323"/>
      <c r="N37" s="324" t="n">
        <f aca="false">IF(COUNTA($K37:$M37)&gt;0,SUM($K37/$K$14,$L37/$L$14,$M37/$M$14)*$N$14/COUNTA($K37:$M37),0)</f>
        <v>9.5</v>
      </c>
      <c r="O37" s="325" t="n">
        <f aca="false">IF(ROUNDDOWN(SUM($G37,$J37,$N37,0.05),1)&gt;0,ROUNDDOWN(SUM($G37,$J37,$N37,0.05),1),"")</f>
        <v>19.9</v>
      </c>
      <c r="P37" s="323" t="n">
        <v>18</v>
      </c>
      <c r="Q37" s="323" t="n">
        <v>19</v>
      </c>
      <c r="R37" s="323"/>
      <c r="S37" s="323" t="n">
        <v>14.5</v>
      </c>
      <c r="T37" s="323"/>
      <c r="U37" s="326" t="n">
        <f aca="false">IF(OR(COUNTIF($P37:$T37,"&gt;0")=0,COUNTA($P$14)=0),"",(IF(COUNTA($Q37:$T37)&lt;=2,SUM($P37:$T37),IF(COUNTA($Q37:$T37)=3,SUM($P37:$T37)-MIN($Q37:$T37),SUM($P37:$T37)-MIN($Q37:$T37)-SMALL($Q37:$T37,2))))*7/(SUM($P$14:$R$14)/10))</f>
        <v>51.5</v>
      </c>
      <c r="V37" s="327" t="n">
        <f aca="false">IF(ROUNDDOWN(SUM($O37,$U37,0.5),0)&gt;0,ROUNDDOWN(SUM($O37,$U37,0.5),0),"")</f>
        <v>71</v>
      </c>
      <c r="W37" s="327"/>
      <c r="X37" s="327"/>
      <c r="Y37" s="328" t="str">
        <f aca="false">IF(AND(N37&lt;$N$14/2,COUNTIF($P37:$T37,"&gt;0")&gt;0),"FAIL LABS",IF(OR($U37=0,$U37=""),"",IF($V37&gt;=70,"A",IF($V37&gt;=60,"B",IF($V37&gt;=50,"C",IF($V37&gt;=40,"D","E"))))))</f>
        <v>A</v>
      </c>
    </row>
    <row r="38" customFormat="false" ht="26.25" hidden="false" customHeight="false" outlineLevel="0" collapsed="false">
      <c r="A38" s="320" t="n">
        <v>24</v>
      </c>
      <c r="B38" s="591" t="s">
        <v>69</v>
      </c>
      <c r="C38" s="591" t="s">
        <v>70</v>
      </c>
      <c r="D38" s="323" t="n">
        <v>8</v>
      </c>
      <c r="E38" s="323" t="n">
        <v>8</v>
      </c>
      <c r="F38" s="323" t="n">
        <v>7</v>
      </c>
      <c r="G38" s="324" t="n">
        <f aca="false">IF(COUNTA($D38:$F38)&gt;0,SUM($D38/$D$14,$E38/$E$14,$F38/$F$14)*$G$14/COUNTA($D38:$F38),0)</f>
        <v>5.11111111111111</v>
      </c>
      <c r="H38" s="323" t="n">
        <v>2.5</v>
      </c>
      <c r="I38" s="323" t="n">
        <v>3.5</v>
      </c>
      <c r="J38" s="324" t="n">
        <f aca="false">IF(COUNTA($H38:$I38)&gt;0,SUM($H38/$H$14,$I38/$I$14)*$J$14/COUNTA($H38:$I38),0)</f>
        <v>3</v>
      </c>
      <c r="K38" s="323" t="n">
        <v>9</v>
      </c>
      <c r="L38" s="323" t="n">
        <v>10</v>
      </c>
      <c r="M38" s="323"/>
      <c r="N38" s="324" t="n">
        <f aca="false">IF(COUNTA($K38:$M38)&gt;0,SUM($K38/$K$14,$L38/$L$14,$M38/$M$14)*$N$14/COUNTA($K38:$M38),0)</f>
        <v>9.5</v>
      </c>
      <c r="O38" s="325" t="n">
        <f aca="false">IF(ROUNDDOWN(SUM($G38,$J38,$N38,0.05),1)&gt;0,ROUNDDOWN(SUM($G38,$J38,$N38,0.05),1),"")</f>
        <v>17.6</v>
      </c>
      <c r="P38" s="323" t="n">
        <v>20</v>
      </c>
      <c r="Q38" s="323" t="n">
        <v>14</v>
      </c>
      <c r="R38" s="323"/>
      <c r="S38" s="323" t="n">
        <v>16</v>
      </c>
      <c r="T38" s="323"/>
      <c r="U38" s="326" t="n">
        <f aca="false">IF(OR(COUNTIF($P38:$T38,"&gt;0")=0,COUNTA($P$14)=0),"",(IF(COUNTA($Q38:$T38)&lt;=2,SUM($P38:$T38),IF(COUNTA($Q38:$T38)=3,SUM($P38:$T38)-MIN($Q38:$T38),SUM($P38:$T38)-MIN($Q38:$T38)-SMALL($Q38:$T38,2))))*7/(SUM($P$14:$R$14)/10))</f>
        <v>50</v>
      </c>
      <c r="V38" s="327" t="n">
        <f aca="false">IF(ROUNDDOWN(SUM($O38,$U38,0.5),0)&gt;0,ROUNDDOWN(SUM($O38,$U38,0.5),0),"")</f>
        <v>68</v>
      </c>
      <c r="W38" s="327"/>
      <c r="X38" s="327"/>
      <c r="Y38" s="328" t="str">
        <f aca="false">IF(AND(N38&lt;$N$14/2,COUNTIF($P38:$T38,"&gt;0")&gt;0),"FAIL LABS",IF(OR($U38=0,$U38=""),"",IF($V38&gt;=70,"A",IF($V38&gt;=60,"B",IF($V38&gt;=50,"C",IF($V38&gt;=40,"D","E"))))))</f>
        <v>B</v>
      </c>
    </row>
    <row r="39" customFormat="false" ht="26.25" hidden="false" customHeight="false" outlineLevel="0" collapsed="false">
      <c r="A39" s="320" t="n">
        <v>25</v>
      </c>
      <c r="B39" s="592" t="s">
        <v>71</v>
      </c>
      <c r="C39" s="592" t="s">
        <v>72</v>
      </c>
      <c r="D39" s="323" t="n">
        <v>9</v>
      </c>
      <c r="E39" s="323" t="n">
        <v>5</v>
      </c>
      <c r="F39" s="323" t="n">
        <v>6</v>
      </c>
      <c r="G39" s="324" t="n">
        <f aca="false">IF(COUNTA($D39:$F39)&gt;0,SUM($D39/$D$14,$E39/$E$14,$F39/$F$14)*$G$14/COUNTA($D39:$F39),0)</f>
        <v>4.44444444444445</v>
      </c>
      <c r="H39" s="323" t="n">
        <v>4</v>
      </c>
      <c r="I39" s="323" t="n">
        <v>4.5</v>
      </c>
      <c r="J39" s="324" t="n">
        <f aca="false">IF(COUNTA($H39:$I39)&gt;0,SUM($H39/$H$14,$I39/$I$14)*$J$14/COUNTA($H39:$I39),0)</f>
        <v>4.25</v>
      </c>
      <c r="K39" s="323" t="n">
        <v>8</v>
      </c>
      <c r="L39" s="323" t="n">
        <v>8</v>
      </c>
      <c r="M39" s="323"/>
      <c r="N39" s="324" t="n">
        <f aca="false">IF(COUNTA($K39:$M39)&gt;0,SUM($K39/$K$14,$L39/$L$14,$M39/$M$14)*$N$14/COUNTA($K39:$M39),0)</f>
        <v>8</v>
      </c>
      <c r="O39" s="325" t="n">
        <f aca="false">IF(ROUNDDOWN(SUM($G39,$J39,$N39,0.05),1)&gt;0,ROUNDDOWN(SUM($G39,$J39,$N39,0.05),1),"")</f>
        <v>16.7</v>
      </c>
      <c r="P39" s="323" t="n">
        <v>11.5</v>
      </c>
      <c r="Q39" s="323" t="n">
        <v>16</v>
      </c>
      <c r="R39" s="323"/>
      <c r="S39" s="323" t="n">
        <v>15</v>
      </c>
      <c r="T39" s="323"/>
      <c r="U39" s="326" t="n">
        <f aca="false">IF(OR(COUNTIF($P39:$T39,"&gt;0")=0,COUNTA($P$14)=0),"",(IF(COUNTA($Q39:$T39)&lt;=2,SUM($P39:$T39),IF(COUNTA($Q39:$T39)=3,SUM($P39:$T39)-MIN($Q39:$T39),SUM($P39:$T39)-MIN($Q39:$T39)-SMALL($Q39:$T39,2))))*7/(SUM($P$14:$R$14)/10))</f>
        <v>42.5</v>
      </c>
      <c r="V39" s="327" t="n">
        <f aca="false">IF(ROUNDDOWN(SUM($O39,$U39,0.5),0)&gt;0,ROUNDDOWN(SUM($O39,$U39,0.5),0),"")</f>
        <v>59</v>
      </c>
      <c r="W39" s="327"/>
      <c r="X39" s="327"/>
      <c r="Y39" s="328" t="str">
        <f aca="false">IF(AND(N39&lt;$N$14/2,COUNTIF($P39:$T39,"&gt;0")&gt;0),"FAIL LABS",IF(OR($U39=0,$U39=""),"",IF($V39&gt;=70,"A",IF($V39&gt;=60,"B",IF($V39&gt;=50,"C",IF($V39&gt;=40,"D","E"))))))</f>
        <v>C</v>
      </c>
    </row>
    <row r="40" customFormat="false" ht="26.25" hidden="false" customHeight="false" outlineLevel="0" collapsed="false">
      <c r="A40" s="320" t="n">
        <v>26</v>
      </c>
      <c r="B40" s="591" t="s">
        <v>73</v>
      </c>
      <c r="C40" s="591" t="s">
        <v>74</v>
      </c>
      <c r="D40" s="323" t="n">
        <v>7</v>
      </c>
      <c r="E40" s="323" t="n">
        <v>6</v>
      </c>
      <c r="F40" s="323" t="n">
        <v>5</v>
      </c>
      <c r="G40" s="324" t="n">
        <f aca="false">IF(COUNTA($D40:$F40)&gt;0,SUM($D40/$D$14,$E40/$E$14,$F40/$F$14)*$G$14/COUNTA($D40:$F40),0)</f>
        <v>4</v>
      </c>
      <c r="H40" s="323" t="n">
        <v>4.5</v>
      </c>
      <c r="I40" s="323" t="n">
        <v>5</v>
      </c>
      <c r="J40" s="324" t="n">
        <f aca="false">IF(COUNTA($H40:$I40)&gt;0,SUM($H40/$H$14,$I40/$I$14)*$J$14/COUNTA($H40:$I40),0)</f>
        <v>4.75</v>
      </c>
      <c r="K40" s="323" t="n">
        <v>9</v>
      </c>
      <c r="L40" s="323" t="n">
        <v>9</v>
      </c>
      <c r="M40" s="323"/>
      <c r="N40" s="324" t="n">
        <f aca="false">IF(COUNTA($K40:$M40)&gt;0,SUM($K40/$K$14,$L40/$L$14,$M40/$M$14)*$N$14/COUNTA($K40:$M40),0)</f>
        <v>9</v>
      </c>
      <c r="O40" s="325" t="n">
        <f aca="false">IF(ROUNDDOWN(SUM($G40,$J40,$N40,0.05),1)&gt;0,ROUNDDOWN(SUM($G40,$J40,$N40,0.05),1),"")</f>
        <v>17.8</v>
      </c>
      <c r="P40" s="323" t="n">
        <v>22.5</v>
      </c>
      <c r="Q40" s="323" t="n">
        <v>17</v>
      </c>
      <c r="R40" s="323"/>
      <c r="S40" s="323"/>
      <c r="T40" s="323" t="n">
        <v>14</v>
      </c>
      <c r="U40" s="326" t="n">
        <f aca="false">IF(OR(COUNTIF($P40:$T40,"&gt;0")=0,COUNTA($P$14)=0),"",(IF(COUNTA($Q40:$T40)&lt;=2,SUM($P40:$T40),IF(COUNTA($Q40:$T40)=3,SUM($P40:$T40)-MIN($Q40:$T40),SUM($P40:$T40)-MIN($Q40:$T40)-SMALL($Q40:$T40,2))))*7/(SUM($P$14:$R$14)/10))</f>
        <v>53.5</v>
      </c>
      <c r="V40" s="327" t="n">
        <f aca="false">IF(ROUNDDOWN(SUM($O40,$U40,0.5),0)&gt;0,ROUNDDOWN(SUM($O40,$U40,0.5),0),"")</f>
        <v>71</v>
      </c>
      <c r="W40" s="327"/>
      <c r="X40" s="327"/>
      <c r="Y40" s="328" t="str">
        <f aca="false">IF(AND(N40&lt;$N$14/2,COUNTIF($P40:$T40,"&gt;0")&gt;0),"FAIL LABS",IF(OR($U40=0,$U40=""),"",IF($V40&gt;=70,"A",IF($V40&gt;=60,"B",IF($V40&gt;=50,"C",IF($V40&gt;=40,"D","E"))))))</f>
        <v>A</v>
      </c>
    </row>
    <row r="41" customFormat="false" ht="26.25" hidden="false" customHeight="false" outlineLevel="0" collapsed="false">
      <c r="A41" s="320" t="n">
        <v>27</v>
      </c>
      <c r="B41" s="592" t="s">
        <v>109</v>
      </c>
      <c r="C41" s="592" t="s">
        <v>110</v>
      </c>
      <c r="D41" s="323" t="n">
        <v>5</v>
      </c>
      <c r="E41" s="323" t="n">
        <v>10</v>
      </c>
      <c r="F41" s="323" t="n">
        <v>7</v>
      </c>
      <c r="G41" s="324" t="n">
        <f aca="false">IF(COUNTA($D41:$F41)&gt;0,SUM($D41/$D$14,$E41/$E$14,$F41/$F$14)*$G$14/COUNTA($D41:$F41),0)</f>
        <v>4.88888888888889</v>
      </c>
      <c r="H41" s="323" t="n">
        <v>4</v>
      </c>
      <c r="I41" s="323" t="n">
        <v>4</v>
      </c>
      <c r="J41" s="324" t="n">
        <f aca="false">IF(COUNTA($H41:$I41)&gt;0,SUM($H41/$H$14,$I41/$I$14)*$J$14/COUNTA($H41:$I41),0)</f>
        <v>4</v>
      </c>
      <c r="K41" s="323" t="n">
        <v>9</v>
      </c>
      <c r="L41" s="323" t="n">
        <v>9</v>
      </c>
      <c r="M41" s="323"/>
      <c r="N41" s="324" t="n">
        <f aca="false">IF(COUNTA($K41:$M41)&gt;0,SUM($K41/$K$14,$L41/$L$14,$M41/$M$14)*$N$14/COUNTA($K41:$M41),0)</f>
        <v>9</v>
      </c>
      <c r="O41" s="325" t="n">
        <f aca="false">IF(ROUNDDOWN(SUM($G41,$J41,$N41,0.05),1)&gt;0,ROUNDDOWN(SUM($G41,$J41,$N41,0.05),1),"")</f>
        <v>17.9</v>
      </c>
      <c r="P41" s="323" t="n">
        <v>15.5</v>
      </c>
      <c r="Q41" s="323" t="n">
        <v>16</v>
      </c>
      <c r="R41" s="323"/>
      <c r="S41" s="323" t="n">
        <v>12</v>
      </c>
      <c r="T41" s="323"/>
      <c r="U41" s="326" t="n">
        <f aca="false">IF(OR(COUNTIF($P41:$T41,"&gt;0")=0,COUNTA($P$14)=0),"",(IF(COUNTA($Q41:$T41)&lt;=2,SUM($P41:$T41),IF(COUNTA($Q41:$T41)=3,SUM($P41:$T41)-MIN($Q41:$T41),SUM($P41:$T41)-MIN($Q41:$T41)-SMALL($Q41:$T41,2))))*7/(SUM($P$14:$R$14)/10))</f>
        <v>43.5</v>
      </c>
      <c r="V41" s="327" t="n">
        <f aca="false">IF(ROUNDDOWN(SUM($O41,$U41,0.5),0)&gt;0,ROUNDDOWN(SUM($O41,$U41,0.5),0),"")</f>
        <v>61</v>
      </c>
      <c r="W41" s="327"/>
      <c r="X41" s="327"/>
      <c r="Y41" s="328" t="str">
        <f aca="false">IF(AND(N41&lt;$N$14/2,COUNTIF($P41:$T41,"&gt;0")&gt;0),"FAIL LABS",IF(OR($U41=0,$U41=""),"",IF($V41&gt;=70,"A",IF($V41&gt;=60,"B",IF($V41&gt;=50,"C",IF($V41&gt;=40,"D","E"))))))</f>
        <v>B</v>
      </c>
    </row>
    <row r="42" customFormat="false" ht="26.25" hidden="false" customHeight="false" outlineLevel="0" collapsed="false">
      <c r="A42" s="320" t="n">
        <v>28</v>
      </c>
      <c r="B42" s="591" t="s">
        <v>75</v>
      </c>
      <c r="C42" s="591" t="s">
        <v>76</v>
      </c>
      <c r="D42" s="323" t="n">
        <v>9</v>
      </c>
      <c r="E42" s="323" t="n">
        <v>4</v>
      </c>
      <c r="F42" s="323" t="n">
        <v>10</v>
      </c>
      <c r="G42" s="324" t="n">
        <f aca="false">IF(COUNTA($D42:$F42)&gt;0,SUM($D42/$D$14,$E42/$E$14,$F42/$F$14)*$G$14/COUNTA($D42:$F42),0)</f>
        <v>5.11111111111111</v>
      </c>
      <c r="H42" s="323" t="n">
        <v>4</v>
      </c>
      <c r="I42" s="323" t="n">
        <v>4.5</v>
      </c>
      <c r="J42" s="324" t="n">
        <f aca="false">IF(COUNTA($H42:$I42)&gt;0,SUM($H42/$H$14,$I42/$I$14)*$J$14/COUNTA($H42:$I42),0)</f>
        <v>4.25</v>
      </c>
      <c r="K42" s="323" t="n">
        <v>10</v>
      </c>
      <c r="L42" s="323" t="n">
        <v>9</v>
      </c>
      <c r="M42" s="323"/>
      <c r="N42" s="324" t="n">
        <f aca="false">IF(COUNTA($K42:$M42)&gt;0,SUM($K42/$K$14,$L42/$L$14,$M42/$M$14)*$N$14/COUNTA($K42:$M42),0)</f>
        <v>9.5</v>
      </c>
      <c r="O42" s="325" t="n">
        <f aca="false">IF(ROUNDDOWN(SUM($G42,$J42,$N42,0.05),1)&gt;0,ROUNDDOWN(SUM($G42,$J42,$N42,0.05),1),"")</f>
        <v>18.9</v>
      </c>
      <c r="P42" s="323" t="n">
        <v>21.5</v>
      </c>
      <c r="Q42" s="323" t="n">
        <v>17</v>
      </c>
      <c r="R42" s="323"/>
      <c r="S42" s="323" t="n">
        <v>17</v>
      </c>
      <c r="T42" s="323"/>
      <c r="U42" s="326" t="n">
        <f aca="false">IF(OR(COUNTIF($P42:$T42,"&gt;0")=0,COUNTA($P$14)=0),"",(IF(COUNTA($Q42:$T42)&lt;=2,SUM($P42:$T42),IF(COUNTA($Q42:$T42)=3,SUM($P42:$T42)-MIN($Q42:$T42),SUM($P42:$T42)-MIN($Q42:$T42)-SMALL($Q42:$T42,2))))*7/(SUM($P$14:$R$14)/10))</f>
        <v>55.5</v>
      </c>
      <c r="V42" s="327" t="n">
        <f aca="false">IF(ROUNDDOWN(SUM($O42,$U42,0.5),0)&gt;0,ROUNDDOWN(SUM($O42,$U42,0.5),0),"")</f>
        <v>74</v>
      </c>
      <c r="W42" s="327"/>
      <c r="X42" s="327"/>
      <c r="Y42" s="328" t="str">
        <f aca="false">IF(AND(N42&lt;$N$14/2,COUNTIF($P42:$T42,"&gt;0")&gt;0),"FAIL LABS",IF(OR($U42=0,$U42=""),"",IF($V42&gt;=70,"A",IF($V42&gt;=60,"B",IF($V42&gt;=50,"C",IF($V42&gt;=40,"D","E"))))))</f>
        <v>A</v>
      </c>
    </row>
    <row r="43" customFormat="false" ht="26.25" hidden="false" customHeight="false" outlineLevel="0" collapsed="false">
      <c r="A43" s="320" t="n">
        <v>29</v>
      </c>
      <c r="B43" s="591" t="s">
        <v>79</v>
      </c>
      <c r="C43" s="591" t="s">
        <v>80</v>
      </c>
      <c r="D43" s="323" t="n">
        <v>7</v>
      </c>
      <c r="E43" s="323" t="n">
        <v>10</v>
      </c>
      <c r="F43" s="323" t="n">
        <v>8</v>
      </c>
      <c r="G43" s="324" t="n">
        <f aca="false">IF(COUNTA($D43:$F43)&gt;0,SUM($D43/$D$14,$E43/$E$14,$F43/$F$14)*$G$14/COUNTA($D43:$F43),0)</f>
        <v>5.55555555555555</v>
      </c>
      <c r="H43" s="323" t="n">
        <v>4</v>
      </c>
      <c r="I43" s="323" t="n">
        <v>4.5</v>
      </c>
      <c r="J43" s="324" t="n">
        <f aca="false">IF(COUNTA($H43:$I43)&gt;0,SUM($H43/$H$14,$I43/$I$14)*$J$14/COUNTA($H43:$I43),0)</f>
        <v>4.25</v>
      </c>
      <c r="K43" s="323" t="n">
        <v>10</v>
      </c>
      <c r="L43" s="323" t="n">
        <v>9</v>
      </c>
      <c r="M43" s="323"/>
      <c r="N43" s="324" t="n">
        <f aca="false">IF(COUNTA($K43:$M43)&gt;0,SUM($K43/$K$14,$L43/$L$14,$M43/$M$14)*$N$14/COUNTA($K43:$M43),0)</f>
        <v>9.5</v>
      </c>
      <c r="O43" s="325" t="n">
        <f aca="false">IF(ROUNDDOWN(SUM($G43,$J43,$N43,0.05),1)&gt;0,ROUNDDOWN(SUM($G43,$J43,$N43,0.05),1),"")</f>
        <v>19.3</v>
      </c>
      <c r="P43" s="323" t="n">
        <v>14.5</v>
      </c>
      <c r="Q43" s="323" t="n">
        <v>17</v>
      </c>
      <c r="R43" s="323"/>
      <c r="S43" s="323" t="n">
        <v>19</v>
      </c>
      <c r="T43" s="323"/>
      <c r="U43" s="326" t="n">
        <f aca="false">IF(OR(COUNTIF($P43:$T43,"&gt;0")=0,COUNTA($P$14)=0),"",(IF(COUNTA($Q43:$T43)&lt;=2,SUM($P43:$T43),IF(COUNTA($Q43:$T43)=3,SUM($P43:$T43)-MIN($Q43:$T43),SUM($P43:$T43)-MIN($Q43:$T43)-SMALL($Q43:$T43,2))))*7/(SUM($P$14:$R$14)/10))</f>
        <v>50.5</v>
      </c>
      <c r="V43" s="327" t="n">
        <f aca="false">IF(ROUNDDOWN(SUM($O43,$U43,0.5),0)&gt;0,ROUNDDOWN(SUM($O43,$U43,0.5),0),"")</f>
        <v>70</v>
      </c>
      <c r="W43" s="327"/>
      <c r="X43" s="327"/>
      <c r="Y43" s="328" t="str">
        <f aca="false">IF(AND(N43&lt;$N$14/2,COUNTIF($P43:$T43,"&gt;0")&gt;0),"FAIL LABS",IF(OR($U43=0,$U43=""),"",IF($V43&gt;=70,"A",IF($V43&gt;=60,"B",IF($V43&gt;=50,"C",IF($V43&gt;=40,"D","E"))))))</f>
        <v>A</v>
      </c>
    </row>
    <row r="44" customFormat="false" ht="26.25" hidden="false" customHeight="false" outlineLevel="0" collapsed="false">
      <c r="A44" s="320" t="n">
        <v>30</v>
      </c>
      <c r="B44" s="591" t="s">
        <v>81</v>
      </c>
      <c r="C44" s="591" t="s">
        <v>82</v>
      </c>
      <c r="D44" s="323" t="n">
        <v>10</v>
      </c>
      <c r="E44" s="323" t="n">
        <v>10</v>
      </c>
      <c r="F44" s="323" t="n">
        <v>7</v>
      </c>
      <c r="G44" s="324" t="n">
        <f aca="false">IF(COUNTA($D44:$F44)&gt;0,SUM($D44/$D$14,$E44/$E$14,$F44/$F$14)*$G$14/COUNTA($D44:$F44),0)</f>
        <v>6</v>
      </c>
      <c r="H44" s="323" t="n">
        <v>4</v>
      </c>
      <c r="I44" s="323" t="n">
        <v>4.5</v>
      </c>
      <c r="J44" s="324" t="n">
        <f aca="false">IF(COUNTA($H44:$I44)&gt;0,SUM($H44/$H$14,$I44/$I$14)*$J$14/COUNTA($H44:$I44),0)</f>
        <v>4.25</v>
      </c>
      <c r="K44" s="323" t="n">
        <v>8</v>
      </c>
      <c r="L44" s="323" t="n">
        <v>8</v>
      </c>
      <c r="M44" s="323"/>
      <c r="N44" s="324" t="n">
        <f aca="false">IF(COUNTA($K44:$M44)&gt;0,SUM($K44/$K$14,$L44/$L$14,$M44/$M$14)*$N$14/COUNTA($K44:$M44),0)</f>
        <v>8</v>
      </c>
      <c r="O44" s="325" t="n">
        <f aca="false">IF(ROUNDDOWN(SUM($G44,$J44,$N44,0.05),1)&gt;0,ROUNDDOWN(SUM($G44,$J44,$N44,0.05),1),"")</f>
        <v>18.3</v>
      </c>
      <c r="P44" s="323" t="n">
        <v>24</v>
      </c>
      <c r="Q44" s="323" t="n">
        <v>17</v>
      </c>
      <c r="R44" s="323"/>
      <c r="S44" s="323" t="n">
        <v>16.5</v>
      </c>
      <c r="T44" s="323"/>
      <c r="U44" s="326" t="n">
        <f aca="false">IF(OR(COUNTIF($P44:$T44,"&gt;0")=0,COUNTA($P$14)=0),"",(IF(COUNTA($Q44:$T44)&lt;=2,SUM($P44:$T44),IF(COUNTA($Q44:$T44)=3,SUM($P44:$T44)-MIN($Q44:$T44),SUM($P44:$T44)-MIN($Q44:$T44)-SMALL($Q44:$T44,2))))*7/(SUM($P$14:$R$14)/10))</f>
        <v>57.5</v>
      </c>
      <c r="V44" s="327" t="n">
        <f aca="false">IF(ROUNDDOWN(SUM($O44,$U44,0.5),0)&gt;0,ROUNDDOWN(SUM($O44,$U44,0.5),0),"")</f>
        <v>76</v>
      </c>
      <c r="W44" s="327"/>
      <c r="X44" s="327"/>
      <c r="Y44" s="328" t="str">
        <f aca="false">IF(AND(N44&lt;$N$14/2,COUNTIF($P44:$T44,"&gt;0")&gt;0),"FAIL LABS",IF(OR($U44=0,$U44=""),"",IF($V44&gt;=70,"A",IF($V44&gt;=60,"B",IF($V44&gt;=50,"C",IF($V44&gt;=40,"D","E"))))))</f>
        <v>A</v>
      </c>
    </row>
    <row r="45" customFormat="false" ht="26.25" hidden="false" customHeight="false" outlineLevel="0" collapsed="false">
      <c r="A45" s="320" t="n">
        <v>31</v>
      </c>
      <c r="B45" s="591" t="s">
        <v>83</v>
      </c>
      <c r="C45" s="591" t="s">
        <v>84</v>
      </c>
      <c r="D45" s="323" t="n">
        <v>10</v>
      </c>
      <c r="E45" s="323" t="n">
        <v>5</v>
      </c>
      <c r="F45" s="323" t="n">
        <v>10</v>
      </c>
      <c r="G45" s="324" t="n">
        <f aca="false">IF(COUNTA($D45:$F45)&gt;0,SUM($D45/$D$14,$E45/$E$14,$F45/$F$14)*$G$14/COUNTA($D45:$F45),0)</f>
        <v>5.55555555555555</v>
      </c>
      <c r="H45" s="323" t="n">
        <v>2.5</v>
      </c>
      <c r="I45" s="323" t="n">
        <v>3.5</v>
      </c>
      <c r="J45" s="324" t="n">
        <f aca="false">IF(COUNTA($H45:$I45)&gt;0,SUM($H45/$H$14,$I45/$I$14)*$J$14/COUNTA($H45:$I45),0)</f>
        <v>3</v>
      </c>
      <c r="K45" s="323" t="n">
        <v>9</v>
      </c>
      <c r="L45" s="323" t="n">
        <v>9</v>
      </c>
      <c r="M45" s="323"/>
      <c r="N45" s="324" t="n">
        <f aca="false">IF(COUNTA($K45:$M45)&gt;0,SUM($K45/$K$14,$L45/$L$14,$M45/$M$14)*$N$14/COUNTA($K45:$M45),0)</f>
        <v>9</v>
      </c>
      <c r="O45" s="325" t="n">
        <f aca="false">IF(ROUNDDOWN(SUM($G45,$J45,$N45,0.05),1)&gt;0,ROUNDDOWN(SUM($G45,$J45,$N45,0.05),1),"")</f>
        <v>17.6</v>
      </c>
      <c r="P45" s="323" t="n">
        <v>18.5</v>
      </c>
      <c r="Q45" s="323" t="n">
        <v>16</v>
      </c>
      <c r="R45" s="323"/>
      <c r="S45" s="323"/>
      <c r="T45" s="323" t="n">
        <v>17</v>
      </c>
      <c r="U45" s="326" t="n">
        <f aca="false">IF(OR(COUNTIF($P45:$T45,"&gt;0")=0,COUNTA($P$14)=0),"",(IF(COUNTA($Q45:$T45)&lt;=2,SUM($P45:$T45),IF(COUNTA($Q45:$T45)=3,SUM($P45:$T45)-MIN($Q45:$T45),SUM($P45:$T45)-MIN($Q45:$T45)-SMALL($Q45:$T45,2))))*7/(SUM($P$14:$R$14)/10))</f>
        <v>51.5</v>
      </c>
      <c r="V45" s="327" t="n">
        <f aca="false">IF(ROUNDDOWN(SUM($O45,$U45,0.5),0)&gt;0,ROUNDDOWN(SUM($O45,$U45,0.5),0),"")</f>
        <v>69</v>
      </c>
      <c r="W45" s="327"/>
      <c r="X45" s="327"/>
      <c r="Y45" s="328" t="str">
        <f aca="false">IF(AND(N45&lt;$N$14/2,COUNTIF($P45:$T45,"&gt;0")&gt;0),"FAIL LABS",IF(OR($U45=0,$U45=""),"",IF($V45&gt;=70,"A",IF($V45&gt;=60,"B",IF($V45&gt;=50,"C",IF($V45&gt;=40,"D","E"))))))</f>
        <v>B</v>
      </c>
    </row>
    <row r="46" customFormat="false" ht="26.25" hidden="false" customHeight="false" outlineLevel="0" collapsed="false">
      <c r="A46" s="320" t="n">
        <v>32</v>
      </c>
      <c r="B46" s="591" t="s">
        <v>85</v>
      </c>
      <c r="C46" s="591" t="s">
        <v>86</v>
      </c>
      <c r="D46" s="323" t="n">
        <v>10</v>
      </c>
      <c r="E46" s="323" t="n">
        <v>10</v>
      </c>
      <c r="F46" s="323" t="n">
        <v>10</v>
      </c>
      <c r="G46" s="324" t="n">
        <f aca="false">IF(COUNTA($D46:$F46)&gt;0,SUM($D46/$D$14,$E46/$E$14,$F46/$F$14)*$G$14/COUNTA($D46:$F46),0)</f>
        <v>6.66666666666667</v>
      </c>
      <c r="H46" s="323" t="n">
        <v>4.5</v>
      </c>
      <c r="I46" s="323" t="n">
        <v>5</v>
      </c>
      <c r="J46" s="324" t="n">
        <f aca="false">IF(COUNTA($H46:$I46)&gt;0,SUM($H46/$H$14,$I46/$I$14)*$J$14/COUNTA($H46:$I46),0)</f>
        <v>4.75</v>
      </c>
      <c r="K46" s="323" t="n">
        <v>8</v>
      </c>
      <c r="L46" s="323" t="n">
        <v>8</v>
      </c>
      <c r="M46" s="323"/>
      <c r="N46" s="324" t="n">
        <f aca="false">IF(COUNTA($K46:$M46)&gt;0,SUM($K46/$K$14,$L46/$L$14,$M46/$M$14)*$N$14/COUNTA($K46:$M46),0)</f>
        <v>8</v>
      </c>
      <c r="O46" s="325" t="n">
        <f aca="false">IF(ROUNDDOWN(SUM($G46,$J46,$N46,0.05),1)&gt;0,ROUNDDOWN(SUM($G46,$J46,$N46,0.05),1),"")</f>
        <v>19.4</v>
      </c>
      <c r="P46" s="323" t="n">
        <v>21.5</v>
      </c>
      <c r="Q46" s="323" t="n">
        <v>19</v>
      </c>
      <c r="R46" s="323"/>
      <c r="S46" s="323"/>
      <c r="T46" s="323" t="n">
        <v>17</v>
      </c>
      <c r="U46" s="326" t="n">
        <f aca="false">IF(OR(COUNTIF($P46:$T46,"&gt;0")=0,COUNTA($P$14)=0),"",(IF(COUNTA($Q46:$T46)&lt;=2,SUM($P46:$T46),IF(COUNTA($Q46:$T46)=3,SUM($P46:$T46)-MIN($Q46:$T46),SUM($P46:$T46)-MIN($Q46:$T46)-SMALL($Q46:$T46,2))))*7/(SUM($P$14:$R$14)/10))</f>
        <v>57.5</v>
      </c>
      <c r="V46" s="327" t="n">
        <f aca="false">IF(ROUNDDOWN(SUM($O46,$U46,0.5),0)&gt;0,ROUNDDOWN(SUM($O46,$U46,0.5),0),"")</f>
        <v>77</v>
      </c>
      <c r="W46" s="327"/>
      <c r="X46" s="327"/>
      <c r="Y46" s="328" t="str">
        <f aca="false">IF(AND(N46&lt;$N$14/2,COUNTIF($P46:$T46,"&gt;0")&gt;0),"FAIL LABS",IF(OR($U46=0,$U46=""),"",IF($V46&gt;=70,"A",IF($V46&gt;=60,"B",IF($V46&gt;=50,"C",IF($V46&gt;=40,"D","E"))))))</f>
        <v>A</v>
      </c>
    </row>
    <row r="47" customFormat="false" ht="26.25" hidden="false" customHeight="false" outlineLevel="0" collapsed="false">
      <c r="A47" s="320" t="n">
        <v>33</v>
      </c>
      <c r="B47" s="591" t="s">
        <v>94</v>
      </c>
      <c r="C47" s="591" t="s">
        <v>95</v>
      </c>
      <c r="D47" s="323" t="n">
        <v>8</v>
      </c>
      <c r="E47" s="323" t="n">
        <v>7</v>
      </c>
      <c r="F47" s="323" t="n">
        <v>10</v>
      </c>
      <c r="G47" s="324" t="n">
        <f aca="false">IF(COUNTA($D47:$F47)&gt;0,SUM($D47/$D$14,$E47/$E$14,$F47/$F$14)*$G$14/COUNTA($D47:$F47),0)</f>
        <v>5.55555555555555</v>
      </c>
      <c r="H47" s="323" t="n">
        <v>4</v>
      </c>
      <c r="I47" s="323" t="n">
        <v>4.5</v>
      </c>
      <c r="J47" s="324" t="n">
        <f aca="false">IF(COUNTA($H47:$I47)&gt;0,SUM($H47/$H$14,$I47/$I$14)*$J$14/COUNTA($H47:$I47),0)</f>
        <v>4.25</v>
      </c>
      <c r="K47" s="323" t="n">
        <v>8</v>
      </c>
      <c r="L47" s="323" t="n">
        <v>8</v>
      </c>
      <c r="M47" s="323"/>
      <c r="N47" s="324" t="n">
        <f aca="false">IF(COUNTA($K47:$M47)&gt;0,SUM($K47/$K$14,$L47/$L$14,$M47/$M$14)*$N$14/COUNTA($K47:$M47),0)</f>
        <v>8</v>
      </c>
      <c r="O47" s="325" t="n">
        <f aca="false">IF(ROUNDDOWN(SUM($G47,$J47,$N47,0.05),1)&gt;0,ROUNDDOWN(SUM($G47,$J47,$N47,0.05),1),"")</f>
        <v>17.8</v>
      </c>
      <c r="P47" s="323" t="n">
        <v>13</v>
      </c>
      <c r="Q47" s="323" t="n">
        <v>14</v>
      </c>
      <c r="R47" s="323"/>
      <c r="S47" s="323"/>
      <c r="T47" s="323" t="n">
        <v>13</v>
      </c>
      <c r="U47" s="326" t="n">
        <f aca="false">IF(OR(COUNTIF($P47:$T47,"&gt;0")=0,COUNTA($P$14)=0),"",(IF(COUNTA($Q47:$T47)&lt;=2,SUM($P47:$T47),IF(COUNTA($Q47:$T47)=3,SUM($P47:$T47)-MIN($Q47:$T47),SUM($P47:$T47)-MIN($Q47:$T47)-SMALL($Q47:$T47,2))))*7/(SUM($P$14:$R$14)/10))</f>
        <v>40</v>
      </c>
      <c r="V47" s="327" t="n">
        <f aca="false">IF(ROUNDDOWN(SUM($O47,$U47,0.5),0)&gt;0,ROUNDDOWN(SUM($O47,$U47,0.5),0),"")</f>
        <v>58</v>
      </c>
      <c r="W47" s="327"/>
      <c r="X47" s="327"/>
      <c r="Y47" s="328" t="str">
        <f aca="false">IF(AND(N47&lt;$N$14/2,COUNTIF($P47:$T47,"&gt;0")&gt;0),"FAIL LABS",IF(OR($U47=0,$U47=""),"",IF($V47&gt;=70,"A",IF($V47&gt;=60,"B",IF($V47&gt;=50,"C",IF($V47&gt;=40,"D","E"))))))</f>
        <v>C</v>
      </c>
    </row>
    <row r="48" customFormat="false" ht="26.25" hidden="false" customHeight="false" outlineLevel="0" collapsed="false">
      <c r="A48" s="320" t="n">
        <v>34</v>
      </c>
      <c r="B48" s="591" t="s">
        <v>101</v>
      </c>
      <c r="C48" s="591" t="s">
        <v>102</v>
      </c>
      <c r="D48" s="323" t="n">
        <v>5</v>
      </c>
      <c r="E48" s="323" t="n">
        <v>6</v>
      </c>
      <c r="F48" s="323" t="n">
        <v>5</v>
      </c>
      <c r="G48" s="324" t="n">
        <f aca="false">IF(COUNTA($D48:$F48)&gt;0,SUM($D48/$D$14,$E48/$E$14,$F48/$F$14)*$G$14/COUNTA($D48:$F48),0)</f>
        <v>3.55555555555556</v>
      </c>
      <c r="H48" s="323" t="n">
        <v>2.5</v>
      </c>
      <c r="I48" s="323" t="n">
        <v>3.5</v>
      </c>
      <c r="J48" s="324" t="n">
        <f aca="false">IF(COUNTA($H48:$I48)&gt;0,SUM($H48/$H$14,$I48/$I$14)*$J$14/COUNTA($H48:$I48),0)</f>
        <v>3</v>
      </c>
      <c r="K48" s="323" t="n">
        <v>9</v>
      </c>
      <c r="L48" s="323" t="n">
        <v>10</v>
      </c>
      <c r="M48" s="323"/>
      <c r="N48" s="324" t="n">
        <f aca="false">IF(COUNTA($K48:$M48)&gt;0,SUM($K48/$K$14,$L48/$L$14,$M48/$M$14)*$N$14/COUNTA($K48:$M48),0)</f>
        <v>9.5</v>
      </c>
      <c r="O48" s="325" t="n">
        <f aca="false">IF(ROUNDDOWN(SUM($G48,$J48,$N48,0.05),1)&gt;0,ROUNDDOWN(SUM($G48,$J48,$N48,0.05),1),"")</f>
        <v>16.1</v>
      </c>
      <c r="P48" s="323" t="n">
        <v>15</v>
      </c>
      <c r="Q48" s="323" t="n">
        <v>12</v>
      </c>
      <c r="R48" s="323"/>
      <c r="S48" s="323" t="n">
        <v>6</v>
      </c>
      <c r="T48" s="323"/>
      <c r="U48" s="326" t="n">
        <f aca="false">IF(OR(COUNTIF($P48:$T48,"&gt;0")=0,COUNTA($P$14)=0),"",(IF(COUNTA($Q48:$T48)&lt;=2,SUM($P48:$T48),IF(COUNTA($Q48:$T48)=3,SUM($P48:$T48)-MIN($Q48:$T48),SUM($P48:$T48)-MIN($Q48:$T48)-SMALL($Q48:$T48,2))))*7/(SUM($P$14:$R$14)/10))</f>
        <v>33</v>
      </c>
      <c r="V48" s="327" t="n">
        <f aca="false">IF(ROUNDDOWN(SUM($O48,$U48,0.5),0)&gt;0,ROUNDDOWN(SUM($O48,$U48,0.5),0),"")</f>
        <v>49</v>
      </c>
      <c r="W48" s="327"/>
      <c r="X48" s="327"/>
      <c r="Y48" s="328" t="str">
        <f aca="false">IF(AND(N48&lt;$N$14/2,COUNTIF($P48:$T48,"&gt;0")&gt;0),"FAIL LABS",IF(OR($U48=0,$U48=""),"",IF($V48&gt;=70,"A",IF($V48&gt;=60,"B",IF($V48&gt;=50,"C",IF($V48&gt;=40,"D","E"))))))</f>
        <v>D</v>
      </c>
    </row>
    <row r="49" customFormat="false" ht="26.25" hidden="false" customHeight="false" outlineLevel="0" collapsed="false">
      <c r="A49" s="320" t="n">
        <v>35</v>
      </c>
      <c r="B49" s="592" t="s">
        <v>103</v>
      </c>
      <c r="C49" s="592" t="s">
        <v>104</v>
      </c>
      <c r="D49" s="323" t="n">
        <v>8</v>
      </c>
      <c r="E49" s="323" t="n">
        <v>7</v>
      </c>
      <c r="F49" s="323" t="n">
        <v>10</v>
      </c>
      <c r="G49" s="324" t="n">
        <f aca="false">IF(COUNTA($D49:$F49)&gt;0,SUM($D49/$D$14,$E49/$E$14,$F49/$F$14)*$G$14/COUNTA($D49:$F49),0)</f>
        <v>5.55555555555555</v>
      </c>
      <c r="H49" s="323" t="n">
        <v>2.5</v>
      </c>
      <c r="I49" s="323" t="n">
        <v>3.5</v>
      </c>
      <c r="J49" s="324" t="n">
        <f aca="false">IF(COUNTA($H49:$I49)&gt;0,SUM($H49/$H$14,$I49/$I$14)*$J$14/COUNTA($H49:$I49),0)</f>
        <v>3</v>
      </c>
      <c r="K49" s="323" t="n">
        <v>9</v>
      </c>
      <c r="L49" s="323" t="n">
        <v>10</v>
      </c>
      <c r="M49" s="323"/>
      <c r="N49" s="324" t="n">
        <f aca="false">IF(COUNTA($K49:$M49)&gt;0,SUM($K49/$K$14,$L49/$L$14,$M49/$M$14)*$N$14/COUNTA($K49:$M49),0)</f>
        <v>9.5</v>
      </c>
      <c r="O49" s="325" t="n">
        <f aca="false">IF(ROUNDDOWN(SUM($G49,$J49,$N49,0.05),1)&gt;0,ROUNDDOWN(SUM($G49,$J49,$N49,0.05),1),"")</f>
        <v>18.1</v>
      </c>
      <c r="P49" s="323" t="n">
        <v>15</v>
      </c>
      <c r="Q49" s="323" t="n">
        <v>17</v>
      </c>
      <c r="R49" s="323"/>
      <c r="S49" s="323" t="n">
        <v>16</v>
      </c>
      <c r="T49" s="323"/>
      <c r="U49" s="326" t="n">
        <f aca="false">IF(OR(COUNTIF($P49:$T49,"&gt;0")=0,COUNTA($P$14)=0),"",(IF(COUNTA($Q49:$T49)&lt;=2,SUM($P49:$T49),IF(COUNTA($Q49:$T49)=3,SUM($P49:$T49)-MIN($Q49:$T49),SUM($P49:$T49)-MIN($Q49:$T49)-SMALL($Q49:$T49,2))))*7/(SUM($P$14:$R$14)/10))</f>
        <v>48</v>
      </c>
      <c r="V49" s="327" t="n">
        <f aca="false">IF(ROUNDDOWN(SUM($O49,$U49,0.5),0)&gt;0,ROUNDDOWN(SUM($O49,$U49,0.5),0),"")</f>
        <v>66</v>
      </c>
      <c r="W49" s="327"/>
      <c r="X49" s="327"/>
      <c r="Y49" s="328" t="str">
        <f aca="false">IF(AND(N49&lt;$N$14/2,COUNTIF($P49:$T49,"&gt;0")&gt;0),"FAIL LABS",IF(OR($U49=0,$U49=""),"",IF($V49&gt;=70,"A",IF($V49&gt;=60,"B",IF($V49&gt;=50,"C",IF($V49&gt;=40,"D","E"))))))</f>
        <v>B</v>
      </c>
    </row>
    <row r="50" customFormat="false" ht="26.25" hidden="false" customHeight="false" outlineLevel="0" collapsed="false">
      <c r="A50" s="320" t="n">
        <v>36</v>
      </c>
      <c r="B50" s="591" t="s">
        <v>105</v>
      </c>
      <c r="C50" s="591" t="s">
        <v>106</v>
      </c>
      <c r="D50" s="323" t="n">
        <v>6</v>
      </c>
      <c r="E50" s="323" t="n">
        <v>11</v>
      </c>
      <c r="F50" s="323" t="n">
        <v>11</v>
      </c>
      <c r="G50" s="324" t="n">
        <f aca="false">IF(COUNTA($D50:$F50)&gt;0,SUM($D50/$D$14,$E50/$E$14,$F50/$F$14)*$G$14/COUNTA($D50:$F50),0)</f>
        <v>6.22222222222222</v>
      </c>
      <c r="H50" s="323" t="n">
        <v>3.5</v>
      </c>
      <c r="I50" s="323" t="n">
        <v>4</v>
      </c>
      <c r="J50" s="324" t="n">
        <f aca="false">IF(COUNTA($H50:$I50)&gt;0,SUM($H50/$H$14,$I50/$I$14)*$J$14/COUNTA($H50:$I50),0)</f>
        <v>3.75</v>
      </c>
      <c r="K50" s="323" t="n">
        <v>10</v>
      </c>
      <c r="L50" s="323" t="n">
        <v>9</v>
      </c>
      <c r="M50" s="323"/>
      <c r="N50" s="324" t="n">
        <f aca="false">IF(COUNTA($K50:$M50)&gt;0,SUM($K50/$K$14,$L50/$L$14,$M50/$M$14)*$N$14/COUNTA($K50:$M50),0)</f>
        <v>9.5</v>
      </c>
      <c r="O50" s="325" t="n">
        <f aca="false">IF(ROUNDDOWN(SUM($G50,$J50,$N50,0.05),1)&gt;0,ROUNDDOWN(SUM($G50,$J50,$N50,0.05),1),"")</f>
        <v>19.5</v>
      </c>
      <c r="P50" s="323" t="n">
        <v>26</v>
      </c>
      <c r="Q50" s="323" t="n">
        <v>15</v>
      </c>
      <c r="R50" s="323"/>
      <c r="S50" s="323" t="n">
        <v>15</v>
      </c>
      <c r="T50" s="323"/>
      <c r="U50" s="326" t="n">
        <f aca="false">IF(OR(COUNTIF($P50:$T50,"&gt;0")=0,COUNTA($P$14)=0),"",(IF(COUNTA($Q50:$T50)&lt;=2,SUM($P50:$T50),IF(COUNTA($Q50:$T50)=3,SUM($P50:$T50)-MIN($Q50:$T50),SUM($P50:$T50)-MIN($Q50:$T50)-SMALL($Q50:$T50,2))))*7/(SUM($P$14:$R$14)/10))</f>
        <v>56</v>
      </c>
      <c r="V50" s="327" t="n">
        <f aca="false">IF(ROUNDDOWN(SUM($O50,$U50,0.5),0)&gt;0,ROUNDDOWN(SUM($O50,$U50,0.5),0),"")</f>
        <v>76</v>
      </c>
      <c r="W50" s="327"/>
      <c r="X50" s="327"/>
      <c r="Y50" s="328" t="str">
        <f aca="false">IF(AND(N50&lt;$N$14/2,COUNTIF($P50:$T50,"&gt;0")&gt;0),"FAIL LABS",IF(OR($U50=0,$U50=""),"",IF($V50&gt;=70,"A",IF($V50&gt;=60,"B",IF($V50&gt;=50,"C",IF($V50&gt;=40,"D","E"))))))</f>
        <v>A</v>
      </c>
    </row>
    <row r="51" customFormat="false" ht="26.25" hidden="false" customHeight="false" outlineLevel="0" collapsed="false">
      <c r="A51" s="320" t="n">
        <v>37</v>
      </c>
      <c r="B51" s="591" t="s">
        <v>107</v>
      </c>
      <c r="C51" s="591" t="s">
        <v>108</v>
      </c>
      <c r="D51" s="323" t="n">
        <v>7</v>
      </c>
      <c r="E51" s="323" t="n">
        <v>8</v>
      </c>
      <c r="F51" s="323" t="n">
        <v>5</v>
      </c>
      <c r="G51" s="324" t="n">
        <f aca="false">IF(COUNTA($D51:$F51)&gt;0,SUM($D51/$D$14,$E51/$E$14,$F51/$F$14)*$G$14/COUNTA($D51:$F51),0)</f>
        <v>4.44444444444444</v>
      </c>
      <c r="H51" s="323" t="n">
        <v>2.5</v>
      </c>
      <c r="I51" s="323" t="n">
        <v>3.5</v>
      </c>
      <c r="J51" s="324" t="n">
        <f aca="false">IF(COUNTA($H51:$I51)&gt;0,SUM($H51/$H$14,$I51/$I$14)*$J$14/COUNTA($H51:$I51),0)</f>
        <v>3</v>
      </c>
      <c r="K51" s="323" t="n">
        <v>9</v>
      </c>
      <c r="L51" s="323" t="n">
        <v>9</v>
      </c>
      <c r="M51" s="323"/>
      <c r="N51" s="324" t="n">
        <f aca="false">IF(COUNTA($K51:$M51)&gt;0,SUM($K51/$K$14,$L51/$L$14,$M51/$M$14)*$N$14/COUNTA($K51:$M51),0)</f>
        <v>9</v>
      </c>
      <c r="O51" s="325" t="n">
        <f aca="false">IF(ROUNDDOWN(SUM($G51,$J51,$N51,0.05),1)&gt;0,ROUNDDOWN(SUM($G51,$J51,$N51,0.05),1),"")</f>
        <v>16.4</v>
      </c>
      <c r="P51" s="323" t="n">
        <v>18.5</v>
      </c>
      <c r="Q51" s="323" t="n">
        <v>14</v>
      </c>
      <c r="R51" s="323"/>
      <c r="S51" s="323"/>
      <c r="T51" s="323" t="n">
        <v>17</v>
      </c>
      <c r="U51" s="326" t="n">
        <f aca="false">IF(OR(COUNTIF($P51:$T51,"&gt;0")=0,COUNTA($P$14)=0),"",(IF(COUNTA($Q51:$T51)&lt;=2,SUM($P51:$T51),IF(COUNTA($Q51:$T51)=3,SUM($P51:$T51)-MIN($Q51:$T51),SUM($P51:$T51)-MIN($Q51:$T51)-SMALL($Q51:$T51,2))))*7/(SUM($P$14:$R$14)/10))</f>
        <v>49.5</v>
      </c>
      <c r="V51" s="327" t="n">
        <f aca="false">IF(ROUNDDOWN(SUM($O51,$U51,0.5),0)&gt;0,ROUNDDOWN(SUM($O51,$U51,0.5),0),"")</f>
        <v>66</v>
      </c>
      <c r="W51" s="327"/>
      <c r="X51" s="327"/>
      <c r="Y51" s="328" t="str">
        <f aca="false">IF(AND(N51&lt;$N$14/2,COUNTIF($P51:$T51,"&gt;0")&gt;0),"FAIL LABS",IF(OR($U51=0,$U51=""),"",IF($V51&gt;=70,"A",IF($V51&gt;=60,"B",IF($V51&gt;=50,"C",IF($V51&gt;=40,"D","E"))))))</f>
        <v>B</v>
      </c>
    </row>
    <row r="52" customFormat="false" ht="26.25" hidden="false" customHeight="false" outlineLevel="0" collapsed="false">
      <c r="A52" s="320" t="n">
        <v>38</v>
      </c>
      <c r="B52" s="591" t="s">
        <v>111</v>
      </c>
      <c r="C52" s="591" t="s">
        <v>112</v>
      </c>
      <c r="D52" s="323" t="n">
        <v>10</v>
      </c>
      <c r="E52" s="323" t="n">
        <v>8</v>
      </c>
      <c r="F52" s="323" t="n">
        <v>8</v>
      </c>
      <c r="G52" s="324" t="n">
        <f aca="false">IF(COUNTA($D52:$F52)&gt;0,SUM($D52/$D$14,$E52/$E$14,$F52/$F$14)*$G$14/COUNTA($D52:$F52),0)</f>
        <v>5.77777777777778</v>
      </c>
      <c r="H52" s="323" t="n">
        <v>2.5</v>
      </c>
      <c r="I52" s="323" t="n">
        <v>3.5</v>
      </c>
      <c r="J52" s="324" t="n">
        <f aca="false">IF(COUNTA($H52:$I52)&gt;0,SUM($H52/$H$14,$I52/$I$14)*$J$14/COUNTA($H52:$I52),0)</f>
        <v>3</v>
      </c>
      <c r="K52" s="323" t="n">
        <v>9</v>
      </c>
      <c r="L52" s="323" t="n">
        <v>10</v>
      </c>
      <c r="M52" s="323"/>
      <c r="N52" s="324" t="n">
        <f aca="false">IF(COUNTA($K52:$M52)&gt;0,SUM($K52/$K$14,$L52/$L$14,$M52/$M$14)*$N$14/COUNTA($K52:$M52),0)</f>
        <v>9.5</v>
      </c>
      <c r="O52" s="325" t="n">
        <f aca="false">IF(ROUNDDOWN(SUM($G52,$J52,$N52,0.05),1)&gt;0,ROUNDDOWN(SUM($G52,$J52,$N52,0.05),1),"")</f>
        <v>18.3</v>
      </c>
      <c r="P52" s="323" t="n">
        <v>22</v>
      </c>
      <c r="Q52" s="323" t="n">
        <v>14</v>
      </c>
      <c r="R52" s="323"/>
      <c r="S52" s="323"/>
      <c r="T52" s="323" t="n">
        <v>16</v>
      </c>
      <c r="U52" s="326" t="n">
        <f aca="false">IF(OR(COUNTIF($P52:$T52,"&gt;0")=0,COUNTA($P$14)=0),"",(IF(COUNTA($Q52:$T52)&lt;=2,SUM($P52:$T52),IF(COUNTA($Q52:$T52)=3,SUM($P52:$T52)-MIN($Q52:$T52),SUM($P52:$T52)-MIN($Q52:$T52)-SMALL($Q52:$T52,2))))*7/(SUM($P$14:$R$14)/10))</f>
        <v>52</v>
      </c>
      <c r="V52" s="327" t="n">
        <f aca="false">IF(ROUNDDOWN(SUM($O52,$U52,0.5),0)&gt;0,ROUNDDOWN(SUM($O52,$U52,0.5),0),"")</f>
        <v>70</v>
      </c>
      <c r="W52" s="327"/>
      <c r="X52" s="327"/>
      <c r="Y52" s="328" t="str">
        <f aca="false">IF(AND(N52&lt;$N$14/2,COUNTIF($P52:$T52,"&gt;0")&gt;0),"FAIL LABS",IF(OR($U52=0,$U52=""),"",IF($V52&gt;=70,"A",IF($V52&gt;=60,"B",IF($V52&gt;=50,"C",IF($V52&gt;=40,"D","E"))))))</f>
        <v>A</v>
      </c>
    </row>
    <row r="53" customFormat="false" ht="26.25" hidden="false" customHeight="false" outlineLevel="0" collapsed="false">
      <c r="A53" s="320" t="n">
        <v>39</v>
      </c>
      <c r="B53" s="591" t="s">
        <v>113</v>
      </c>
      <c r="C53" s="591" t="s">
        <v>114</v>
      </c>
      <c r="D53" s="323" t="n">
        <v>8</v>
      </c>
      <c r="E53" s="323" t="n">
        <v>5</v>
      </c>
      <c r="F53" s="323" t="n">
        <v>8</v>
      </c>
      <c r="G53" s="324" t="n">
        <f aca="false">IF(COUNTA($D53:$F53)&gt;0,SUM($D53/$D$14,$E53/$E$14,$F53/$F$14)*$G$14/COUNTA($D53:$F53),0)</f>
        <v>4.66666666666667</v>
      </c>
      <c r="H53" s="323" t="n">
        <v>3.5</v>
      </c>
      <c r="I53" s="323" t="n">
        <v>4</v>
      </c>
      <c r="J53" s="324" t="n">
        <f aca="false">IF(COUNTA($H53:$I53)&gt;0,SUM($H53/$H$14,$I53/$I$14)*$J$14/COUNTA($H53:$I53),0)</f>
        <v>3.75</v>
      </c>
      <c r="K53" s="323" t="n">
        <v>9</v>
      </c>
      <c r="L53" s="323" t="n">
        <v>9</v>
      </c>
      <c r="M53" s="323"/>
      <c r="N53" s="324" t="n">
        <f aca="false">IF(COUNTA($K53:$M53)&gt;0,SUM($K53/$K$14,$L53/$L$14,$M53/$M$14)*$N$14/COUNTA($K53:$M53),0)</f>
        <v>9</v>
      </c>
      <c r="O53" s="325" t="n">
        <f aca="false">IF(ROUNDDOWN(SUM($G53,$J53,$N53,0.05),1)&gt;0,ROUNDDOWN(SUM($G53,$J53,$N53,0.05),1),"")</f>
        <v>17.4</v>
      </c>
      <c r="P53" s="323" t="n">
        <v>22.5</v>
      </c>
      <c r="Q53" s="323" t="n">
        <v>14</v>
      </c>
      <c r="R53" s="323"/>
      <c r="S53" s="323" t="n">
        <v>13</v>
      </c>
      <c r="T53" s="323"/>
      <c r="U53" s="326" t="n">
        <f aca="false">IF(OR(COUNTIF($P53:$T53,"&gt;0")=0,COUNTA($P$14)=0),"",(IF(COUNTA($Q53:$T53)&lt;=2,SUM($P53:$T53),IF(COUNTA($Q53:$T53)=3,SUM($P53:$T53)-MIN($Q53:$T53),SUM($P53:$T53)-MIN($Q53:$T53)-SMALL($Q53:$T53,2))))*7/(SUM($P$14:$R$14)/10))</f>
        <v>49.5</v>
      </c>
      <c r="V53" s="327" t="n">
        <f aca="false">IF(ROUNDDOWN(SUM($O53,$U53,0.5),0)&gt;0,ROUNDDOWN(SUM($O53,$U53,0.5),0),"")</f>
        <v>67</v>
      </c>
      <c r="W53" s="327"/>
      <c r="X53" s="327"/>
      <c r="Y53" s="328" t="str">
        <f aca="false">IF(AND(N53&lt;$N$14/2,COUNTIF($P53:$T53,"&gt;0")&gt;0),"FAIL LABS",IF(OR($U53=0,$U53=""),"",IF($V53&gt;=70,"A",IF($V53&gt;=60,"B",IF($V53&gt;=50,"C",IF($V53&gt;=40,"D","E"))))))</f>
        <v>B</v>
      </c>
    </row>
    <row r="54" customFormat="false" ht="26.25" hidden="false" customHeight="false" outlineLevel="0" collapsed="false">
      <c r="A54" s="320" t="n">
        <v>40</v>
      </c>
      <c r="B54" s="591" t="s">
        <v>137</v>
      </c>
      <c r="C54" s="591" t="s">
        <v>138</v>
      </c>
      <c r="D54" s="323" t="n">
        <v>7</v>
      </c>
      <c r="E54" s="323" t="n">
        <v>7</v>
      </c>
      <c r="F54" s="323" t="n">
        <v>7</v>
      </c>
      <c r="G54" s="324" t="n">
        <f aca="false">IF(COUNTA($D54:$F54)&gt;0,SUM($D54/$D$14,$E54/$E$14,$F54/$F$14)*$G$14/COUNTA($D54:$F54),0)</f>
        <v>4.66666666666667</v>
      </c>
      <c r="H54" s="323" t="n">
        <v>4.5</v>
      </c>
      <c r="I54" s="323" t="n">
        <v>5</v>
      </c>
      <c r="J54" s="324" t="n">
        <f aca="false">IF(COUNTA($H54:$I54)&gt;0,SUM($H54/$H$14,$I54/$I$14)*$J$14/COUNTA($H54:$I54),0)</f>
        <v>4.75</v>
      </c>
      <c r="K54" s="323" t="n">
        <v>9</v>
      </c>
      <c r="L54" s="323" t="n">
        <v>10</v>
      </c>
      <c r="M54" s="323"/>
      <c r="N54" s="324" t="n">
        <f aca="false">IF(COUNTA($K54:$M54)&gt;0,SUM($K54/$K$14,$L54/$L$14,$M54/$M$14)*$N$14/COUNTA($K54:$M54),0)</f>
        <v>9.5</v>
      </c>
      <c r="O54" s="325" t="n">
        <f aca="false">IF(ROUNDDOWN(SUM($G54,$J54,$N54,0.05),1)&gt;0,ROUNDDOWN(SUM($G54,$J54,$N54,0.05),1),"")</f>
        <v>18.9</v>
      </c>
      <c r="P54" s="323"/>
      <c r="Q54" s="323"/>
      <c r="R54" s="323"/>
      <c r="S54" s="323"/>
      <c r="T54" s="323"/>
      <c r="U54" s="326" t="str">
        <f aca="false">IF(OR(COUNTIF($P54:$T54,"&gt;0")=0,COUNTA($P$14)=0),"",(IF(COUNTA($Q54:$T54)&lt;=2,SUM($P54:$T54),IF(COUNTA($Q54:$T54)=3,SUM($P54:$T54)-MIN($Q54:$T54),SUM($P54:$T54)-MIN($Q54:$T54)-SMALL($Q54:$T54,2))))*7/(SUM($P$14:$R$14)/10))</f>
        <v/>
      </c>
      <c r="V54" s="327" t="n">
        <f aca="false">IF(ROUNDDOWN(SUM($O54,$U54,0.5),0)&gt;0,ROUNDDOWN(SUM($O54,$U54,0.5),0),"")</f>
        <v>19</v>
      </c>
      <c r="W54" s="327"/>
      <c r="X54" s="327"/>
      <c r="Y54" s="328" t="str">
        <f aca="false">IF(AND(N54&lt;$N$14/2,COUNTIF($P54:$T54,"&gt;0")&gt;0),"FAIL LABS",IF(OR($U54=0,$U54=""),"",IF($V54&gt;=70,"A",IF($V54&gt;=60,"B",IF($V54&gt;=50,"C",IF($V54&gt;=40,"D","E"))))))</f>
        <v/>
      </c>
    </row>
    <row r="55" customFormat="false" ht="26.25" hidden="false" customHeight="false" outlineLevel="0" collapsed="false">
      <c r="A55" s="320" t="n">
        <v>41</v>
      </c>
      <c r="B55" s="592" t="s">
        <v>115</v>
      </c>
      <c r="C55" s="592" t="s">
        <v>116</v>
      </c>
      <c r="D55" s="323" t="n">
        <v>5</v>
      </c>
      <c r="E55" s="323" t="n">
        <v>4</v>
      </c>
      <c r="F55" s="323" t="n">
        <v>6</v>
      </c>
      <c r="G55" s="324" t="n">
        <f aca="false">IF(COUNTA($D55:$F55)&gt;0,SUM($D55/$D$14,$E55/$E$14,$F55/$F$14)*$G$14/COUNTA($D55:$F55),0)</f>
        <v>3.33333333333333</v>
      </c>
      <c r="H55" s="323" t="n">
        <v>3</v>
      </c>
      <c r="I55" s="323" t="n">
        <v>5</v>
      </c>
      <c r="J55" s="324" t="n">
        <f aca="false">IF(COUNTA($H55:$I55)&gt;0,SUM($H55/$H$14,$I55/$I$14)*$J$14/COUNTA($H55:$I55),0)</f>
        <v>4</v>
      </c>
      <c r="K55" s="323" t="n">
        <v>8</v>
      </c>
      <c r="L55" s="323" t="n">
        <v>11</v>
      </c>
      <c r="M55" s="323"/>
      <c r="N55" s="324" t="n">
        <f aca="false">IF(COUNTA($K55:$M55)&gt;0,SUM($K55/$K$14,$L55/$L$14,$M55/$M$14)*$N$14/COUNTA($K55:$M55),0)</f>
        <v>9.5</v>
      </c>
      <c r="O55" s="325" t="n">
        <f aca="false">IF(ROUNDDOWN(SUM($G55,$J55,$N55,0.05),1)&gt;0,ROUNDDOWN(SUM($G55,$J55,$N55,0.05),1),"")</f>
        <v>16.8</v>
      </c>
      <c r="P55" s="323" t="n">
        <v>19</v>
      </c>
      <c r="Q55" s="323" t="n">
        <v>15</v>
      </c>
      <c r="R55" s="323"/>
      <c r="S55" s="323"/>
      <c r="T55" s="323" t="n">
        <v>12</v>
      </c>
      <c r="U55" s="326" t="n">
        <f aca="false">IF(OR(COUNTIF($P55:$T55,"&gt;0")=0,COUNTA($P$14)=0),"",(IF(COUNTA($Q55:$T55)&lt;=2,SUM($P55:$T55),IF(COUNTA($Q55:$T55)=3,SUM($P55:$T55)-MIN($Q55:$T55),SUM($P55:$T55)-MIN($Q55:$T55)-SMALL($Q55:$T55,2))))*7/(SUM($P$14:$R$14)/10))</f>
        <v>46</v>
      </c>
      <c r="V55" s="327" t="n">
        <f aca="false">IF(ROUNDDOWN(SUM($O55,$U55,0.5),0)&gt;0,ROUNDDOWN(SUM($O55,$U55,0.5),0),"")</f>
        <v>63</v>
      </c>
      <c r="W55" s="327"/>
      <c r="X55" s="327"/>
      <c r="Y55" s="328" t="str">
        <f aca="false">IF(AND(N55&lt;$N$14/2,COUNTIF($P55:$T55,"&gt;0")&gt;0),"FAIL LABS",IF(OR($U55=0,$U55=""),"",IF($V55&gt;=70,"A",IF($V55&gt;=60,"B",IF($V55&gt;=50,"C",IF($V55&gt;=40,"D","E"))))))</f>
        <v>B</v>
      </c>
    </row>
    <row r="56" customFormat="false" ht="26.25" hidden="false" customHeight="false" outlineLevel="0" collapsed="false">
      <c r="A56" s="320" t="n">
        <v>42</v>
      </c>
      <c r="B56" s="592" t="s">
        <v>117</v>
      </c>
      <c r="C56" s="592" t="s">
        <v>118</v>
      </c>
      <c r="D56" s="323" t="n">
        <v>8</v>
      </c>
      <c r="E56" s="323" t="n">
        <v>10</v>
      </c>
      <c r="F56" s="323" t="n">
        <v>5</v>
      </c>
      <c r="G56" s="324" t="n">
        <f aca="false">IF(COUNTA($D56:$F56)&gt;0,SUM($D56/$D$14,$E56/$E$14,$F56/$F$14)*$G$14/COUNTA($D56:$F56),0)</f>
        <v>5.11111111111111</v>
      </c>
      <c r="H56" s="323" t="n">
        <v>3.5</v>
      </c>
      <c r="I56" s="323" t="n">
        <v>4</v>
      </c>
      <c r="J56" s="324" t="n">
        <f aca="false">IF(COUNTA($H56:$I56)&gt;0,SUM($H56/$H$14,$I56/$I$14)*$J$14/COUNTA($H56:$I56),0)</f>
        <v>3.75</v>
      </c>
      <c r="K56" s="323" t="n">
        <v>10</v>
      </c>
      <c r="L56" s="323" t="n">
        <v>9</v>
      </c>
      <c r="M56" s="323"/>
      <c r="N56" s="324" t="n">
        <f aca="false">IF(COUNTA($K56:$M56)&gt;0,SUM($K56/$K$14,$L56/$L$14,$M56/$M$14)*$N$14/COUNTA($K56:$M56),0)</f>
        <v>9.5</v>
      </c>
      <c r="O56" s="325" t="n">
        <f aca="false">IF(ROUNDDOWN(SUM($G56,$J56,$N56,0.05),1)&gt;0,ROUNDDOWN(SUM($G56,$J56,$N56,0.05),1),"")</f>
        <v>18.4</v>
      </c>
      <c r="P56" s="323" t="n">
        <v>20</v>
      </c>
      <c r="Q56" s="323" t="n">
        <v>16</v>
      </c>
      <c r="R56" s="323"/>
      <c r="S56" s="323" t="n">
        <v>15</v>
      </c>
      <c r="T56" s="323"/>
      <c r="U56" s="326" t="n">
        <f aca="false">IF(OR(COUNTIF($P56:$T56,"&gt;0")=0,COUNTA($P$14)=0),"",(IF(COUNTA($Q56:$T56)&lt;=2,SUM($P56:$T56),IF(COUNTA($Q56:$T56)=3,SUM($P56:$T56)-MIN($Q56:$T56),SUM($P56:$T56)-MIN($Q56:$T56)-SMALL($Q56:$T56,2))))*7/(SUM($P$14:$R$14)/10))</f>
        <v>51</v>
      </c>
      <c r="V56" s="327" t="n">
        <f aca="false">IF(ROUNDDOWN(SUM($O56,$U56,0.5),0)&gt;0,ROUNDDOWN(SUM($O56,$U56,0.5),0),"")</f>
        <v>69</v>
      </c>
      <c r="W56" s="327"/>
      <c r="X56" s="327"/>
      <c r="Y56" s="328" t="str">
        <f aca="false">IF(AND(N56&lt;$N$14/2,COUNTIF($P56:$T56,"&gt;0")&gt;0),"FAIL LABS",IF(OR($U56=0,$U56=""),"",IF($V56&gt;=70,"A",IF($V56&gt;=60,"B",IF($V56&gt;=50,"C",IF($V56&gt;=40,"D","E"))))))</f>
        <v>B</v>
      </c>
    </row>
    <row r="57" customFormat="false" ht="26.25" hidden="false" customHeight="false" outlineLevel="0" collapsed="false">
      <c r="A57" s="320" t="n">
        <v>43</v>
      </c>
      <c r="B57" s="591" t="s">
        <v>119</v>
      </c>
      <c r="C57" s="591" t="s">
        <v>120</v>
      </c>
      <c r="D57" s="323" t="n">
        <v>4</v>
      </c>
      <c r="E57" s="323" t="n">
        <v>7</v>
      </c>
      <c r="F57" s="323" t="n">
        <v>8</v>
      </c>
      <c r="G57" s="324" t="n">
        <f aca="false">IF(COUNTA($D57:$F57)&gt;0,SUM($D57/$D$14,$E57/$E$14,$F57/$F$14)*$G$14/COUNTA($D57:$F57),0)</f>
        <v>4.22222222222222</v>
      </c>
      <c r="H57" s="323" t="n">
        <v>2.5</v>
      </c>
      <c r="I57" s="323" t="n">
        <v>3.5</v>
      </c>
      <c r="J57" s="324" t="n">
        <f aca="false">IF(COUNTA($H57:$I57)&gt;0,SUM($H57/$H$14,$I57/$I$14)*$J$14/COUNTA($H57:$I57),0)</f>
        <v>3</v>
      </c>
      <c r="K57" s="323" t="n">
        <v>8</v>
      </c>
      <c r="L57" s="323" t="n">
        <v>11</v>
      </c>
      <c r="M57" s="323"/>
      <c r="N57" s="324" t="n">
        <f aca="false">IF(COUNTA($K57:$M57)&gt;0,SUM($K57/$K$14,$L57/$L$14,$M57/$M$14)*$N$14/COUNTA($K57:$M57),0)</f>
        <v>9.5</v>
      </c>
      <c r="O57" s="325" t="n">
        <f aca="false">IF(ROUNDDOWN(SUM($G57,$J57,$N57,0.05),1)&gt;0,ROUNDDOWN(SUM($G57,$J57,$N57,0.05),1),"")</f>
        <v>16.7</v>
      </c>
      <c r="P57" s="323" t="n">
        <v>16</v>
      </c>
      <c r="Q57" s="323" t="n">
        <v>12</v>
      </c>
      <c r="R57" s="323"/>
      <c r="S57" s="323"/>
      <c r="T57" s="323" t="n">
        <v>9</v>
      </c>
      <c r="U57" s="326" t="n">
        <f aca="false">IF(OR(COUNTIF($P57:$T57,"&gt;0")=0,COUNTA($P$14)=0),"",(IF(COUNTA($Q57:$T57)&lt;=2,SUM($P57:$T57),IF(COUNTA($Q57:$T57)=3,SUM($P57:$T57)-MIN($Q57:$T57),SUM($P57:$T57)-MIN($Q57:$T57)-SMALL($Q57:$T57,2))))*7/(SUM($P$14:$R$14)/10))</f>
        <v>37</v>
      </c>
      <c r="V57" s="327" t="n">
        <f aca="false">IF(ROUNDDOWN(SUM($O57,$U57,0.5),0)&gt;0,ROUNDDOWN(SUM($O57,$U57,0.5),0),"")</f>
        <v>54</v>
      </c>
      <c r="W57" s="327"/>
      <c r="X57" s="327"/>
      <c r="Y57" s="328" t="str">
        <f aca="false">IF(AND(N57&lt;$N$14/2,COUNTIF($P57:$T57,"&gt;0")&gt;0),"FAIL LABS",IF(OR($U57=0,$U57=""),"",IF($V57&gt;=70,"A",IF($V57&gt;=60,"B",IF($V57&gt;=50,"C",IF($V57&gt;=40,"D","E"))))))</f>
        <v>C</v>
      </c>
    </row>
    <row r="58" customFormat="false" ht="26.25" hidden="false" customHeight="false" outlineLevel="0" collapsed="false">
      <c r="A58" s="320" t="n">
        <v>44</v>
      </c>
      <c r="B58" s="591" t="s">
        <v>121</v>
      </c>
      <c r="C58" s="591" t="s">
        <v>122</v>
      </c>
      <c r="D58" s="323" t="n">
        <v>10</v>
      </c>
      <c r="E58" s="323" t="n">
        <v>10</v>
      </c>
      <c r="F58" s="323" t="n">
        <v>10</v>
      </c>
      <c r="G58" s="324" t="n">
        <f aca="false">IF(COUNTA($D58:$F58)&gt;0,SUM($D58/$D$14,$E58/$E$14,$F58/$F$14)*$G$14/COUNTA($D58:$F58),0)</f>
        <v>6.66666666666667</v>
      </c>
      <c r="H58" s="323" t="n">
        <v>3</v>
      </c>
      <c r="I58" s="323" t="n">
        <v>5</v>
      </c>
      <c r="J58" s="324" t="n">
        <f aca="false">IF(COUNTA($H58:$I58)&gt;0,SUM($H58/$H$14,$I58/$I$14)*$J$14/COUNTA($H58:$I58),0)</f>
        <v>4</v>
      </c>
      <c r="K58" s="323" t="n">
        <v>8</v>
      </c>
      <c r="L58" s="323" t="n">
        <v>11</v>
      </c>
      <c r="M58" s="323"/>
      <c r="N58" s="324" t="n">
        <f aca="false">IF(COUNTA($K58:$M58)&gt;0,SUM($K58/$K$14,$L58/$L$14,$M58/$M$14)*$N$14/COUNTA($K58:$M58),0)</f>
        <v>9.5</v>
      </c>
      <c r="O58" s="325" t="n">
        <f aca="false">IF(ROUNDDOWN(SUM($G58,$J58,$N58,0.05),1)&gt;0,ROUNDDOWN(SUM($G58,$J58,$N58,0.05),1),"")</f>
        <v>20.2</v>
      </c>
      <c r="P58" s="323" t="n">
        <v>23</v>
      </c>
      <c r="Q58" s="323" t="n">
        <v>16</v>
      </c>
      <c r="R58" s="323"/>
      <c r="S58" s="323"/>
      <c r="T58" s="323" t="n">
        <v>14</v>
      </c>
      <c r="U58" s="326" t="n">
        <f aca="false">IF(OR(COUNTIF($P58:$T58,"&gt;0")=0,COUNTA($P$14)=0),"",(IF(COUNTA($Q58:$T58)&lt;=2,SUM($P58:$T58),IF(COUNTA($Q58:$T58)=3,SUM($P58:$T58)-MIN($Q58:$T58),SUM($P58:$T58)-MIN($Q58:$T58)-SMALL($Q58:$T58,2))))*7/(SUM($P$14:$R$14)/10))</f>
        <v>53</v>
      </c>
      <c r="V58" s="327" t="n">
        <f aca="false">IF(ROUNDDOWN(SUM($O58,$U58,0.5),0)&gt;0,ROUNDDOWN(SUM($O58,$U58,0.5),0),"")</f>
        <v>73</v>
      </c>
      <c r="W58" s="327"/>
      <c r="X58" s="327"/>
      <c r="Y58" s="328" t="str">
        <f aca="false">IF(AND(N58&lt;$N$14/2,COUNTIF($P58:$T58,"&gt;0")&gt;0),"FAIL LABS",IF(OR($U58=0,$U58=""),"",IF($V58&gt;=70,"A",IF($V58&gt;=60,"B",IF($V58&gt;=50,"C",IF($V58&gt;=40,"D","E"))))))</f>
        <v>A</v>
      </c>
    </row>
    <row r="59" customFormat="false" ht="26.25" hidden="false" customHeight="false" outlineLevel="0" collapsed="false">
      <c r="A59" s="320" t="n">
        <v>45</v>
      </c>
      <c r="B59" s="591" t="s">
        <v>123</v>
      </c>
      <c r="C59" s="591" t="s">
        <v>124</v>
      </c>
      <c r="D59" s="323" t="n">
        <v>6</v>
      </c>
      <c r="E59" s="323" t="n">
        <v>10</v>
      </c>
      <c r="F59" s="323" t="n">
        <v>9</v>
      </c>
      <c r="G59" s="324" t="n">
        <f aca="false">IF(COUNTA($D59:$F59)&gt;0,SUM($D59/$D$14,$E59/$E$14,$F59/$F$14)*$G$14/COUNTA($D59:$F59),0)</f>
        <v>5.55555555555555</v>
      </c>
      <c r="H59" s="323" t="n">
        <v>4.5</v>
      </c>
      <c r="I59" s="323" t="n">
        <v>5</v>
      </c>
      <c r="J59" s="324" t="n">
        <f aca="false">IF(COUNTA($H59:$I59)&gt;0,SUM($H59/$H$14,$I59/$I$14)*$J$14/COUNTA($H59:$I59),0)</f>
        <v>4.75</v>
      </c>
      <c r="K59" s="323" t="n">
        <v>9</v>
      </c>
      <c r="L59" s="323" t="n">
        <v>9</v>
      </c>
      <c r="M59" s="323"/>
      <c r="N59" s="324" t="n">
        <f aca="false">IF(COUNTA($K59:$M59)&gt;0,SUM($K59/$K$14,$L59/$L$14,$M59/$M$14)*$N$14/COUNTA($K59:$M59),0)</f>
        <v>9</v>
      </c>
      <c r="O59" s="325" t="n">
        <f aca="false">IF(ROUNDDOWN(SUM($G59,$J59,$N59,0.05),1)&gt;0,ROUNDDOWN(SUM($G59,$J59,$N59,0.05),1),"")</f>
        <v>19.3</v>
      </c>
      <c r="P59" s="323" t="n">
        <v>21</v>
      </c>
      <c r="Q59" s="323" t="n">
        <v>16</v>
      </c>
      <c r="R59" s="323"/>
      <c r="S59" s="323"/>
      <c r="T59" s="323" t="n">
        <v>17</v>
      </c>
      <c r="U59" s="326" t="n">
        <f aca="false">IF(OR(COUNTIF($P59:$T59,"&gt;0")=0,COUNTA($P$14)=0),"",(IF(COUNTA($Q59:$T59)&lt;=2,SUM($P59:$T59),IF(COUNTA($Q59:$T59)=3,SUM($P59:$T59)-MIN($Q59:$T59),SUM($P59:$T59)-MIN($Q59:$T59)-SMALL($Q59:$T59,2))))*7/(SUM($P$14:$R$14)/10))</f>
        <v>54</v>
      </c>
      <c r="V59" s="327" t="n">
        <f aca="false">IF(ROUNDDOWN(SUM($O59,$U59,0.5),0)&gt;0,ROUNDDOWN(SUM($O59,$U59,0.5),0),"")</f>
        <v>73</v>
      </c>
      <c r="W59" s="327"/>
      <c r="X59" s="327"/>
      <c r="Y59" s="328" t="str">
        <f aca="false">IF(AND(N59&lt;$N$14/2,COUNTIF($P59:$T59,"&gt;0")&gt;0),"FAIL LABS",IF(OR($U59=0,$U59=""),"",IF($V59&gt;=70,"A",IF($V59&gt;=60,"B",IF($V59&gt;=50,"C",IF($V59&gt;=40,"D","E"))))))</f>
        <v>A</v>
      </c>
    </row>
    <row r="60" customFormat="false" ht="26.25" hidden="false" customHeight="false" outlineLevel="0" collapsed="false">
      <c r="A60" s="320" t="n">
        <v>46</v>
      </c>
      <c r="B60" s="591" t="s">
        <v>125</v>
      </c>
      <c r="C60" s="591" t="s">
        <v>126</v>
      </c>
      <c r="D60" s="323" t="n">
        <v>9</v>
      </c>
      <c r="E60" s="323" t="n">
        <v>10</v>
      </c>
      <c r="F60" s="323" t="n">
        <v>10</v>
      </c>
      <c r="G60" s="324" t="n">
        <f aca="false">IF(COUNTA($D60:$F60)&gt;0,SUM($D60/$D$14,$E60/$E$14,$F60/$F$14)*$G$14/COUNTA($D60:$F60),0)</f>
        <v>6.44444444444444</v>
      </c>
      <c r="H60" s="323" t="n">
        <v>4</v>
      </c>
      <c r="I60" s="323" t="n">
        <v>4.5</v>
      </c>
      <c r="J60" s="324" t="n">
        <f aca="false">IF(COUNTA($H60:$I60)&gt;0,SUM($H60/$H$14,$I60/$I$14)*$J$14/COUNTA($H60:$I60),0)</f>
        <v>4.25</v>
      </c>
      <c r="K60" s="323" t="n">
        <v>10</v>
      </c>
      <c r="L60" s="323" t="n">
        <v>9</v>
      </c>
      <c r="M60" s="323"/>
      <c r="N60" s="324" t="n">
        <f aca="false">IF(COUNTA($K60:$M60)&gt;0,SUM($K60/$K$14,$L60/$L$14,$M60/$M$14)*$N$14/COUNTA($K60:$M60),0)</f>
        <v>9.5</v>
      </c>
      <c r="O60" s="325" t="n">
        <f aca="false">IF(ROUNDDOWN(SUM($G60,$J60,$N60,0.05),1)&gt;0,ROUNDDOWN(SUM($G60,$J60,$N60,0.05),1),"")</f>
        <v>20.2</v>
      </c>
      <c r="P60" s="323" t="n">
        <v>23.5</v>
      </c>
      <c r="Q60" s="323" t="n">
        <v>17</v>
      </c>
      <c r="R60" s="323"/>
      <c r="S60" s="323" t="n">
        <v>15</v>
      </c>
      <c r="T60" s="323"/>
      <c r="U60" s="326" t="n">
        <f aca="false">IF(OR(COUNTIF($P60:$T60,"&gt;0")=0,COUNTA($P$14)=0),"",(IF(COUNTA($Q60:$T60)&lt;=2,SUM($P60:$T60),IF(COUNTA($Q60:$T60)=3,SUM($P60:$T60)-MIN($Q60:$T60),SUM($P60:$T60)-MIN($Q60:$T60)-SMALL($Q60:$T60,2))))*7/(SUM($P$14:$R$14)/10))</f>
        <v>55.5</v>
      </c>
      <c r="V60" s="327" t="n">
        <f aca="false">IF(ROUNDDOWN(SUM($O60,$U60,0.5),0)&gt;0,ROUNDDOWN(SUM($O60,$U60,0.5),0),"")</f>
        <v>76</v>
      </c>
      <c r="W60" s="327"/>
      <c r="X60" s="327"/>
      <c r="Y60" s="328" t="str">
        <f aca="false">IF(AND(N60&lt;$N$14/2,COUNTIF($P60:$T60,"&gt;0")&gt;0),"FAIL LABS",IF(OR($U60=0,$U60=""),"",IF($V60&gt;=70,"A",IF($V60&gt;=60,"B",IF($V60&gt;=50,"C",IF($V60&gt;=40,"D","E"))))))</f>
        <v>A</v>
      </c>
    </row>
    <row r="61" customFormat="false" ht="26.25" hidden="false" customHeight="false" outlineLevel="0" collapsed="false">
      <c r="A61" s="320" t="n">
        <v>47</v>
      </c>
      <c r="B61" s="591" t="s">
        <v>127</v>
      </c>
      <c r="C61" s="591" t="s">
        <v>128</v>
      </c>
      <c r="D61" s="323" t="n">
        <v>9</v>
      </c>
      <c r="E61" s="323" t="n">
        <v>9</v>
      </c>
      <c r="F61" s="323" t="n">
        <v>8</v>
      </c>
      <c r="G61" s="324" t="n">
        <f aca="false">IF(COUNTA($D61:$F61)&gt;0,SUM($D61/$D$14,$E61/$E$14,$F61/$F$14)*$G$14/COUNTA($D61:$F61),0)</f>
        <v>5.77777777777778</v>
      </c>
      <c r="H61" s="323" t="n">
        <v>4.5</v>
      </c>
      <c r="I61" s="323" t="n">
        <v>5</v>
      </c>
      <c r="J61" s="324" t="n">
        <f aca="false">IF(COUNTA($H61:$I61)&gt;0,SUM($H61/$H$14,$I61/$I$14)*$J$14/COUNTA($H61:$I61),0)</f>
        <v>4.75</v>
      </c>
      <c r="K61" s="323" t="n">
        <v>8</v>
      </c>
      <c r="L61" s="323" t="n">
        <v>11</v>
      </c>
      <c r="M61" s="323"/>
      <c r="N61" s="324" t="n">
        <f aca="false">IF(COUNTA($K61:$M61)&gt;0,SUM($K61/$K$14,$L61/$L$14,$M61/$M$14)*$N$14/COUNTA($K61:$M61),0)</f>
        <v>9.5</v>
      </c>
      <c r="O61" s="325" t="n">
        <f aca="false">IF(ROUNDDOWN(SUM($G61,$J61,$N61,0.05),1)&gt;0,ROUNDDOWN(SUM($G61,$J61,$N61,0.05),1),"")</f>
        <v>20</v>
      </c>
      <c r="P61" s="323" t="n">
        <v>22</v>
      </c>
      <c r="Q61" s="323" t="n">
        <v>17</v>
      </c>
      <c r="R61" s="323"/>
      <c r="S61" s="323" t="n">
        <v>16</v>
      </c>
      <c r="T61" s="323"/>
      <c r="U61" s="326" t="n">
        <f aca="false">IF(OR(COUNTIF($P61:$T61,"&gt;0")=0,COUNTA($P$14)=0),"",(IF(COUNTA($Q61:$T61)&lt;=2,SUM($P61:$T61),IF(COUNTA($Q61:$T61)=3,SUM($P61:$T61)-MIN($Q61:$T61),SUM($P61:$T61)-MIN($Q61:$T61)-SMALL($Q61:$T61,2))))*7/(SUM($P$14:$R$14)/10))</f>
        <v>55</v>
      </c>
      <c r="V61" s="327" t="n">
        <f aca="false">IF(ROUNDDOWN(SUM($O61,$U61,0.5),0)&gt;0,ROUNDDOWN(SUM($O61,$U61,0.5),0),"")</f>
        <v>75</v>
      </c>
      <c r="W61" s="327"/>
      <c r="X61" s="327"/>
      <c r="Y61" s="328" t="str">
        <f aca="false">IF(AND(N61&lt;$N$14/2,COUNTIF($P61:$T61,"&gt;0")&gt;0),"FAIL LABS",IF(OR($U61=0,$U61=""),"",IF($V61&gt;=70,"A",IF($V61&gt;=60,"B",IF($V61&gt;=50,"C",IF($V61&gt;=40,"D","E"))))))</f>
        <v>A</v>
      </c>
    </row>
    <row r="62" customFormat="false" ht="26.25" hidden="false" customHeight="false" outlineLevel="0" collapsed="false">
      <c r="A62" s="320" t="n">
        <v>48</v>
      </c>
      <c r="B62" s="591" t="s">
        <v>129</v>
      </c>
      <c r="C62" s="591" t="s">
        <v>130</v>
      </c>
      <c r="D62" s="323" t="n">
        <v>8</v>
      </c>
      <c r="E62" s="323" t="n">
        <v>5</v>
      </c>
      <c r="F62" s="323" t="n">
        <v>3</v>
      </c>
      <c r="G62" s="324" t="n">
        <f aca="false">IF(COUNTA($D62:$F62)&gt;0,SUM($D62/$D$14,$E62/$E$14,$F62/$F$14)*$G$14/COUNTA($D62:$F62),0)</f>
        <v>3.55555555555556</v>
      </c>
      <c r="H62" s="323" t="n">
        <v>4</v>
      </c>
      <c r="I62" s="323" t="n">
        <v>4.5</v>
      </c>
      <c r="J62" s="324" t="n">
        <f aca="false">IF(COUNTA($H62:$I62)&gt;0,SUM($H62/$H$14,$I62/$I$14)*$J$14/COUNTA($H62:$I62),0)</f>
        <v>4.25</v>
      </c>
      <c r="K62" s="323" t="n">
        <v>9</v>
      </c>
      <c r="L62" s="323" t="n">
        <v>9</v>
      </c>
      <c r="M62" s="323"/>
      <c r="N62" s="324" t="n">
        <f aca="false">IF(COUNTA($K62:$M62)&gt;0,SUM($K62/$K$14,$L62/$L$14,$M62/$M$14)*$N$14/COUNTA($K62:$M62),0)</f>
        <v>9</v>
      </c>
      <c r="O62" s="325" t="n">
        <f aca="false">IF(ROUNDDOWN(SUM($G62,$J62,$N62,0.05),1)&gt;0,ROUNDDOWN(SUM($G62,$J62,$N62,0.05),1),"")</f>
        <v>16.8</v>
      </c>
      <c r="P62" s="323" t="n">
        <v>15.5</v>
      </c>
      <c r="Q62" s="323" t="n">
        <v>16</v>
      </c>
      <c r="R62" s="323"/>
      <c r="S62" s="323"/>
      <c r="T62" s="323" t="n">
        <v>19</v>
      </c>
      <c r="U62" s="326" t="n">
        <f aca="false">IF(OR(COUNTIF($P62:$T62,"&gt;0")=0,COUNTA($P$14)=0),"",(IF(COUNTA($Q62:$T62)&lt;=2,SUM($P62:$T62),IF(COUNTA($Q62:$T62)=3,SUM($P62:$T62)-MIN($Q62:$T62),SUM($P62:$T62)-MIN($Q62:$T62)-SMALL($Q62:$T62,2))))*7/(SUM($P$14:$R$14)/10))</f>
        <v>50.5</v>
      </c>
      <c r="V62" s="327" t="n">
        <f aca="false">IF(ROUNDDOWN(SUM($O62,$U62,0.5),0)&gt;0,ROUNDDOWN(SUM($O62,$U62,0.5),0),"")</f>
        <v>67</v>
      </c>
      <c r="W62" s="327"/>
      <c r="X62" s="327"/>
      <c r="Y62" s="328" t="str">
        <f aca="false">IF(AND(N62&lt;$N$14/2,COUNTIF($P62:$T62,"&gt;0")&gt;0),"FAIL LABS",IF(OR($U62=0,$U62=""),"",IF($V62&gt;=70,"A",IF($V62&gt;=60,"B",IF($V62&gt;=50,"C",IF($V62&gt;=40,"D","E"))))))</f>
        <v>B</v>
      </c>
    </row>
    <row r="63" customFormat="false" ht="26.25" hidden="false" customHeight="false" outlineLevel="0" collapsed="false">
      <c r="A63" s="320" t="n">
        <v>49</v>
      </c>
      <c r="B63" s="592" t="s">
        <v>168</v>
      </c>
      <c r="C63" s="592" t="s">
        <v>176</v>
      </c>
      <c r="D63" s="323" t="n">
        <v>9</v>
      </c>
      <c r="E63" s="323" t="n">
        <v>7</v>
      </c>
      <c r="F63" s="323" t="n">
        <v>8</v>
      </c>
      <c r="G63" s="324" t="n">
        <f aca="false">IF(COUNTA($D63:$F63)&gt;0,SUM($D63/$D$14,$E63/$E$14,$F63/$F$14)*$G$14/COUNTA($D63:$F63),0)</f>
        <v>5.33333333333333</v>
      </c>
      <c r="H63" s="323" t="n">
        <v>4</v>
      </c>
      <c r="I63" s="323" t="n">
        <v>4</v>
      </c>
      <c r="J63" s="324" t="n">
        <f aca="false">IF(COUNTA($H63:$I63)&gt;0,SUM($H63/$H$14,$I63/$I$14)*$J$14/COUNTA($H63:$I63),0)</f>
        <v>4</v>
      </c>
      <c r="K63" s="323" t="n">
        <v>10</v>
      </c>
      <c r="L63" s="323" t="n">
        <v>9</v>
      </c>
      <c r="M63" s="323"/>
      <c r="N63" s="324" t="n">
        <f aca="false">IF(COUNTA($K63:$M63)&gt;0,SUM($K63/$K$14,$L63/$L$14,$M63/$M$14)*$N$14/COUNTA($K63:$M63),0)</f>
        <v>9.5</v>
      </c>
      <c r="O63" s="325" t="n">
        <f aca="false">IF(ROUNDDOWN(SUM($G63,$J63,$N63,0.05),1)&gt;0,ROUNDDOWN(SUM($G63,$J63,$N63,0.05),1),"")</f>
        <v>18.8</v>
      </c>
      <c r="P63" s="323" t="n">
        <v>15</v>
      </c>
      <c r="Q63" s="323" t="n">
        <v>13</v>
      </c>
      <c r="R63" s="323"/>
      <c r="S63" s="323"/>
      <c r="T63" s="323" t="n">
        <v>12</v>
      </c>
      <c r="U63" s="326" t="n">
        <f aca="false">IF(OR(COUNTIF($P63:$T63,"&gt;0")=0,COUNTA($P$14)=0),"",(IF(COUNTA($Q63:$T63)&lt;=2,SUM($P63:$T63),IF(COUNTA($Q63:$T63)=3,SUM($P63:$T63)-MIN($Q63:$T63),SUM($P63:$T63)-MIN($Q63:$T63)-SMALL($Q63:$T63,2))))*7/(SUM($P$14:$R$14)/10))</f>
        <v>40</v>
      </c>
      <c r="V63" s="327" t="n">
        <f aca="false">IF(ROUNDDOWN(SUM($O63,$U63,0.5),0)&gt;0,ROUNDDOWN(SUM($O63,$U63,0.5),0),"")</f>
        <v>59</v>
      </c>
      <c r="W63" s="327"/>
      <c r="X63" s="327"/>
      <c r="Y63" s="328" t="str">
        <f aca="false">IF(AND(N63&lt;$N$14/2,COUNTIF($P63:$T63,"&gt;0")&gt;0),"FAIL LABS",IF(OR($U63=0,$U63=""),"",IF($V63&gt;=70,"A",IF($V63&gt;=60,"B",IF($V63&gt;=50,"C",IF($V63&gt;=40,"D","E"))))))</f>
        <v>C</v>
      </c>
    </row>
    <row r="64" customFormat="false" ht="26.25" hidden="false" customHeight="false" outlineLevel="0" collapsed="false">
      <c r="A64" s="320" t="n">
        <v>50</v>
      </c>
      <c r="B64" s="591" t="s">
        <v>131</v>
      </c>
      <c r="C64" s="591" t="s">
        <v>132</v>
      </c>
      <c r="D64" s="323" t="n">
        <v>7</v>
      </c>
      <c r="E64" s="323" t="n">
        <v>5</v>
      </c>
      <c r="F64" s="323" t="n">
        <v>6</v>
      </c>
      <c r="G64" s="324" t="n">
        <f aca="false">IF(COUNTA($D64:$F64)&gt;0,SUM($D64/$D$14,$E64/$E$14,$F64/$F$14)*$G$14/COUNTA($D64:$F64),0)</f>
        <v>4</v>
      </c>
      <c r="H64" s="323" t="n">
        <v>4</v>
      </c>
      <c r="I64" s="323" t="n">
        <v>4</v>
      </c>
      <c r="J64" s="324" t="n">
        <f aca="false">IF(COUNTA($H64:$I64)&gt;0,SUM($H64/$H$14,$I64/$I$14)*$J$14/COUNTA($H64:$I64),0)</f>
        <v>4</v>
      </c>
      <c r="K64" s="323" t="n">
        <v>10</v>
      </c>
      <c r="L64" s="323" t="n">
        <v>9</v>
      </c>
      <c r="M64" s="323"/>
      <c r="N64" s="324" t="n">
        <f aca="false">IF(COUNTA($K64:$M64)&gt;0,SUM($K64/$K$14,$L64/$L$14,$M64/$M$14)*$N$14/COUNTA($K64:$M64),0)</f>
        <v>9.5</v>
      </c>
      <c r="O64" s="325" t="n">
        <f aca="false">IF(ROUNDDOWN(SUM($G64,$J64,$N64,0.05),1)&gt;0,ROUNDDOWN(SUM($G64,$J64,$N64,0.05),1),"")</f>
        <v>17.5</v>
      </c>
      <c r="P64" s="323" t="n">
        <v>21.5</v>
      </c>
      <c r="Q64" s="323" t="n">
        <v>17</v>
      </c>
      <c r="R64" s="323"/>
      <c r="S64" s="323" t="n">
        <v>15</v>
      </c>
      <c r="T64" s="323"/>
      <c r="U64" s="326" t="n">
        <f aca="false">IF(OR(COUNTIF($P64:$T64,"&gt;0")=0,COUNTA($P$14)=0),"",(IF(COUNTA($Q64:$T64)&lt;=2,SUM($P64:$T64),IF(COUNTA($Q64:$T64)=3,SUM($P64:$T64)-MIN($Q64:$T64),SUM($P64:$T64)-MIN($Q64:$T64)-SMALL($Q64:$T64,2))))*7/(SUM($P$14:$R$14)/10))</f>
        <v>53.5</v>
      </c>
      <c r="V64" s="327" t="n">
        <f aca="false">IF(ROUNDDOWN(SUM($O64,$U64,0.5),0)&gt;0,ROUNDDOWN(SUM($O64,$U64,0.5),0),"")</f>
        <v>71</v>
      </c>
      <c r="W64" s="327"/>
      <c r="X64" s="327"/>
      <c r="Y64" s="328" t="str">
        <f aca="false">IF(AND(N64&lt;$N$14/2,COUNTIF($P64:$T64,"&gt;0")&gt;0),"FAIL LABS",IF(OR($U64=0,$U64=""),"",IF($V64&gt;=70,"A",IF($V64&gt;=60,"B",IF($V64&gt;=50,"C",IF($V64&gt;=40,"D","E"))))))</f>
        <v>A</v>
      </c>
    </row>
    <row r="65" customFormat="false" ht="26.25" hidden="false" customHeight="false" outlineLevel="0" collapsed="false">
      <c r="A65" s="320" t="n">
        <v>51</v>
      </c>
      <c r="B65" s="591" t="s">
        <v>133</v>
      </c>
      <c r="C65" s="591" t="s">
        <v>134</v>
      </c>
      <c r="D65" s="323" t="n">
        <v>7</v>
      </c>
      <c r="E65" s="323" t="n">
        <v>10</v>
      </c>
      <c r="F65" s="323" t="n">
        <v>10</v>
      </c>
      <c r="G65" s="324" t="n">
        <f aca="false">IF(COUNTA($D65:$F65)&gt;0,SUM($D65/$D$14,$E65/$E$14,$F65/$F$14)*$G$14/COUNTA($D65:$F65),0)</f>
        <v>6</v>
      </c>
      <c r="H65" s="323" t="n">
        <v>4</v>
      </c>
      <c r="I65" s="323" t="n">
        <v>4.5</v>
      </c>
      <c r="J65" s="324" t="n">
        <f aca="false">IF(COUNTA($H65:$I65)&gt;0,SUM($H65/$H$14,$I65/$I$14)*$J$14/COUNTA($H65:$I65),0)</f>
        <v>4.25</v>
      </c>
      <c r="K65" s="323" t="n">
        <v>8</v>
      </c>
      <c r="L65" s="323" t="n">
        <v>8</v>
      </c>
      <c r="M65" s="323"/>
      <c r="N65" s="324" t="n">
        <f aca="false">IF(COUNTA($K65:$M65)&gt;0,SUM($K65/$K$14,$L65/$L$14,$M65/$M$14)*$N$14/COUNTA($K65:$M65),0)</f>
        <v>8</v>
      </c>
      <c r="O65" s="325" t="n">
        <f aca="false">IF(ROUNDDOWN(SUM($G65,$J65,$N65,0.05),1)&gt;0,ROUNDDOWN(SUM($G65,$J65,$N65,0.05),1),"")</f>
        <v>18.3</v>
      </c>
      <c r="P65" s="323" t="n">
        <v>20.5</v>
      </c>
      <c r="Q65" s="323" t="n">
        <v>16</v>
      </c>
      <c r="R65" s="323"/>
      <c r="S65" s="323" t="n">
        <v>14</v>
      </c>
      <c r="T65" s="323"/>
      <c r="U65" s="326" t="n">
        <f aca="false">IF(OR(COUNTIF($P65:$T65,"&gt;0")=0,COUNTA($P$14)=0),"",(IF(COUNTA($Q65:$T65)&lt;=2,SUM($P65:$T65),IF(COUNTA($Q65:$T65)=3,SUM($P65:$T65)-MIN($Q65:$T65),SUM($P65:$T65)-MIN($Q65:$T65)-SMALL($Q65:$T65,2))))*7/(SUM($P$14:$R$14)/10))</f>
        <v>50.5</v>
      </c>
      <c r="V65" s="327" t="n">
        <f aca="false">IF(ROUNDDOWN(SUM($O65,$U65,0.5),0)&gt;0,ROUNDDOWN(SUM($O65,$U65,0.5),0),"")</f>
        <v>69</v>
      </c>
      <c r="W65" s="327"/>
      <c r="X65" s="327"/>
      <c r="Y65" s="328" t="str">
        <f aca="false">IF(AND(N65&lt;$N$14/2,COUNTIF($P65:$T65,"&gt;0")&gt;0),"FAIL LABS",IF(OR($U65=0,$U65=""),"",IF($V65&gt;=70,"A",IF($V65&gt;=60,"B",IF($V65&gt;=50,"C",IF($V65&gt;=40,"D","E"))))))</f>
        <v>B</v>
      </c>
    </row>
    <row r="66" customFormat="false" ht="26.25" hidden="false" customHeight="false" outlineLevel="0" collapsed="false">
      <c r="A66" s="320" t="n">
        <v>52</v>
      </c>
      <c r="B66" s="592" t="s">
        <v>135</v>
      </c>
      <c r="C66" s="592" t="s">
        <v>136</v>
      </c>
      <c r="D66" s="323" t="n">
        <v>10</v>
      </c>
      <c r="E66" s="323" t="n">
        <v>5</v>
      </c>
      <c r="F66" s="323" t="n">
        <v>9</v>
      </c>
      <c r="G66" s="324" t="n">
        <f aca="false">IF(COUNTA($D66:$F66)&gt;0,SUM($D66/$D$14,$E66/$E$14,$F66/$F$14)*$G$14/COUNTA($D66:$F66),0)</f>
        <v>5.33333333333333</v>
      </c>
      <c r="H66" s="323" t="n">
        <v>4</v>
      </c>
      <c r="I66" s="323" t="n">
        <v>4</v>
      </c>
      <c r="J66" s="324" t="n">
        <f aca="false">IF(COUNTA($H66:$I66)&gt;0,SUM($H66/$H$14,$I66/$I$14)*$J$14/COUNTA($H66:$I66),0)</f>
        <v>4</v>
      </c>
      <c r="K66" s="323" t="n">
        <v>9</v>
      </c>
      <c r="L66" s="323" t="n">
        <v>9</v>
      </c>
      <c r="M66" s="323"/>
      <c r="N66" s="324" t="n">
        <f aca="false">IF(COUNTA($K66:$M66)&gt;0,SUM($K66/$K$14,$L66/$L$14,$M66/$M$14)*$N$14/COUNTA($K66:$M66),0)</f>
        <v>9</v>
      </c>
      <c r="O66" s="325" t="n">
        <f aca="false">IF(ROUNDDOWN(SUM($G66,$J66,$N66,0.05),1)&gt;0,ROUNDDOWN(SUM($G66,$J66,$N66,0.05),1),"")</f>
        <v>18.3</v>
      </c>
      <c r="P66" s="323" t="n">
        <v>9.5</v>
      </c>
      <c r="Q66" s="323" t="n">
        <v>14</v>
      </c>
      <c r="R66" s="323"/>
      <c r="S66" s="323" t="n">
        <v>11</v>
      </c>
      <c r="T66" s="323"/>
      <c r="U66" s="326" t="n">
        <f aca="false">IF(OR(COUNTIF($P66:$T66,"&gt;0")=0,COUNTA($P$14)=0),"",(IF(COUNTA($Q66:$T66)&lt;=2,SUM($P66:$T66),IF(COUNTA($Q66:$T66)=3,SUM($P66:$T66)-MIN($Q66:$T66),SUM($P66:$T66)-MIN($Q66:$T66)-SMALL($Q66:$T66,2))))*7/(SUM($P$14:$R$14)/10))</f>
        <v>34.5</v>
      </c>
      <c r="V66" s="327" t="n">
        <f aca="false">IF(ROUNDDOWN(SUM($O66,$U66,0.5),0)&gt;0,ROUNDDOWN(SUM($O66,$U66,0.5),0),"")</f>
        <v>53</v>
      </c>
      <c r="W66" s="327"/>
      <c r="X66" s="327"/>
      <c r="Y66" s="328" t="str">
        <f aca="false">IF(AND(N66&lt;$N$14/2,COUNTIF($P66:$T66,"&gt;0")&gt;0),"FAIL LABS",IF(OR($U66=0,$U66=""),"",IF($V66&gt;=70,"A",IF($V66&gt;=60,"B",IF($V66&gt;=50,"C",IF($V66&gt;=40,"D","E"))))))</f>
        <v>C</v>
      </c>
    </row>
    <row r="67" customFormat="false" ht="26.25" hidden="false" customHeight="false" outlineLevel="0" collapsed="false">
      <c r="A67" s="320" t="n">
        <v>53</v>
      </c>
      <c r="B67" s="591" t="s">
        <v>148</v>
      </c>
      <c r="C67" s="591" t="s">
        <v>149</v>
      </c>
      <c r="D67" s="323" t="n">
        <v>6</v>
      </c>
      <c r="E67" s="323" t="n">
        <v>5</v>
      </c>
      <c r="F67" s="323" t="n">
        <v>6</v>
      </c>
      <c r="G67" s="324" t="n">
        <f aca="false">IF(COUNTA($D67:$F67)&gt;0,SUM($D67/$D$14,$E67/$E$14,$F67/$F$14)*$G$14/COUNTA($D67:$F67),0)</f>
        <v>3.77777777777778</v>
      </c>
      <c r="H67" s="323" t="n">
        <v>3.5</v>
      </c>
      <c r="I67" s="323" t="n">
        <v>4</v>
      </c>
      <c r="J67" s="324" t="n">
        <f aca="false">IF(COUNTA($H67:$I67)&gt;0,SUM($H67/$H$14,$I67/$I$14)*$J$14/COUNTA($H67:$I67),0)</f>
        <v>3.75</v>
      </c>
      <c r="K67" s="323" t="n">
        <v>10</v>
      </c>
      <c r="L67" s="323" t="n">
        <v>9</v>
      </c>
      <c r="M67" s="323"/>
      <c r="N67" s="324" t="n">
        <f aca="false">IF(COUNTA($K67:$M67)&gt;0,SUM($K67/$K$14,$L67/$L$14,$M67/$M$14)*$N$14/COUNTA($K67:$M67),0)</f>
        <v>9.5</v>
      </c>
      <c r="O67" s="325" t="n">
        <f aca="false">IF(ROUNDDOWN(SUM($G67,$J67,$N67,0.05),1)&gt;0,ROUNDDOWN(SUM($G67,$J67,$N67,0.05),1),"")</f>
        <v>17</v>
      </c>
      <c r="P67" s="323" t="n">
        <v>16.5</v>
      </c>
      <c r="Q67" s="323" t="n">
        <v>19</v>
      </c>
      <c r="R67" s="323"/>
      <c r="S67" s="323" t="n">
        <v>16</v>
      </c>
      <c r="T67" s="323"/>
      <c r="U67" s="326" t="n">
        <f aca="false">IF(OR(COUNTIF($P67:$T67,"&gt;0")=0,COUNTA($P$14)=0),"",(IF(COUNTA($Q67:$T67)&lt;=2,SUM($P67:$T67),IF(COUNTA($Q67:$T67)=3,SUM($P67:$T67)-MIN($Q67:$T67),SUM($P67:$T67)-MIN($Q67:$T67)-SMALL($Q67:$T67,2))))*7/(SUM($P$14:$R$14)/10))</f>
        <v>51.5</v>
      </c>
      <c r="V67" s="327" t="n">
        <f aca="false">IF(ROUNDDOWN(SUM($O67,$U67,0.5),0)&gt;0,ROUNDDOWN(SUM($O67,$U67,0.5),0),"")</f>
        <v>69</v>
      </c>
      <c r="W67" s="327"/>
      <c r="X67" s="327"/>
      <c r="Y67" s="328" t="str">
        <f aca="false">IF(AND(N67&lt;$N$14/2,COUNTIF($P67:$T67,"&gt;0")&gt;0),"FAIL LABS",IF(OR($U67=0,$U67=""),"",IF($V67&gt;=70,"A",IF($V67&gt;=60,"B",IF($V67&gt;=50,"C",IF($V67&gt;=40,"D","E"))))))</f>
        <v>B</v>
      </c>
    </row>
    <row r="68" customFormat="false" ht="26.25" hidden="false" customHeight="false" outlineLevel="0" collapsed="false">
      <c r="A68" s="320" t="n">
        <v>54</v>
      </c>
      <c r="B68" s="591" t="s">
        <v>152</v>
      </c>
      <c r="C68" s="591" t="s">
        <v>153</v>
      </c>
      <c r="D68" s="323" t="n">
        <v>12</v>
      </c>
      <c r="E68" s="323" t="n">
        <v>8</v>
      </c>
      <c r="F68" s="323" t="n">
        <v>10</v>
      </c>
      <c r="G68" s="324" t="n">
        <f aca="false">IF(COUNTA($D68:$F68)&gt;0,SUM($D68/$D$14,$E68/$E$14,$F68/$F$14)*$G$14/COUNTA($D68:$F68),0)</f>
        <v>6.66666666666667</v>
      </c>
      <c r="H68" s="323" t="n">
        <v>2.5</v>
      </c>
      <c r="I68" s="323" t="n">
        <v>3.5</v>
      </c>
      <c r="J68" s="324" t="n">
        <f aca="false">IF(COUNTA($H68:$I68)&gt;0,SUM($H68/$H$14,$I68/$I$14)*$J$14/COUNTA($H68:$I68),0)</f>
        <v>3</v>
      </c>
      <c r="K68" s="323" t="n">
        <v>9</v>
      </c>
      <c r="L68" s="323" t="n">
        <v>10</v>
      </c>
      <c r="M68" s="323"/>
      <c r="N68" s="324" t="n">
        <f aca="false">IF(COUNTA($K68:$M68)&gt;0,SUM($K68/$K$14,$L68/$L$14,$M68/$M$14)*$N$14/COUNTA($K68:$M68),0)</f>
        <v>9.5</v>
      </c>
      <c r="O68" s="325" t="n">
        <f aca="false">IF(ROUNDDOWN(SUM($G68,$J68,$N68,0.05),1)&gt;0,ROUNDDOWN(SUM($G68,$J68,$N68,0.05),1),"")</f>
        <v>19.2</v>
      </c>
      <c r="P68" s="323" t="n">
        <v>16.5</v>
      </c>
      <c r="Q68" s="323" t="n">
        <v>14</v>
      </c>
      <c r="R68" s="323"/>
      <c r="S68" s="323" t="n">
        <v>15</v>
      </c>
      <c r="T68" s="323"/>
      <c r="U68" s="326" t="n">
        <f aca="false">IF(OR(COUNTIF($P68:$T68,"&gt;0")=0,COUNTA($P$14)=0),"",(IF(COUNTA($Q68:$T68)&lt;=2,SUM($P68:$T68),IF(COUNTA($Q68:$T68)=3,SUM($P68:$T68)-MIN($Q68:$T68),SUM($P68:$T68)-MIN($Q68:$T68)-SMALL($Q68:$T68,2))))*7/(SUM($P$14:$R$14)/10))</f>
        <v>45.5</v>
      </c>
      <c r="V68" s="327" t="n">
        <f aca="false">IF(ROUNDDOWN(SUM($O68,$U68,0.5),0)&gt;0,ROUNDDOWN(SUM($O68,$U68,0.5),0),"")</f>
        <v>65</v>
      </c>
      <c r="W68" s="327"/>
      <c r="X68" s="327"/>
      <c r="Y68" s="328" t="str">
        <f aca="false">IF(AND(N68&lt;$N$14/2,COUNTIF($P68:$T68,"&gt;0")&gt;0),"FAIL LABS",IF(OR($U68=0,$U68=""),"",IF($V68&gt;=70,"A",IF($V68&gt;=60,"B",IF($V68&gt;=50,"C",IF($V68&gt;=40,"D","E"))))))</f>
        <v>B</v>
      </c>
    </row>
    <row r="69" customFormat="false" ht="26.25" hidden="false" customHeight="false" outlineLevel="0" collapsed="false">
      <c r="A69" s="320" t="n">
        <v>55</v>
      </c>
      <c r="B69" s="591" t="s">
        <v>476</v>
      </c>
      <c r="C69" s="591" t="s">
        <v>477</v>
      </c>
      <c r="D69" s="323"/>
      <c r="E69" s="323"/>
      <c r="F69" s="323"/>
      <c r="G69" s="324" t="n">
        <f aca="false">IF(COUNTA($D69:$F69)&gt;0,SUM($D69/$D$14,$E69/$E$14,$F69/$F$14)*$G$14/COUNTA($D69:$F69),0)</f>
        <v>0</v>
      </c>
      <c r="H69" s="323"/>
      <c r="I69" s="323"/>
      <c r="J69" s="324" t="n">
        <f aca="false">IF(COUNTA($H69:$I69)&gt;0,SUM($H69/$H$14,$I69/$I$14)*$J$14/COUNTA($H69:$I69),0)</f>
        <v>0</v>
      </c>
      <c r="K69" s="323"/>
      <c r="L69" s="323"/>
      <c r="M69" s="323"/>
      <c r="N69" s="324" t="n">
        <f aca="false">IF(COUNTA($K69:$M69)&gt;0,SUM($K69/$K$14,$L69/$L$14,$M69/$M$14)*$N$14/COUNTA($K69:$M69),0)</f>
        <v>0</v>
      </c>
      <c r="O69" s="325" t="str">
        <f aca="false">IF(ROUNDDOWN(SUM($G69,$J69,$N69,0.05),1)&gt;0,ROUNDDOWN(SUM($G69,$J69,$N69,0.05),1),"")</f>
        <v/>
      </c>
      <c r="P69" s="323"/>
      <c r="Q69" s="323"/>
      <c r="R69" s="323"/>
      <c r="S69" s="323"/>
      <c r="T69" s="323"/>
      <c r="U69" s="326" t="str">
        <f aca="false">IF(OR(COUNTIF($P69:$T69,"&gt;0")=0,COUNTA($P$14)=0),"",(IF(COUNTA($Q69:$T69)&lt;=2,SUM($P69:$T69),IF(COUNTA($Q69:$T69)=3,SUM($P69:$T69)-MIN($Q69:$T69),SUM($P69:$T69)-MIN($Q69:$T69)-SMALL($Q69:$T69,2))))*7/(SUM($P$14:$R$14)/10))</f>
        <v/>
      </c>
      <c r="V69" s="327" t="str">
        <f aca="false">IF(ROUNDDOWN(SUM($O69,$U69,0.5),0)&gt;0,ROUNDDOWN(SUM($O69,$U69,0.5),0),"")</f>
        <v/>
      </c>
      <c r="W69" s="327"/>
      <c r="X69" s="327"/>
      <c r="Y69" s="328" t="str">
        <f aca="false">IF(AND(N69&lt;$N$14/2,COUNTIF($P69:$T69,"&gt;0")&gt;0),"FAIL LABS",IF(OR($U69=0,$U69=""),"",IF($V69&gt;=70,"A",IF($V69&gt;=60,"B",IF($V69&gt;=50,"C",IF($V69&gt;=40,"D","E"))))))</f>
        <v/>
      </c>
    </row>
    <row r="70" customFormat="false" ht="26.25" hidden="false" customHeight="false" outlineLevel="0" collapsed="false">
      <c r="A70" s="320" t="n">
        <v>56</v>
      </c>
      <c r="B70" s="591" t="s">
        <v>154</v>
      </c>
      <c r="C70" s="591" t="s">
        <v>155</v>
      </c>
      <c r="D70" s="323" t="n">
        <v>10</v>
      </c>
      <c r="E70" s="323" t="n">
        <v>10</v>
      </c>
      <c r="F70" s="323" t="n">
        <v>6</v>
      </c>
      <c r="G70" s="324" t="n">
        <f aca="false">IF(COUNTA($D70:$F70)&gt;0,SUM($D70/$D$14,$E70/$E$14,$F70/$F$14)*$G$14/COUNTA($D70:$F70),0)</f>
        <v>5.77777777777778</v>
      </c>
      <c r="H70" s="323" t="n">
        <v>4</v>
      </c>
      <c r="I70" s="323" t="n">
        <v>4.5</v>
      </c>
      <c r="J70" s="324" t="n">
        <f aca="false">IF(COUNTA($H70:$I70)&gt;0,SUM($H70/$H$14,$I70/$I$14)*$J$14/COUNTA($H70:$I70),0)</f>
        <v>4.25</v>
      </c>
      <c r="K70" s="323" t="n">
        <v>10</v>
      </c>
      <c r="L70" s="323" t="n">
        <v>9</v>
      </c>
      <c r="M70" s="323"/>
      <c r="N70" s="324" t="n">
        <f aca="false">IF(COUNTA($K70:$M70)&gt;0,SUM($K70/$K$14,$L70/$L$14,$M70/$M$14)*$N$14/COUNTA($K70:$M70),0)</f>
        <v>9.5</v>
      </c>
      <c r="O70" s="325" t="n">
        <f aca="false">IF(ROUNDDOWN(SUM($G70,$J70,$N70,0.05),1)&gt;0,ROUNDDOWN(SUM($G70,$J70,$N70,0.05),1),"")</f>
        <v>19.5</v>
      </c>
      <c r="P70" s="323" t="n">
        <v>19.5</v>
      </c>
      <c r="Q70" s="323" t="n">
        <v>20</v>
      </c>
      <c r="R70" s="323"/>
      <c r="S70" s="323" t="n">
        <v>16</v>
      </c>
      <c r="T70" s="323"/>
      <c r="U70" s="326" t="n">
        <f aca="false">IF(OR(COUNTIF($P70:$T70,"&gt;0")=0,COUNTA($P$14)=0),"",(IF(COUNTA($Q70:$T70)&lt;=2,SUM($P70:$T70),IF(COUNTA($Q70:$T70)=3,SUM($P70:$T70)-MIN($Q70:$T70),SUM($P70:$T70)-MIN($Q70:$T70)-SMALL($Q70:$T70,2))))*7/(SUM($P$14:$R$14)/10))</f>
        <v>55.5</v>
      </c>
      <c r="V70" s="327" t="n">
        <f aca="false">IF(ROUNDDOWN(SUM($O70,$U70,0.5),0)&gt;0,ROUNDDOWN(SUM($O70,$U70,0.5),0),"")</f>
        <v>75</v>
      </c>
      <c r="W70" s="327"/>
      <c r="X70" s="327"/>
      <c r="Y70" s="328" t="str">
        <f aca="false">IF(AND(N70&lt;$N$14/2,COUNTIF($P70:$T70,"&gt;0")&gt;0),"FAIL LABS",IF(OR($U70=0,$U70=""),"",IF($V70&gt;=70,"A",IF($V70&gt;=60,"B",IF($V70&gt;=50,"C",IF($V70&gt;=40,"D","E"))))))</f>
        <v>A</v>
      </c>
    </row>
    <row r="71" customFormat="false" ht="26.25" hidden="false" customHeight="false" outlineLevel="0" collapsed="false">
      <c r="A71" s="320" t="n">
        <v>57</v>
      </c>
      <c r="B71" s="591" t="s">
        <v>156</v>
      </c>
      <c r="C71" s="591" t="s">
        <v>157</v>
      </c>
      <c r="D71" s="323" t="n">
        <v>7</v>
      </c>
      <c r="E71" s="323" t="n">
        <v>6</v>
      </c>
      <c r="F71" s="323" t="n">
        <v>4</v>
      </c>
      <c r="G71" s="324" t="n">
        <f aca="false">IF(COUNTA($D71:$F71)&gt;0,SUM($D71/$D$14,$E71/$E$14,$F71/$F$14)*$G$14/COUNTA($D71:$F71),0)</f>
        <v>3.77777777777778</v>
      </c>
      <c r="H71" s="323" t="n">
        <v>5</v>
      </c>
      <c r="I71" s="323" t="n">
        <v>4.5</v>
      </c>
      <c r="J71" s="324" t="n">
        <f aca="false">IF(COUNTA($H71:$I71)&gt;0,SUM($H71/$H$14,$I71/$I$14)*$J$14/COUNTA($H71:$I71),0)</f>
        <v>4.75</v>
      </c>
      <c r="K71" s="323" t="n">
        <v>9</v>
      </c>
      <c r="L71" s="323" t="n">
        <v>10</v>
      </c>
      <c r="M71" s="323"/>
      <c r="N71" s="324" t="n">
        <f aca="false">IF(COUNTA($K71:$M71)&gt;0,SUM($K71/$K$14,$L71/$L$14,$M71/$M$14)*$N$14/COUNTA($K71:$M71),0)</f>
        <v>9.5</v>
      </c>
      <c r="O71" s="325" t="n">
        <f aca="false">IF(ROUNDDOWN(SUM($G71,$J71,$N71,0.05),1)&gt;0,ROUNDDOWN(SUM($G71,$J71,$N71,0.05),1),"")</f>
        <v>18</v>
      </c>
      <c r="P71" s="323" t="n">
        <v>19.5</v>
      </c>
      <c r="Q71" s="323" t="n">
        <v>17</v>
      </c>
      <c r="R71" s="323"/>
      <c r="S71" s="323"/>
      <c r="T71" s="323" t="n">
        <v>13</v>
      </c>
      <c r="U71" s="326" t="n">
        <f aca="false">IF(OR(COUNTIF($P71:$T71,"&gt;0")=0,COUNTA($P$14)=0),"",(IF(COUNTA($Q71:$T71)&lt;=2,SUM($P71:$T71),IF(COUNTA($Q71:$T71)=3,SUM($P71:$T71)-MIN($Q71:$T71),SUM($P71:$T71)-MIN($Q71:$T71)-SMALL($Q71:$T71,2))))*7/(SUM($P$14:$R$14)/10))</f>
        <v>49.5</v>
      </c>
      <c r="V71" s="327" t="n">
        <f aca="false">IF(ROUNDDOWN(SUM($O71,$U71,0.5),0)&gt;0,ROUNDDOWN(SUM($O71,$U71,0.5),0),"")</f>
        <v>68</v>
      </c>
      <c r="W71" s="327"/>
      <c r="X71" s="327"/>
      <c r="Y71" s="328" t="str">
        <f aca="false">IF(AND(N71&lt;$N$14/2,COUNTIF($P71:$T71,"&gt;0")&gt;0),"FAIL LABS",IF(OR($U71=0,$U71=""),"",IF($V71&gt;=70,"A",IF($V71&gt;=60,"B",IF($V71&gt;=50,"C",IF($V71&gt;=40,"D","E"))))))</f>
        <v>B</v>
      </c>
    </row>
    <row r="72" customFormat="false" ht="26.25" hidden="false" customHeight="false" outlineLevel="0" collapsed="false">
      <c r="A72" s="320" t="n">
        <v>58</v>
      </c>
      <c r="B72" s="593" t="s">
        <v>478</v>
      </c>
      <c r="C72" s="593" t="s">
        <v>479</v>
      </c>
      <c r="D72" s="323"/>
      <c r="E72" s="323"/>
      <c r="F72" s="323"/>
      <c r="G72" s="324"/>
      <c r="H72" s="323"/>
      <c r="I72" s="323"/>
      <c r="J72" s="324"/>
      <c r="K72" s="323"/>
      <c r="L72" s="323"/>
      <c r="M72" s="323"/>
      <c r="N72" s="324"/>
      <c r="O72" s="325"/>
      <c r="P72" s="323"/>
      <c r="Q72" s="323"/>
      <c r="R72" s="323"/>
      <c r="S72" s="323"/>
      <c r="T72" s="323"/>
      <c r="U72" s="326"/>
      <c r="V72" s="327"/>
      <c r="W72" s="327"/>
      <c r="X72" s="327"/>
      <c r="Y72" s="328"/>
    </row>
    <row r="73" customFormat="false" ht="26.25" hidden="false" customHeight="false" outlineLevel="0" collapsed="false">
      <c r="A73" s="320" t="n">
        <v>59</v>
      </c>
      <c r="B73" s="591" t="s">
        <v>481</v>
      </c>
      <c r="C73" s="591" t="s">
        <v>482</v>
      </c>
      <c r="D73" s="323"/>
      <c r="E73" s="323"/>
      <c r="F73" s="323"/>
      <c r="G73" s="324" t="n">
        <f aca="false">IF(COUNTA($D73:$F73)&gt;0,SUM($D73/$D$14,$E73/$E$14,$F73/$F$14)*$G$14/COUNTA($D73:$F73),0)</f>
        <v>0</v>
      </c>
      <c r="H73" s="323"/>
      <c r="I73" s="323"/>
      <c r="J73" s="324" t="n">
        <f aca="false">IF(COUNTA($H73:$I73)&gt;0,SUM($H73/$H$14,$I73/$I$14)*$J$14/COUNTA($H73:$I73),0)</f>
        <v>0</v>
      </c>
      <c r="K73" s="323"/>
      <c r="L73" s="323"/>
      <c r="M73" s="323"/>
      <c r="N73" s="324" t="n">
        <f aca="false">IF(COUNTA($K73:$M73)&gt;0,SUM($K73/$K$14,$L73/$L$14,$M73/$M$14)*$N$14/COUNTA($K73:$M73),0)</f>
        <v>0</v>
      </c>
      <c r="O73" s="325" t="str">
        <f aca="false">IF(ROUNDDOWN(SUM($G73,$J73,$N73,0.05),1)&gt;0,ROUNDDOWN(SUM($G73,$J73,$N73,0.05),1),"")</f>
        <v/>
      </c>
      <c r="P73" s="323"/>
      <c r="Q73" s="323"/>
      <c r="R73" s="323"/>
      <c r="S73" s="323"/>
      <c r="T73" s="323"/>
      <c r="U73" s="326" t="str">
        <f aca="false">IF(OR(COUNTIF($P73:$T73,"&gt;0")=0,COUNTA($P$14)=0),"",(IF(COUNTA($Q73:$T73)&lt;=2,SUM($P73:$T73),IF(COUNTA($Q73:$T73)=3,SUM($P73:$T73)-MIN($Q73:$T73),SUM($P73:$T73)-MIN($Q73:$T73)-SMALL($Q73:$T73,2))))*7/(SUM($P$14:$R$14)/10))</f>
        <v/>
      </c>
      <c r="V73" s="327" t="str">
        <f aca="false">IF(ROUNDDOWN(SUM($O73,$U73,0.5),0)&gt;0,ROUNDDOWN(SUM($O73,$U73,0.5),0),"")</f>
        <v/>
      </c>
      <c r="W73" s="327"/>
      <c r="X73" s="327"/>
      <c r="Y73" s="328" t="str">
        <f aca="false">IF(AND(N73&lt;$N$14/2,COUNTIF($P73:$T73,"&gt;0")&gt;0),"FAIL LABS",IF(OR($U73=0,$U73=""),"",IF($V73&gt;=70,"A",IF($V73&gt;=60,"B",IF($V73&gt;=50,"C",IF($V73&gt;=40,"D","E"))))))</f>
        <v/>
      </c>
    </row>
    <row r="74" customFormat="false" ht="26.25" hidden="false" customHeight="false" outlineLevel="0" collapsed="false">
      <c r="A74" s="320" t="n">
        <v>60</v>
      </c>
      <c r="B74" s="591" t="s">
        <v>483</v>
      </c>
      <c r="C74" s="591" t="s">
        <v>484</v>
      </c>
      <c r="D74" s="323"/>
      <c r="E74" s="323"/>
      <c r="F74" s="323"/>
      <c r="G74" s="324" t="n">
        <f aca="false">IF(COUNTA($D74:$F74)&gt;0,SUM($D74/$D$14,$E74/$E$14,$F74/$F$14)*$G$14/COUNTA($D74:$F74),0)</f>
        <v>0</v>
      </c>
      <c r="H74" s="323"/>
      <c r="I74" s="323"/>
      <c r="J74" s="324" t="n">
        <f aca="false">IF(COUNTA($H74:$I74)&gt;0,SUM($H74/$H$14,$I74/$I$14)*$J$14/COUNTA($H74:$I74),0)</f>
        <v>0</v>
      </c>
      <c r="K74" s="323"/>
      <c r="L74" s="323"/>
      <c r="M74" s="323"/>
      <c r="N74" s="324" t="n">
        <f aca="false">IF(COUNTA($K74:$M74)&gt;0,SUM($K74/$K$14,$L74/$L$14,$M74/$M$14)*$N$14/COUNTA($K74:$M74),0)</f>
        <v>0</v>
      </c>
      <c r="O74" s="325" t="str">
        <f aca="false">IF(ROUNDDOWN(SUM($G74,$J74,$N74,0.05),1)&gt;0,ROUNDDOWN(SUM($G74,$J74,$N74,0.05),1),"")</f>
        <v/>
      </c>
      <c r="P74" s="323"/>
      <c r="Q74" s="323"/>
      <c r="R74" s="323"/>
      <c r="S74" s="323"/>
      <c r="T74" s="323"/>
      <c r="U74" s="326" t="str">
        <f aca="false">IF(OR(COUNTIF($P74:$T74,"&gt;0")=0,COUNTA($P$14)=0),"",(IF(COUNTA($Q74:$T74)&lt;=2,SUM($P74:$T74),IF(COUNTA($Q74:$T74)=3,SUM($P74:$T74)-MIN($Q74:$T74),SUM($P74:$T74)-MIN($Q74:$T74)-SMALL($Q74:$T74,2))))*7/(SUM($P$14:$R$14)/10))</f>
        <v/>
      </c>
      <c r="V74" s="327" t="str">
        <f aca="false">IF(ROUNDDOWN(SUM($O74,$U74,0.5),0)&gt;0,ROUNDDOWN(SUM($O74,$U74,0.5),0),"")</f>
        <v/>
      </c>
      <c r="W74" s="327"/>
      <c r="X74" s="327"/>
      <c r="Y74" s="328" t="str">
        <f aca="false">IF(AND(N74&lt;$N$14/2,COUNTIF($P74:$T74,"&gt;0")&gt;0),"FAIL LABS",IF(OR($U74=0,$U74=""),"",IF($V74&gt;=70,"A",IF($V74&gt;=60,"B",IF($V74&gt;=50,"C",IF($V74&gt;=40,"D","E"))))))</f>
        <v/>
      </c>
    </row>
    <row r="75" customFormat="false" ht="26.25" hidden="false" customHeight="false" outlineLevel="0" collapsed="false">
      <c r="A75" s="320" t="n">
        <v>61</v>
      </c>
      <c r="B75" s="591" t="s">
        <v>158</v>
      </c>
      <c r="C75" s="591" t="s">
        <v>159</v>
      </c>
      <c r="D75" s="323" t="n">
        <v>8</v>
      </c>
      <c r="E75" s="323" t="n">
        <v>10</v>
      </c>
      <c r="F75" s="323" t="n">
        <v>4</v>
      </c>
      <c r="G75" s="324" t="n">
        <f aca="false">IF(COUNTA($D75:$F75)&gt;0,SUM($D75/$D$14,$E75/$E$14,$F75/$F$14)*$G$14/COUNTA($D75:$F75),0)</f>
        <v>4.88888888888889</v>
      </c>
      <c r="H75" s="323" t="n">
        <v>2.5</v>
      </c>
      <c r="I75" s="323" t="n">
        <v>3.5</v>
      </c>
      <c r="J75" s="324" t="n">
        <f aca="false">IF(COUNTA($H75:$I75)&gt;0,SUM($H75/$H$14,$I75/$I$14)*$J$14/COUNTA($H75:$I75),0)</f>
        <v>3</v>
      </c>
      <c r="K75" s="323" t="n">
        <v>10</v>
      </c>
      <c r="L75" s="323" t="n">
        <v>10</v>
      </c>
      <c r="M75" s="323"/>
      <c r="N75" s="324" t="n">
        <f aca="false">IF(COUNTA($K75:$M75)&gt;0,SUM($K75/$K$14,$L75/$L$14,$M75/$M$14)*$N$14/COUNTA($K75:$M75),0)</f>
        <v>10</v>
      </c>
      <c r="O75" s="325" t="n">
        <f aca="false">IF(ROUNDDOWN(SUM($G75,$J75,$N75,0.05),1)&gt;0,ROUNDDOWN(SUM($G75,$J75,$N75,0.05),1),"")</f>
        <v>17.9</v>
      </c>
      <c r="P75" s="323" t="n">
        <v>18.5</v>
      </c>
      <c r="Q75" s="323" t="n">
        <v>19</v>
      </c>
      <c r="R75" s="323"/>
      <c r="S75" s="323" t="n">
        <v>15</v>
      </c>
      <c r="T75" s="323"/>
      <c r="U75" s="326" t="n">
        <f aca="false">IF(OR(COUNTIF($P75:$T75,"&gt;0")=0,COUNTA($P$14)=0),"",(IF(COUNTA($Q75:$T75)&lt;=2,SUM($P75:$T75),IF(COUNTA($Q75:$T75)=3,SUM($P75:$T75)-MIN($Q75:$T75),SUM($P75:$T75)-MIN($Q75:$T75)-SMALL($Q75:$T75,2))))*7/(SUM($P$14:$R$14)/10))</f>
        <v>52.5</v>
      </c>
      <c r="V75" s="327" t="n">
        <f aca="false">IF(ROUNDDOWN(SUM($O75,$U75,0.5),0)&gt;0,ROUNDDOWN(SUM($O75,$U75,0.5),0),"")</f>
        <v>70</v>
      </c>
      <c r="W75" s="327"/>
      <c r="X75" s="327"/>
      <c r="Y75" s="328" t="str">
        <f aca="false">IF(AND(N75&lt;$N$14/2,COUNTIF($P75:$T75,"&gt;0")&gt;0),"FAIL LABS",IF(OR($U75=0,$U75=""),"",IF($V75&gt;=70,"A",IF($V75&gt;=60,"B",IF($V75&gt;=50,"C",IF($V75&gt;=40,"D","E"))))))</f>
        <v>A</v>
      </c>
    </row>
    <row r="76" customFormat="false" ht="26.25" hidden="false" customHeight="false" outlineLevel="0" collapsed="false">
      <c r="A76" s="320" t="n">
        <v>62</v>
      </c>
      <c r="B76" s="593" t="s">
        <v>415</v>
      </c>
      <c r="C76" s="593" t="s">
        <v>416</v>
      </c>
      <c r="D76" s="323"/>
      <c r="E76" s="323"/>
      <c r="F76" s="323"/>
      <c r="G76" s="324" t="n">
        <f aca="false">IF(COUNTA($D76:$F76)&gt;0,SUM($D76/$D$14,$E76/$E$14,$F76/$F$14)*$G$14/COUNTA($D76:$F76),0)</f>
        <v>0</v>
      </c>
      <c r="H76" s="323" t="n">
        <v>4.5</v>
      </c>
      <c r="I76" s="323" t="n">
        <v>5</v>
      </c>
      <c r="J76" s="324" t="n">
        <f aca="false">IF(COUNTA($H76:$I76)&gt;0,SUM($H76/$H$14,$I76/$I$14)*$J$14/COUNTA($H76:$I76),0)</f>
        <v>4.75</v>
      </c>
      <c r="K76" s="323" t="n">
        <v>10</v>
      </c>
      <c r="L76" s="323" t="n">
        <v>9</v>
      </c>
      <c r="M76" s="323"/>
      <c r="N76" s="324" t="n">
        <f aca="false">IF(COUNTA($K76:$M76)&gt;0,SUM($K76/$K$14,$L76/$L$14,$M76/$M$14)*$N$14/COUNTA($K76:$M76),0)</f>
        <v>9.5</v>
      </c>
      <c r="O76" s="325" t="n">
        <f aca="false">IF(ROUNDDOWN(SUM($G76,$J76,$N76,0.05),1)&gt;0,ROUNDDOWN(SUM($G76,$J76,$N76,0.05),1),"")</f>
        <v>14.3</v>
      </c>
      <c r="P76" s="323"/>
      <c r="Q76" s="323"/>
      <c r="R76" s="323"/>
      <c r="S76" s="323"/>
      <c r="T76" s="323"/>
      <c r="U76" s="326" t="str">
        <f aca="false">IF(OR(COUNTIF($P76:$T76,"&gt;0")=0,COUNTA($P$14)=0),"",(IF(COUNTA($Q76:$T76)&lt;=2,SUM($P76:$T76),IF(COUNTA($Q76:$T76)=3,SUM($P76:$T76)-MIN($Q76:$T76),SUM($P76:$T76)-MIN($Q76:$T76)-SMALL($Q76:$T76,2))))*7/(SUM($P$14:$R$14)/10))</f>
        <v/>
      </c>
      <c r="V76" s="327" t="n">
        <f aca="false">IF(ROUNDDOWN(SUM($O76,$U76,0.5),0)&gt;0,ROUNDDOWN(SUM($O76,$U76,0.5),0),"")</f>
        <v>14</v>
      </c>
      <c r="W76" s="327"/>
      <c r="X76" s="327"/>
      <c r="Y76" s="328" t="str">
        <f aca="false">IF(AND(N76&lt;$N$14/2,COUNTIF($P76:$T76,"&gt;0")&gt;0),"FAIL LABS",IF(OR($U76=0,$U76=""),"",IF($V76&gt;=70,"A",IF($V76&gt;=60,"B",IF($V76&gt;=50,"C",IF($V76&gt;=40,"D","E"))))))</f>
        <v/>
      </c>
    </row>
    <row r="77" customFormat="false" ht="26.25" hidden="false" customHeight="false" outlineLevel="0" collapsed="false">
      <c r="A77" s="320" t="n">
        <v>63</v>
      </c>
      <c r="B77" s="593" t="s">
        <v>177</v>
      </c>
      <c r="C77" s="593" t="s">
        <v>417</v>
      </c>
      <c r="D77" s="323" t="n">
        <v>8</v>
      </c>
      <c r="E77" s="323" t="n">
        <v>10</v>
      </c>
      <c r="F77" s="323" t="n">
        <v>6</v>
      </c>
      <c r="G77" s="324" t="n">
        <f aca="false">IF(COUNTA($D77:$F77)&gt;0,SUM($D77/$D$14,$E77/$E$14,$F77/$F$14)*$G$14/COUNTA($D77:$F77),0)</f>
        <v>5.33333333333333</v>
      </c>
      <c r="H77" s="323" t="n">
        <v>5</v>
      </c>
      <c r="I77" s="323" t="n">
        <v>4.5</v>
      </c>
      <c r="J77" s="324" t="n">
        <f aca="false">IF(COUNTA($H77:$I77)&gt;0,SUM($H77/$H$14,$I77/$I$14)*$J$14/COUNTA($H77:$I77),0)</f>
        <v>4.75</v>
      </c>
      <c r="K77" s="323" t="n">
        <v>9</v>
      </c>
      <c r="L77" s="323" t="n">
        <v>10</v>
      </c>
      <c r="M77" s="323"/>
      <c r="N77" s="324" t="n">
        <f aca="false">IF(COUNTA($K77:$M77)&gt;0,SUM($K77/$K$14,$L77/$L$14,$M77/$M$14)*$N$14/COUNTA($K77:$M77),0)</f>
        <v>9.5</v>
      </c>
      <c r="O77" s="325" t="n">
        <f aca="false">IF(ROUNDDOWN(SUM($G77,$J77,$N77,0.05),1)&gt;0,ROUNDDOWN(SUM($G77,$J77,$N77,0.05),1),"")</f>
        <v>19.6</v>
      </c>
      <c r="P77" s="323" t="n">
        <v>11</v>
      </c>
      <c r="Q77" s="323" t="n">
        <v>17</v>
      </c>
      <c r="R77" s="323"/>
      <c r="S77" s="323"/>
      <c r="T77" s="323" t="n">
        <v>16</v>
      </c>
      <c r="U77" s="326" t="n">
        <f aca="false">IF(OR(COUNTIF($P77:$T77,"&gt;0")=0,COUNTA($P$14)=0),"",(IF(COUNTA($Q77:$T77)&lt;=2,SUM($P77:$T77),IF(COUNTA($Q77:$T77)=3,SUM($P77:$T77)-MIN($Q77:$T77),SUM($P77:$T77)-MIN($Q77:$T77)-SMALL($Q77:$T77,2))))*7/(SUM($P$14:$R$14)/10))</f>
        <v>44</v>
      </c>
      <c r="V77" s="327" t="n">
        <f aca="false">IF(ROUNDDOWN(SUM($O77,$U77,0.5),0)&gt;0,ROUNDDOWN(SUM($O77,$U77,0.5),0),"")</f>
        <v>64</v>
      </c>
      <c r="W77" s="327"/>
      <c r="X77" s="327"/>
      <c r="Y77" s="328" t="str">
        <f aca="false">IF(AND(N77&lt;$N$14/2,COUNTIF($P77:$T77,"&gt;0")&gt;0),"FAIL LABS",IF(OR($U77=0,$U77=""),"",IF($V77&gt;=70,"A",IF($V77&gt;=60,"B",IF($V77&gt;=50,"C",IF($V77&gt;=40,"D","E"))))))</f>
        <v>B</v>
      </c>
    </row>
    <row r="78" customFormat="false" ht="26.25" hidden="false" customHeight="false" outlineLevel="0" collapsed="false">
      <c r="A78" s="320" t="n">
        <v>64</v>
      </c>
      <c r="B78" s="593" t="s">
        <v>488</v>
      </c>
      <c r="C78" s="593" t="s">
        <v>489</v>
      </c>
      <c r="D78" s="323"/>
      <c r="E78" s="323"/>
      <c r="F78" s="323"/>
      <c r="G78" s="324" t="n">
        <f aca="false">IF(COUNTA($D78:$F78)&gt;0,SUM($D78/$D$14,$E78/$E$14,$F78/$F$14)*$G$14/COUNTA($D78:$F78),0)</f>
        <v>0</v>
      </c>
      <c r="H78" s="323"/>
      <c r="I78" s="323"/>
      <c r="J78" s="324" t="n">
        <f aca="false">IF(COUNTA($H78:$I78)&gt;0,SUM($H78/$H$14,$I78/$I$14)*$J$14/COUNTA($H78:$I78),0)</f>
        <v>0</v>
      </c>
      <c r="K78" s="323"/>
      <c r="L78" s="323"/>
      <c r="M78" s="323"/>
      <c r="N78" s="324" t="n">
        <f aca="false">IF(COUNTA($K78:$M78)&gt;0,SUM($K78/$K$14,$L78/$L$14,$M78/$M$14)*$N$14/COUNTA($K78:$M78),0)</f>
        <v>0</v>
      </c>
      <c r="O78" s="325" t="str">
        <f aca="false">IF(ROUNDDOWN(SUM($G78,$J78,$N78,0.05),1)&gt;0,ROUNDDOWN(SUM($G78,$J78,$N78,0.05),1),"")</f>
        <v/>
      </c>
      <c r="P78" s="323"/>
      <c r="Q78" s="323"/>
      <c r="R78" s="323"/>
      <c r="S78" s="323"/>
      <c r="T78" s="323"/>
      <c r="U78" s="326" t="str">
        <f aca="false">IF(OR(COUNTIF($P78:$T78,"&gt;0")=0,COUNTA($P$14)=0),"",(IF(COUNTA($Q78:$T78)&lt;=2,SUM($P78:$T78),IF(COUNTA($Q78:$T78)=3,SUM($P78:$T78)-MIN($Q78:$T78),SUM($P78:$T78)-MIN($Q78:$T78)-SMALL($Q78:$T78,2))))*7/(SUM($P$14:$R$14)/10))</f>
        <v/>
      </c>
      <c r="V78" s="327" t="str">
        <f aca="false">IF(ROUNDDOWN(SUM($O78,$U78,0.5),0)&gt;0,ROUNDDOWN(SUM($O78,$U78,0.5),0),"")</f>
        <v/>
      </c>
      <c r="W78" s="327"/>
      <c r="X78" s="327"/>
      <c r="Y78" s="328" t="str">
        <f aca="false">IF(AND(N78&lt;$N$14/2,COUNTIF($P78:$T78,"&gt;0")&gt;0),"FAIL LABS",IF(OR($U78=0,$U78=""),"",IF($V78&gt;=70,"A",IF($V78&gt;=60,"B",IF($V78&gt;=50,"C",IF($V78&gt;=40,"D","E"))))))</f>
        <v/>
      </c>
    </row>
    <row r="79" customFormat="false" ht="26.25" hidden="false" customHeight="false" outlineLevel="0" collapsed="false">
      <c r="A79" s="320" t="n">
        <v>65</v>
      </c>
      <c r="B79" s="591" t="s">
        <v>160</v>
      </c>
      <c r="C79" s="591" t="s">
        <v>161</v>
      </c>
      <c r="D79" s="323" t="n">
        <v>8</v>
      </c>
      <c r="E79" s="323" t="n">
        <v>10</v>
      </c>
      <c r="F79" s="323" t="n">
        <v>8</v>
      </c>
      <c r="G79" s="324" t="n">
        <f aca="false">IF(COUNTA($D79:$F79)&gt;0,SUM($D79/$D$14,$E79/$E$14,$F79/$F$14)*$G$14/COUNTA($D79:$F79),0)</f>
        <v>5.77777777777778</v>
      </c>
      <c r="H79" s="323" t="n">
        <v>4</v>
      </c>
      <c r="I79" s="323" t="n">
        <v>4.5</v>
      </c>
      <c r="J79" s="324" t="n">
        <f aca="false">IF(COUNTA($H79:$I79)&gt;0,SUM($H79/$H$14,$I79/$I$14)*$J$14/COUNTA($H79:$I79),0)</f>
        <v>4.25</v>
      </c>
      <c r="K79" s="323" t="n">
        <v>8</v>
      </c>
      <c r="L79" s="323" t="n">
        <v>8</v>
      </c>
      <c r="M79" s="323"/>
      <c r="N79" s="324" t="n">
        <f aca="false">IF(COUNTA($K79:$M79)&gt;0,SUM($K79/$K$14,$L79/$L$14,$M79/$M$14)*$N$14/COUNTA($K79:$M79),0)</f>
        <v>8</v>
      </c>
      <c r="O79" s="325" t="n">
        <f aca="false">IF(ROUNDDOWN(SUM($G79,$J79,$N79,0.05),1)&gt;0,ROUNDDOWN(SUM($G79,$J79,$N79,0.05),1),"")</f>
        <v>18</v>
      </c>
      <c r="P79" s="323" t="n">
        <v>10</v>
      </c>
      <c r="Q79" s="323" t="n">
        <v>19</v>
      </c>
      <c r="R79" s="323"/>
      <c r="S79" s="323" t="n">
        <v>16</v>
      </c>
      <c r="T79" s="323"/>
      <c r="U79" s="326" t="n">
        <f aca="false">IF(OR(COUNTIF($P79:$T79,"&gt;0")=0,COUNTA($P$14)=0),"",(IF(COUNTA($Q79:$T79)&lt;=2,SUM($P79:$T79),IF(COUNTA($Q79:$T79)=3,SUM($P79:$T79)-MIN($Q79:$T79),SUM($P79:$T79)-MIN($Q79:$T79)-SMALL($Q79:$T79,2))))*7/(SUM($P$14:$R$14)/10))</f>
        <v>45</v>
      </c>
      <c r="V79" s="327" t="n">
        <f aca="false">IF(ROUNDDOWN(SUM($O79,$U79,0.5),0)&gt;0,ROUNDDOWN(SUM($O79,$U79,0.5),0),"")</f>
        <v>63</v>
      </c>
      <c r="W79" s="327"/>
      <c r="X79" s="327"/>
      <c r="Y79" s="328" t="str">
        <f aca="false">IF(AND(N79&lt;$N$14/2,COUNTIF($P79:$T79,"&gt;0")&gt;0),"FAIL LABS",IF(OR($U79=0,$U79=""),"",IF($V79&gt;=70,"A",IF($V79&gt;=60,"B",IF($V79&gt;=50,"C",IF($V79&gt;=40,"D","E"))))))</f>
        <v>B</v>
      </c>
    </row>
    <row r="80" customFormat="false" ht="26.25" hidden="false" customHeight="false" outlineLevel="0" collapsed="false">
      <c r="A80" s="320" t="n">
        <v>66</v>
      </c>
      <c r="B80" s="591" t="s">
        <v>182</v>
      </c>
      <c r="C80" s="591" t="s">
        <v>183</v>
      </c>
      <c r="D80" s="323" t="n">
        <v>9</v>
      </c>
      <c r="E80" s="323" t="n">
        <v>5</v>
      </c>
      <c r="F80" s="323" t="n">
        <v>5</v>
      </c>
      <c r="G80" s="324" t="n">
        <f aca="false">IF(COUNTA($D80:$F80)&gt;0,SUM($D80/$D$14,$E80/$E$14,$F80/$F$14)*$G$14/COUNTA($D80:$F80),0)</f>
        <v>4.22222222222222</v>
      </c>
      <c r="H80" s="323" t="n">
        <v>2.5</v>
      </c>
      <c r="I80" s="323" t="n">
        <v>3.5</v>
      </c>
      <c r="J80" s="324" t="n">
        <f aca="false">IF(COUNTA($H80:$I80)&gt;0,SUM($H80/$H$14,$I80/$I$14)*$J$14/COUNTA($H80:$I80),0)</f>
        <v>3</v>
      </c>
      <c r="K80" s="323" t="n">
        <v>9</v>
      </c>
      <c r="L80" s="323" t="n">
        <v>8</v>
      </c>
      <c r="M80" s="323"/>
      <c r="N80" s="324" t="n">
        <f aca="false">IF(COUNTA($K80:$M80)&gt;0,SUM($K80/$K$14,$L80/$L$14,$M80/$M$14)*$N$14/COUNTA($K80:$M80),0)</f>
        <v>8.5</v>
      </c>
      <c r="O80" s="325" t="n">
        <f aca="false">IF(ROUNDDOWN(SUM($G80,$J80,$N80,0.05),1)&gt;0,ROUNDDOWN(SUM($G80,$J80,$N80,0.05),1),"")</f>
        <v>15.7</v>
      </c>
      <c r="P80" s="323"/>
      <c r="Q80" s="323"/>
      <c r="R80" s="323"/>
      <c r="S80" s="323"/>
      <c r="T80" s="323"/>
      <c r="U80" s="326" t="str">
        <f aca="false">IF(OR(COUNTIF($P80:$T80,"&gt;0")=0,COUNTA($P$14)=0),"",(IF(COUNTA($Q80:$T80)&lt;=2,SUM($P80:$T80),IF(COUNTA($Q80:$T80)=3,SUM($P80:$T80)-MIN($Q80:$T80),SUM($P80:$T80)-MIN($Q80:$T80)-SMALL($Q80:$T80,2))))*7/(SUM($P$14:$R$14)/10))</f>
        <v/>
      </c>
      <c r="V80" s="327" t="n">
        <f aca="false">IF(ROUNDDOWN(SUM($O80,$U80,0.5),0)&gt;0,ROUNDDOWN(SUM($O80,$U80,0.5),0),"")</f>
        <v>16</v>
      </c>
      <c r="W80" s="327"/>
      <c r="X80" s="327"/>
      <c r="Y80" s="328" t="str">
        <f aca="false">IF(AND(N80&lt;$N$14/2,COUNTIF($P80:$T80,"&gt;0")&gt;0),"FAIL LABS",IF(OR($U80=0,$U80=""),"",IF($V80&gt;=70,"A",IF($V80&gt;=60,"B",IF($V80&gt;=50,"C",IF($V80&gt;=40,"D","E"))))))</f>
        <v/>
      </c>
    </row>
    <row r="81" customFormat="false" ht="26.25" hidden="false" customHeight="false" outlineLevel="0" collapsed="false">
      <c r="A81" s="320" t="n">
        <v>67</v>
      </c>
      <c r="B81" s="594" t="s">
        <v>180</v>
      </c>
      <c r="C81" s="590" t="s">
        <v>181</v>
      </c>
      <c r="D81" s="323" t="n">
        <v>7</v>
      </c>
      <c r="E81" s="323" t="n">
        <v>3</v>
      </c>
      <c r="F81" s="323" t="n">
        <v>7</v>
      </c>
      <c r="G81" s="324" t="n">
        <f aca="false">IF(COUNTA($D81:$F81)&gt;0,SUM($D81/$D$14,$E81/$E$14,$F81/$F$14)*$G$14/COUNTA($D81:$F81),0)</f>
        <v>3.77777777777778</v>
      </c>
      <c r="H81" s="323" t="n">
        <v>2.5</v>
      </c>
      <c r="I81" s="323" t="n">
        <v>3.5</v>
      </c>
      <c r="J81" s="324" t="n">
        <f aca="false">IF(COUNTA($H81:$I81)&gt;0,SUM($H81/$H$14,$I81/$I$14)*$J$14/COUNTA($H81:$I81),0)</f>
        <v>3</v>
      </c>
      <c r="K81" s="323" t="n">
        <v>9</v>
      </c>
      <c r="L81" s="323" t="n">
        <v>10</v>
      </c>
      <c r="M81" s="323"/>
      <c r="N81" s="324" t="n">
        <f aca="false">IF(COUNTA($K81:$M81)&gt;0,SUM($K81/$K$14,$L81/$L$14,$M81/$M$14)*$N$14/COUNTA($K81:$M81),0)</f>
        <v>9.5</v>
      </c>
      <c r="O81" s="325" t="n">
        <f aca="false">IF(ROUNDDOWN(SUM($G81,$J81,$N81,0.05),1)&gt;0,ROUNDDOWN(SUM($G81,$J81,$N81,0.05),1),"")</f>
        <v>16.3</v>
      </c>
      <c r="P81" s="323" t="n">
        <v>22.5</v>
      </c>
      <c r="Q81" s="323" t="n">
        <v>13</v>
      </c>
      <c r="R81" s="323"/>
      <c r="S81" s="323"/>
      <c r="T81" s="323" t="n">
        <v>7</v>
      </c>
      <c r="U81" s="326" t="n">
        <f aca="false">IF(OR(COUNTIF($P81:$T81,"&gt;0")=0,COUNTA($P$14)=0),"",(IF(COUNTA($Q81:$T81)&lt;=2,SUM($P81:$T81),IF(COUNTA($Q81:$T81)=3,SUM($P81:$T81)-MIN($Q81:$T81),SUM($P81:$T81)-MIN($Q81:$T81)-SMALL($Q81:$T81,2))))*7/(SUM($P$14:$R$14)/10))</f>
        <v>42.5</v>
      </c>
      <c r="V81" s="327" t="n">
        <f aca="false">IF(ROUNDDOWN(SUM($O81,$U81,0.5),0)&gt;0,ROUNDDOWN(SUM($O81,$U81,0.5),0),"")</f>
        <v>59</v>
      </c>
      <c r="W81" s="327"/>
      <c r="X81" s="327"/>
      <c r="Y81" s="328" t="str">
        <f aca="false">IF(AND(N81&lt;$N$14/2,COUNTIF($P81:$T81,"&gt;0")&gt;0),"FAIL LABS",IF(OR($U81=0,$U81=""),"",IF($V81&gt;=70,"A",IF($V81&gt;=60,"B",IF($V81&gt;=50,"C",IF($V81&gt;=40,"D","E"))))))</f>
        <v>C</v>
      </c>
    </row>
    <row r="82" customFormat="false" ht="26.25" hidden="false" customHeight="false" outlineLevel="0" collapsed="false">
      <c r="A82" s="320" t="n">
        <v>68</v>
      </c>
      <c r="B82" s="594" t="s">
        <v>194</v>
      </c>
      <c r="C82" s="590" t="s">
        <v>195</v>
      </c>
      <c r="D82" s="323" t="n">
        <v>7</v>
      </c>
      <c r="E82" s="323" t="n">
        <v>10</v>
      </c>
      <c r="F82" s="323" t="n">
        <v>6</v>
      </c>
      <c r="G82" s="324" t="n">
        <f aca="false">IF(COUNTA($D82:$F82)&gt;0,SUM($D82/$D$14,$E82/$E$14,$F82/$F$14)*$G$14/COUNTA($D82:$F82),0)</f>
        <v>5.11111111111111</v>
      </c>
      <c r="H82" s="323" t="n">
        <v>4.5</v>
      </c>
      <c r="I82" s="323" t="n">
        <v>5</v>
      </c>
      <c r="J82" s="324" t="n">
        <f aca="false">IF(COUNTA($H82:$I82)&gt;0,SUM($H82/$H$14,$I82/$I$14)*$J$14/COUNTA($H82:$I82),0)</f>
        <v>4.75</v>
      </c>
      <c r="K82" s="323" t="n">
        <v>10</v>
      </c>
      <c r="L82" s="323" t="n">
        <v>10</v>
      </c>
      <c r="M82" s="323"/>
      <c r="N82" s="324" t="n">
        <f aca="false">IF(COUNTA($K82:$M82)&gt;0,SUM($K82/$K$14,$L82/$L$14,$M82/$M$14)*$N$14/COUNTA($K82:$M82),0)</f>
        <v>10</v>
      </c>
      <c r="O82" s="325" t="n">
        <f aca="false">IF(ROUNDDOWN(SUM($G82,$J82,$N82,0.05),1)&gt;0,ROUNDDOWN(SUM($G82,$J82,$N82,0.05),1),"")</f>
        <v>19.9</v>
      </c>
      <c r="P82" s="323" t="n">
        <v>19</v>
      </c>
      <c r="Q82" s="323" t="n">
        <v>12</v>
      </c>
      <c r="R82" s="323"/>
      <c r="S82" s="323"/>
      <c r="T82" s="323" t="n">
        <v>15</v>
      </c>
      <c r="U82" s="326" t="n">
        <f aca="false">IF(OR(COUNTIF($P82:$T82,"&gt;0")=0,COUNTA($P$14)=0),"",(IF(COUNTA($Q82:$T82)&lt;=2,SUM($P82:$T82),IF(COUNTA($Q82:$T82)=3,SUM($P82:$T82)-MIN($Q82:$T82),SUM($P82:$T82)-MIN($Q82:$T82)-SMALL($Q82:$T82,2))))*7/(SUM($P$14:$R$14)/10))</f>
        <v>46</v>
      </c>
      <c r="V82" s="327" t="n">
        <f aca="false">IF(ROUNDDOWN(SUM($O82,$U82,0.5),0)&gt;0,ROUNDDOWN(SUM($O82,$U82,0.5),0),"")</f>
        <v>66</v>
      </c>
      <c r="W82" s="327"/>
      <c r="X82" s="327"/>
      <c r="Y82" s="328" t="str">
        <f aca="false">IF(AND(N82&lt;$N$14/2,COUNTIF($P82:$T82,"&gt;0")&gt;0),"FAIL LABS",IF(OR($U82=0,$U82=""),"",IF($V82&gt;=70,"A",IF($V82&gt;=60,"B",IF($V82&gt;=50,"C",IF($V82&gt;=40,"D","E"))))))</f>
        <v>B</v>
      </c>
    </row>
    <row r="83" customFormat="false" ht="26.25" hidden="false" customHeight="false" outlineLevel="0" collapsed="false">
      <c r="A83" s="320" t="n">
        <v>69</v>
      </c>
      <c r="B83" s="594" t="s">
        <v>162</v>
      </c>
      <c r="C83" s="590" t="s">
        <v>163</v>
      </c>
      <c r="D83" s="323" t="n">
        <v>13</v>
      </c>
      <c r="E83" s="323" t="n">
        <v>6</v>
      </c>
      <c r="F83" s="323" t="n">
        <v>7</v>
      </c>
      <c r="G83" s="324" t="n">
        <f aca="false">IF(COUNTA($D83:$F83)&gt;0,SUM($D83/$D$14,$E83/$E$14,$F83/$F$14)*$G$14/COUNTA($D83:$F83),0)</f>
        <v>5.77777777777778</v>
      </c>
      <c r="H83" s="323" t="n">
        <v>4.5</v>
      </c>
      <c r="I83" s="323" t="n">
        <v>5</v>
      </c>
      <c r="J83" s="324" t="n">
        <f aca="false">IF(COUNTA($H83:$I83)&gt;0,SUM($H83/$H$14,$I83/$I$14)*$J$14/COUNTA($H83:$I83),0)</f>
        <v>4.75</v>
      </c>
      <c r="K83" s="323" t="n">
        <v>10</v>
      </c>
      <c r="L83" s="323" t="n">
        <v>8</v>
      </c>
      <c r="M83" s="323"/>
      <c r="N83" s="324" t="n">
        <f aca="false">IF(COUNTA($K83:$M83)&gt;0,SUM($K83/$K$14,$L83/$L$14,$M83/$M$14)*$N$14/COUNTA($K83:$M83),0)</f>
        <v>9</v>
      </c>
      <c r="O83" s="325" t="n">
        <f aca="false">IF(ROUNDDOWN(SUM($G83,$J83,$N83,0.05),1)&gt;0,ROUNDDOWN(SUM($G83,$J83,$N83,0.05),1),"")</f>
        <v>19.5</v>
      </c>
      <c r="P83" s="323" t="n">
        <v>17</v>
      </c>
      <c r="Q83" s="323"/>
      <c r="R83" s="323" t="n">
        <v>14</v>
      </c>
      <c r="S83" s="323"/>
      <c r="T83" s="323" t="n">
        <v>16</v>
      </c>
      <c r="U83" s="326" t="n">
        <f aca="false">IF(OR(COUNTIF($P83:$T83,"&gt;0")=0,COUNTA($P$14)=0),"",(IF(COUNTA($Q83:$T83)&lt;=2,SUM($P83:$T83),IF(COUNTA($Q83:$T83)=3,SUM($P83:$T83)-MIN($Q83:$T83),SUM($P83:$T83)-MIN($Q83:$T83)-SMALL($Q83:$T83,2))))*7/(SUM($P$14:$R$14)/10))</f>
        <v>47</v>
      </c>
      <c r="V83" s="327" t="n">
        <f aca="false">IF(ROUNDDOWN(SUM($O83,$U83,0.5),0)&gt;0,ROUNDDOWN(SUM($O83,$U83,0.5),0),"")</f>
        <v>67</v>
      </c>
      <c r="W83" s="327"/>
      <c r="X83" s="327"/>
      <c r="Y83" s="328" t="str">
        <f aca="false">IF(AND(N83&lt;$N$14/2,COUNTIF($P83:$T83,"&gt;0")&gt;0),"FAIL LABS",IF(OR($U83=0,$U83=""),"",IF($V83&gt;=70,"A",IF($V83&gt;=60,"B",IF($V83&gt;=50,"C",IF($V83&gt;=40,"D","E"))))))</f>
        <v>B</v>
      </c>
    </row>
    <row r="84" customFormat="false" ht="26.25" hidden="false" customHeight="false" outlineLevel="0" collapsed="false">
      <c r="A84" s="320" t="n">
        <v>70</v>
      </c>
      <c r="B84" s="594" t="s">
        <v>164</v>
      </c>
      <c r="C84" s="590" t="s">
        <v>165</v>
      </c>
      <c r="D84" s="323" t="n">
        <v>8</v>
      </c>
      <c r="E84" s="323" t="n">
        <v>10</v>
      </c>
      <c r="F84" s="323" t="n">
        <v>6</v>
      </c>
      <c r="G84" s="324" t="n">
        <f aca="false">IF(COUNTA($D84:$F84)&gt;0,SUM($D84/$D$14,$E84/$E$14,$F84/$F$14)*$G$14/COUNTA($D84:$F84),0)</f>
        <v>5.33333333333333</v>
      </c>
      <c r="H84" s="323" t="n">
        <v>4.5</v>
      </c>
      <c r="I84" s="323" t="n">
        <v>5</v>
      </c>
      <c r="J84" s="324" t="n">
        <f aca="false">IF(COUNTA($H84:$I84)&gt;0,SUM($H84/$H$14,$I84/$I$14)*$J$14/COUNTA($H84:$I84),0)</f>
        <v>4.75</v>
      </c>
      <c r="K84" s="323" t="n">
        <v>10</v>
      </c>
      <c r="L84" s="323" t="n">
        <v>10</v>
      </c>
      <c r="M84" s="323"/>
      <c r="N84" s="324" t="n">
        <f aca="false">IF(COUNTA($K84:$M84)&gt;0,SUM($K84/$K$14,$L84/$L$14,$M84/$M$14)*$N$14/COUNTA($K84:$M84),0)</f>
        <v>10</v>
      </c>
      <c r="O84" s="325" t="n">
        <f aca="false">IF(ROUNDDOWN(SUM($G84,$J84,$N84,0.05),1)&gt;0,ROUNDDOWN(SUM($G84,$J84,$N84,0.05),1),"")</f>
        <v>20.1</v>
      </c>
      <c r="P84" s="323" t="n">
        <v>25</v>
      </c>
      <c r="Q84" s="323" t="n">
        <v>16</v>
      </c>
      <c r="R84" s="323"/>
      <c r="S84" s="323"/>
      <c r="T84" s="323" t="n">
        <v>18</v>
      </c>
      <c r="U84" s="326" t="n">
        <f aca="false">IF(OR(COUNTIF($P84:$T84,"&gt;0")=0,COUNTA($P$14)=0),"",(IF(COUNTA($Q84:$T84)&lt;=2,SUM($P84:$T84),IF(COUNTA($Q84:$T84)=3,SUM($P84:$T84)-MIN($Q84:$T84),SUM($P84:$T84)-MIN($Q84:$T84)-SMALL($Q84:$T84,2))))*7/(SUM($P$14:$R$14)/10))</f>
        <v>59</v>
      </c>
      <c r="V84" s="327" t="n">
        <f aca="false">IF(ROUNDDOWN(SUM($O84,$U84,0.5),0)&gt;0,ROUNDDOWN(SUM($O84,$U84,0.5),0),"")</f>
        <v>79</v>
      </c>
      <c r="W84" s="327"/>
      <c r="X84" s="327"/>
      <c r="Y84" s="328" t="str">
        <f aca="false">IF(AND(N84&lt;$N$14/2,COUNTIF($P84:$T84,"&gt;0")&gt;0),"FAIL LABS",IF(OR($U84=0,$U84=""),"",IF($V84&gt;=70,"A",IF($V84&gt;=60,"B",IF($V84&gt;=50,"C",IF($V84&gt;=40,"D","E"))))))</f>
        <v>A</v>
      </c>
    </row>
    <row r="85" customFormat="false" ht="26.25" hidden="false" customHeight="false" outlineLevel="0" collapsed="false">
      <c r="A85" s="320" t="n">
        <v>71</v>
      </c>
      <c r="B85" s="594" t="s">
        <v>203</v>
      </c>
      <c r="C85" s="590" t="s">
        <v>250</v>
      </c>
      <c r="D85" s="323" t="n">
        <v>11</v>
      </c>
      <c r="E85" s="323" t="n">
        <v>5</v>
      </c>
      <c r="F85" s="323" t="n">
        <v>10</v>
      </c>
      <c r="G85" s="324" t="n">
        <f aca="false">IF(COUNTA($D85:$F85)&gt;0,SUM($D85/$D$14,$E85/$E$14,$F85/$F$14)*$G$14/COUNTA($D85:$F85),0)</f>
        <v>5.77777777777778</v>
      </c>
      <c r="H85" s="323" t="n">
        <v>3.5</v>
      </c>
      <c r="I85" s="323" t="n">
        <v>4</v>
      </c>
      <c r="J85" s="324" t="n">
        <f aca="false">IF(COUNTA($H85:$I85)&gt;0,SUM($H85/$H$14,$I85/$I$14)*$J$14/COUNTA($H85:$I85),0)</f>
        <v>3.75</v>
      </c>
      <c r="K85" s="323" t="n">
        <v>9</v>
      </c>
      <c r="L85" s="323" t="n">
        <v>9</v>
      </c>
      <c r="M85" s="323"/>
      <c r="N85" s="324" t="n">
        <f aca="false">IF(COUNTA($K85:$M85)&gt;0,SUM($K85/$K$14,$L85/$L$14,$M85/$M$14)*$N$14/COUNTA($K85:$M85),0)</f>
        <v>9</v>
      </c>
      <c r="O85" s="325" t="n">
        <f aca="false">IF(ROUNDDOWN(SUM($G85,$J85,$N85,0.05),1)&gt;0,ROUNDDOWN(SUM($G85,$J85,$N85,0.05),1),"")</f>
        <v>18.5</v>
      </c>
      <c r="P85" s="323"/>
      <c r="Q85" s="323"/>
      <c r="R85" s="323"/>
      <c r="S85" s="323"/>
      <c r="T85" s="323"/>
      <c r="U85" s="326" t="str">
        <f aca="false">IF(OR(COUNTIF($P85:$T85,"&gt;0")=0,COUNTA($P$14)=0),"",(IF(COUNTA($Q85:$T85)&lt;=2,SUM($P85:$T85),IF(COUNTA($Q85:$T85)=3,SUM($P85:$T85)-MIN($Q85:$T85),SUM($P85:$T85)-MIN($Q85:$T85)-SMALL($Q85:$T85,2))))*7/(SUM($P$14:$R$14)/10))</f>
        <v/>
      </c>
      <c r="V85" s="327" t="n">
        <f aca="false">IF(ROUNDDOWN(SUM($O85,$U85,0.5),0)&gt;0,ROUNDDOWN(SUM($O85,$U85,0.5),0),"")</f>
        <v>19</v>
      </c>
      <c r="W85" s="327"/>
      <c r="X85" s="327"/>
      <c r="Y85" s="328" t="str">
        <f aca="false">IF(AND(N85&lt;$N$14/2,COUNTIF($P85:$T85,"&gt;0")&gt;0),"FAIL LABS",IF(OR($U85=0,$U85=""),"",IF($V85&gt;=70,"A",IF($V85&gt;=60,"B",IF($V85&gt;=50,"C",IF($V85&gt;=40,"D","E"))))))</f>
        <v/>
      </c>
    </row>
    <row r="86" customFormat="false" ht="26.25" hidden="false" customHeight="false" outlineLevel="0" collapsed="false">
      <c r="A86" s="320" t="n">
        <v>72</v>
      </c>
      <c r="B86" s="594" t="s">
        <v>293</v>
      </c>
      <c r="C86" s="590" t="s">
        <v>294</v>
      </c>
      <c r="D86" s="323"/>
      <c r="E86" s="323"/>
      <c r="F86" s="323"/>
      <c r="G86" s="324" t="n">
        <f aca="false">IF(COUNTA($D86:$F86)&gt;0,SUM($D86/$D$14,$E86/$E$14,$F86/$F$14)*$G$14/COUNTA($D86:$F86),0)</f>
        <v>0</v>
      </c>
      <c r="H86" s="323" t="n">
        <v>3.5</v>
      </c>
      <c r="I86" s="323" t="n">
        <v>4</v>
      </c>
      <c r="J86" s="324" t="n">
        <f aca="false">IF(COUNTA($H86:$I86)&gt;0,SUM($H86/$H$14,$I86/$I$14)*$J$14/COUNTA($H86:$I86),0)</f>
        <v>3.75</v>
      </c>
      <c r="K86" s="323" t="n">
        <v>9</v>
      </c>
      <c r="L86" s="323" t="n">
        <v>9</v>
      </c>
      <c r="M86" s="323"/>
      <c r="N86" s="324" t="n">
        <f aca="false">IF(COUNTA($K86:$M86)&gt;0,SUM($K86/$K$14,$L86/$L$14,$M86/$M$14)*$N$14/COUNTA($K86:$M86),0)</f>
        <v>9</v>
      </c>
      <c r="O86" s="325" t="n">
        <f aca="false">IF(ROUNDDOWN(SUM($G86,$J86,$N86,0.05),1)&gt;0,ROUNDDOWN(SUM($G86,$J86,$N86,0.05),1),"")</f>
        <v>12.8</v>
      </c>
      <c r="P86" s="323"/>
      <c r="Q86" s="323"/>
      <c r="R86" s="323"/>
      <c r="S86" s="323"/>
      <c r="T86" s="323"/>
      <c r="U86" s="326" t="str">
        <f aca="false">IF(OR(COUNTIF($P86:$T86,"&gt;0")=0,COUNTA($P$14)=0),"",(IF(COUNTA($Q86:$T86)&lt;=2,SUM($P86:$T86),IF(COUNTA($Q86:$T86)=3,SUM($P86:$T86)-MIN($Q86:$T86),SUM($P86:$T86)-MIN($Q86:$T86)-SMALL($Q86:$T86,2))))*7/(SUM($P$14:$R$14)/10))</f>
        <v/>
      </c>
      <c r="V86" s="327" t="n">
        <f aca="false">IF(ROUNDDOWN(SUM($O86,$U86,0.5),0)&gt;0,ROUNDDOWN(SUM($O86,$U86,0.5),0),"")</f>
        <v>13</v>
      </c>
      <c r="W86" s="327"/>
      <c r="X86" s="327"/>
      <c r="Y86" s="328" t="str">
        <f aca="false">IF(AND(N86&lt;$N$14/2,COUNTIF($P86:$T86,"&gt;0")&gt;0),"FAIL LABS",IF(OR($U86=0,$U86=""),"",IF($V86&gt;=70,"A",IF($V86&gt;=60,"B",IF($V86&gt;=50,"C",IF($V86&gt;=40,"D","E"))))))</f>
        <v/>
      </c>
    </row>
    <row r="87" customFormat="false" ht="26.25" hidden="false" customHeight="false" outlineLevel="0" collapsed="false">
      <c r="A87" s="320" t="n">
        <v>73</v>
      </c>
      <c r="B87" s="594" t="s">
        <v>197</v>
      </c>
      <c r="C87" s="590" t="s">
        <v>198</v>
      </c>
      <c r="D87" s="323" t="n">
        <v>7</v>
      </c>
      <c r="E87" s="323" t="n">
        <v>8</v>
      </c>
      <c r="F87" s="323" t="n">
        <v>10</v>
      </c>
      <c r="G87" s="324" t="n">
        <f aca="false">IF(COUNTA($D87:$F87)&gt;0,SUM($D87/$D$14,$E87/$E$14,$F87/$F$14)*$G$14/COUNTA($D87:$F87),0)</f>
        <v>5.55555555555555</v>
      </c>
      <c r="H87" s="323" t="n">
        <v>3</v>
      </c>
      <c r="I87" s="323" t="n">
        <v>4</v>
      </c>
      <c r="J87" s="324" t="n">
        <f aca="false">IF(COUNTA($H87:$I87)&gt;0,SUM($H87/$H$14,$I87/$I$14)*$J$14/COUNTA($H87:$I87),0)</f>
        <v>3.5</v>
      </c>
      <c r="K87" s="323" t="n">
        <v>10</v>
      </c>
      <c r="L87" s="323" t="n">
        <v>10</v>
      </c>
      <c r="M87" s="323"/>
      <c r="N87" s="324" t="n">
        <f aca="false">IF(COUNTA($K87:$M87)&gt;0,SUM($K87/$K$14,$L87/$L$14,$M87/$M$14)*$N$14/COUNTA($K87:$M87),0)</f>
        <v>10</v>
      </c>
      <c r="O87" s="325" t="n">
        <f aca="false">IF(ROUNDDOWN(SUM($G87,$J87,$N87,0.05),1)&gt;0,ROUNDDOWN(SUM($G87,$J87,$N87,0.05),1),"")</f>
        <v>19.1</v>
      </c>
      <c r="P87" s="323" t="n">
        <v>24</v>
      </c>
      <c r="Q87" s="323" t="n">
        <v>11</v>
      </c>
      <c r="R87" s="323"/>
      <c r="S87" s="323"/>
      <c r="T87" s="323" t="n">
        <v>8</v>
      </c>
      <c r="U87" s="326" t="n">
        <f aca="false">IF(OR(COUNTIF($P87:$T87,"&gt;0")=0,COUNTA($P$14)=0),"",(IF(COUNTA($Q87:$T87)&lt;=2,SUM($P87:$T87),IF(COUNTA($Q87:$T87)=3,SUM($P87:$T87)-MIN($Q87:$T87),SUM($P87:$T87)-MIN($Q87:$T87)-SMALL($Q87:$T87,2))))*7/(SUM($P$14:$R$14)/10))</f>
        <v>43</v>
      </c>
      <c r="V87" s="327" t="n">
        <f aca="false">IF(ROUNDDOWN(SUM($O87,$U87,0.5),0)&gt;0,ROUNDDOWN(SUM($O87,$U87,0.5),0),"")</f>
        <v>62</v>
      </c>
      <c r="W87" s="327"/>
      <c r="X87" s="327"/>
      <c r="Y87" s="328" t="str">
        <f aca="false">IF(AND(N87&lt;$N$14/2,COUNTIF($P87:$T87,"&gt;0")&gt;0),"FAIL LABS",IF(OR($U87=0,$U87=""),"",IF($V87&gt;=70,"A",IF($V87&gt;=60,"B",IF($V87&gt;=50,"C",IF($V87&gt;=40,"D","E"))))))</f>
        <v>B</v>
      </c>
    </row>
    <row r="88" customFormat="false" ht="26.25" hidden="false" customHeight="false" outlineLevel="0" collapsed="false">
      <c r="A88" s="320" t="n">
        <v>74</v>
      </c>
      <c r="B88" s="594" t="s">
        <v>214</v>
      </c>
      <c r="C88" s="590" t="s">
        <v>255</v>
      </c>
      <c r="D88" s="323" t="n">
        <v>11</v>
      </c>
      <c r="E88" s="323" t="n">
        <v>4</v>
      </c>
      <c r="F88" s="323" t="n">
        <v>5</v>
      </c>
      <c r="G88" s="324" t="n">
        <f aca="false">IF(COUNTA($D88:$F88)&gt;0,SUM($D88/$D$14,$E88/$E$14,$F88/$F$14)*$G$14/COUNTA($D88:$F88),0)</f>
        <v>4.44444444444444</v>
      </c>
      <c r="H88" s="323" t="n">
        <v>3</v>
      </c>
      <c r="I88" s="323" t="n">
        <v>4</v>
      </c>
      <c r="J88" s="324" t="n">
        <f aca="false">IF(COUNTA($H88:$I88)&gt;0,SUM($H88/$H$14,$I88/$I$14)*$J$14/COUNTA($H88:$I88),0)</f>
        <v>3.5</v>
      </c>
      <c r="K88" s="323" t="n">
        <v>10</v>
      </c>
      <c r="L88" s="323" t="n">
        <v>9</v>
      </c>
      <c r="M88" s="323"/>
      <c r="N88" s="324" t="n">
        <f aca="false">IF(COUNTA($K88:$M88)&gt;0,SUM($K88/$K$14,$L88/$L$14,$M88/$M$14)*$N$14/COUNTA($K88:$M88),0)</f>
        <v>9.5</v>
      </c>
      <c r="O88" s="325" t="n">
        <f aca="false">IF(ROUNDDOWN(SUM($G88,$J88,$N88,0.05),1)&gt;0,ROUNDDOWN(SUM($G88,$J88,$N88,0.05),1),"")</f>
        <v>17.4</v>
      </c>
      <c r="P88" s="323"/>
      <c r="Q88" s="323"/>
      <c r="R88" s="323"/>
      <c r="S88" s="323"/>
      <c r="T88" s="323"/>
      <c r="U88" s="326" t="str">
        <f aca="false">IF(OR(COUNTIF($P88:$T88,"&gt;0")=0,COUNTA($P$14)=0),"",(IF(COUNTA($Q88:$T88)&lt;=2,SUM($P88:$T88),IF(COUNTA($Q88:$T88)=3,SUM($P88:$T88)-MIN($Q88:$T88),SUM($P88:$T88)-MIN($Q88:$T88)-SMALL($Q88:$T88,2))))*7/(SUM($P$14:$R$14)/10))</f>
        <v/>
      </c>
      <c r="V88" s="327" t="n">
        <f aca="false">IF(ROUNDDOWN(SUM($O88,$U88,0.5),0)&gt;0,ROUNDDOWN(SUM($O88,$U88,0.5),0),"")</f>
        <v>17</v>
      </c>
      <c r="W88" s="327"/>
      <c r="X88" s="327"/>
      <c r="Y88" s="328" t="str">
        <f aca="false">IF(AND(N88&lt;$N$14/2,COUNTIF($P88:$T88,"&gt;0")&gt;0),"FAIL LABS",IF(OR($U88=0,$U88=""),"",IF($V88&gt;=70,"A",IF($V88&gt;=60,"B",IF($V88&gt;=50,"C",IF($V88&gt;=40,"D","E"))))))</f>
        <v/>
      </c>
    </row>
    <row r="89" customFormat="false" ht="26.25" hidden="false" customHeight="false" outlineLevel="0" collapsed="false">
      <c r="A89" s="320" t="n">
        <v>75</v>
      </c>
      <c r="B89" s="594" t="s">
        <v>166</v>
      </c>
      <c r="C89" s="590" t="s">
        <v>167</v>
      </c>
      <c r="D89" s="323" t="n">
        <v>6</v>
      </c>
      <c r="E89" s="323" t="n">
        <v>6</v>
      </c>
      <c r="F89" s="323" t="n">
        <v>5</v>
      </c>
      <c r="G89" s="324" t="n">
        <f aca="false">IF(COUNTA($D89:$F89)&gt;0,SUM($D89/$D$14,$E89/$E$14,$F89/$F$14)*$G$14/COUNTA($D89:$F89),0)</f>
        <v>3.77777777777778</v>
      </c>
      <c r="H89" s="323" t="n">
        <v>3.5</v>
      </c>
      <c r="I89" s="323" t="n">
        <v>4.5</v>
      </c>
      <c r="J89" s="324" t="n">
        <f aca="false">IF(COUNTA($H89:$I89)&gt;0,SUM($H89/$H$14,$I89/$I$14)*$J$14/COUNTA($H89:$I89),0)</f>
        <v>4</v>
      </c>
      <c r="K89" s="323" t="n">
        <v>9</v>
      </c>
      <c r="L89" s="323" t="n">
        <v>9</v>
      </c>
      <c r="M89" s="323"/>
      <c r="N89" s="324" t="n">
        <f aca="false">IF(COUNTA($K89:$M89)&gt;0,SUM($K89/$K$14,$L89/$L$14,$M89/$M$14)*$N$14/COUNTA($K89:$M89),0)</f>
        <v>9</v>
      </c>
      <c r="O89" s="325" t="n">
        <f aca="false">IF(ROUNDDOWN(SUM($G89,$J89,$N89,0.05),1)&gt;0,ROUNDDOWN(SUM($G89,$J89,$N89,0.05),1),"")</f>
        <v>16.8</v>
      </c>
      <c r="P89" s="323" t="n">
        <v>4</v>
      </c>
      <c r="Q89" s="323" t="n">
        <v>16</v>
      </c>
      <c r="R89" s="323"/>
      <c r="S89" s="323"/>
      <c r="T89" s="323" t="n">
        <v>15</v>
      </c>
      <c r="U89" s="326" t="n">
        <f aca="false">IF(OR(COUNTIF($P89:$T89,"&gt;0")=0,COUNTA($P$14)=0),"",(IF(COUNTA($Q89:$T89)&lt;=2,SUM($P89:$T89),IF(COUNTA($Q89:$T89)=3,SUM($P89:$T89)-MIN($Q89:$T89),SUM($P89:$T89)-MIN($Q89:$T89)-SMALL($Q89:$T89,2))))*7/(SUM($P$14:$R$14)/10))</f>
        <v>35</v>
      </c>
      <c r="V89" s="327" t="n">
        <f aca="false">IF(ROUNDDOWN(SUM($O89,$U89,0.5),0)&gt;0,ROUNDDOWN(SUM($O89,$U89,0.5),0),"")</f>
        <v>52</v>
      </c>
      <c r="W89" s="327"/>
      <c r="X89" s="327"/>
      <c r="Y89" s="328" t="str">
        <f aca="false">IF(AND(N89&lt;$N$14/2,COUNTIF($P89:$T89,"&gt;0")&gt;0),"FAIL LABS",IF(OR($U89=0,$U89=""),"",IF($V89&gt;=70,"A",IF($V89&gt;=60,"B",IF($V89&gt;=50,"C",IF($V89&gt;=40,"D","E"))))))</f>
        <v>C</v>
      </c>
    </row>
    <row r="90" customFormat="false" ht="26.25" hidden="false" customHeight="false" outlineLevel="0" collapsed="false">
      <c r="A90" s="320" t="n">
        <v>76</v>
      </c>
      <c r="B90" s="594" t="s">
        <v>224</v>
      </c>
      <c r="C90" s="590" t="s">
        <v>261</v>
      </c>
      <c r="D90" s="323" t="n">
        <v>9</v>
      </c>
      <c r="E90" s="323" t="n">
        <v>6</v>
      </c>
      <c r="F90" s="323" t="n">
        <v>6</v>
      </c>
      <c r="G90" s="324" t="n">
        <f aca="false">IF(COUNTA($D90:$F90)&gt;0,SUM($D90/$D$14,$E90/$E$14,$F90/$F$14)*$G$14/COUNTA($D90:$F90),0)</f>
        <v>4.66666666666667</v>
      </c>
      <c r="H90" s="323" t="n">
        <v>3.5</v>
      </c>
      <c r="I90" s="323" t="n">
        <v>4</v>
      </c>
      <c r="J90" s="324" t="n">
        <f aca="false">IF(COUNTA($H90:$I90)&gt;0,SUM($H90/$H$14,$I90/$I$14)*$J$14/COUNTA($H90:$I90),0)</f>
        <v>3.75</v>
      </c>
      <c r="K90" s="323" t="n">
        <v>10</v>
      </c>
      <c r="L90" s="323" t="n">
        <v>9</v>
      </c>
      <c r="M90" s="323"/>
      <c r="N90" s="324" t="n">
        <f aca="false">IF(COUNTA($K90:$M90)&gt;0,SUM($K90/$K$14,$L90/$L$14,$M90/$M$14)*$N$14/COUNTA($K90:$M90),0)</f>
        <v>9.5</v>
      </c>
      <c r="O90" s="325" t="n">
        <f aca="false">IF(ROUNDDOWN(SUM($G90,$J90,$N90,0.05),1)&gt;0,ROUNDDOWN(SUM($G90,$J90,$N90,0.05),1),"")</f>
        <v>17.9</v>
      </c>
      <c r="P90" s="323"/>
      <c r="Q90" s="323"/>
      <c r="R90" s="323"/>
      <c r="S90" s="323"/>
      <c r="T90" s="323"/>
      <c r="U90" s="326" t="str">
        <f aca="false">IF(OR(COUNTIF($P90:$T90,"&gt;0")=0,COUNTA($P$14)=0),"",(IF(COUNTA($Q90:$T90)&lt;=2,SUM($P90:$T90),IF(COUNTA($Q90:$T90)=3,SUM($P90:$T90)-MIN($Q90:$T90),SUM($P90:$T90)-MIN($Q90:$T90)-SMALL($Q90:$T90,2))))*7/(SUM($P$14:$R$14)/10))</f>
        <v/>
      </c>
      <c r="V90" s="327" t="n">
        <f aca="false">IF(ROUNDDOWN(SUM($O90,$U90,0.5),0)&gt;0,ROUNDDOWN(SUM($O90,$U90,0.5),0),"")</f>
        <v>18</v>
      </c>
      <c r="W90" s="327"/>
      <c r="X90" s="327"/>
      <c r="Y90" s="328" t="str">
        <f aca="false">IF(AND(N90&lt;$N$14/2,COUNTIF($P90:$T90,"&gt;0")&gt;0),"FAIL LABS",IF(OR($U90=0,$U90=""),"",IF($V90&gt;=70,"A",IF($V90&gt;=60,"B",IF($V90&gt;=50,"C",IF($V90&gt;=40,"D","E"))))))</f>
        <v/>
      </c>
    </row>
    <row r="91" customFormat="false" ht="26.25" hidden="false" customHeight="false" outlineLevel="0" collapsed="false">
      <c r="A91" s="320" t="n">
        <v>77</v>
      </c>
      <c r="B91" s="594" t="s">
        <v>170</v>
      </c>
      <c r="C91" s="590" t="s">
        <v>171</v>
      </c>
      <c r="D91" s="323" t="n">
        <v>8</v>
      </c>
      <c r="E91" s="323" t="n">
        <v>7</v>
      </c>
      <c r="F91" s="323" t="n">
        <v>5</v>
      </c>
      <c r="G91" s="324" t="n">
        <f aca="false">IF(COUNTA($D91:$F91)&gt;0,SUM($D91/$D$14,$E91/$E$14,$F91/$F$14)*$G$14/COUNTA($D91:$F91),0)</f>
        <v>4.44444444444444</v>
      </c>
      <c r="H91" s="323" t="n">
        <v>3.5</v>
      </c>
      <c r="I91" s="323" t="n">
        <v>4</v>
      </c>
      <c r="J91" s="324" t="n">
        <f aca="false">IF(COUNTA($H91:$I91)&gt;0,SUM($H91/$H$14,$I91/$I$14)*$J$14/COUNTA($H91:$I91),0)</f>
        <v>3.75</v>
      </c>
      <c r="K91" s="323" t="n">
        <v>10</v>
      </c>
      <c r="L91" s="323" t="n">
        <v>9</v>
      </c>
      <c r="M91" s="323"/>
      <c r="N91" s="324" t="n">
        <f aca="false">IF(COUNTA($K91:$M91)&gt;0,SUM($K91/$K$14,$L91/$L$14,$M91/$M$14)*$N$14/COUNTA($K91:$M91),0)</f>
        <v>9.5</v>
      </c>
      <c r="O91" s="325" t="n">
        <f aca="false">IF(ROUNDDOWN(SUM($G91,$J91,$N91,0.05),1)&gt;0,ROUNDDOWN(SUM($G91,$J91,$N91,0.05),1),"")</f>
        <v>17.7</v>
      </c>
      <c r="P91" s="323" t="n">
        <v>18.5</v>
      </c>
      <c r="Q91" s="323" t="n">
        <v>12</v>
      </c>
      <c r="R91" s="323"/>
      <c r="S91" s="323" t="n">
        <v>9</v>
      </c>
      <c r="T91" s="323"/>
      <c r="U91" s="326" t="n">
        <f aca="false">IF(OR(COUNTIF($P91:$T91,"&gt;0")=0,COUNTA($P$14)=0),"",(IF(COUNTA($Q91:$T91)&lt;=2,SUM($P91:$T91),IF(COUNTA($Q91:$T91)=3,SUM($P91:$T91)-MIN($Q91:$T91),SUM($P91:$T91)-MIN($Q91:$T91)-SMALL($Q91:$T91,2))))*7/(SUM($P$14:$R$14)/10))</f>
        <v>39.5</v>
      </c>
      <c r="V91" s="327" t="n">
        <f aca="false">IF(ROUNDDOWN(SUM($O91,$U91,0.5),0)&gt;0,ROUNDDOWN(SUM($O91,$U91,0.5),0),"")</f>
        <v>57</v>
      </c>
      <c r="W91" s="327"/>
      <c r="X91" s="327"/>
      <c r="Y91" s="328" t="str">
        <f aca="false">IF(AND(N91&lt;$N$14/2,COUNTIF($P91:$T91,"&gt;0")&gt;0),"FAIL LABS",IF(OR($U91=0,$U91=""),"",IF($V91&gt;=70,"A",IF($V91&gt;=60,"B",IF($V91&gt;=50,"C",IF($V91&gt;=40,"D","E"))))))</f>
        <v>C</v>
      </c>
    </row>
    <row r="92" customFormat="false" ht="26.25" hidden="false" customHeight="false" outlineLevel="0" collapsed="false">
      <c r="A92" s="320" t="n">
        <v>78</v>
      </c>
      <c r="B92" s="594" t="s">
        <v>485</v>
      </c>
      <c r="C92" s="590" t="s">
        <v>497</v>
      </c>
      <c r="D92" s="323" t="n">
        <v>6</v>
      </c>
      <c r="E92" s="323" t="n">
        <v>3</v>
      </c>
      <c r="F92" s="323" t="n">
        <v>6</v>
      </c>
      <c r="G92" s="324" t="n">
        <f aca="false">IF(COUNTA($D92:$F92)&gt;0,SUM($D92/$D$14,$E92/$E$14,$F92/$F$14)*$G$14/COUNTA($D92:$F92),0)</f>
        <v>3.33333333333333</v>
      </c>
      <c r="H92" s="323" t="n">
        <v>4.5</v>
      </c>
      <c r="I92" s="323" t="n">
        <v>5</v>
      </c>
      <c r="J92" s="324" t="n">
        <f aca="false">IF(COUNTA($H92:$I92)&gt;0,SUM($H92/$H$14,$I92/$I$14)*$J$14/COUNTA($H92:$I92),0)</f>
        <v>4.75</v>
      </c>
      <c r="K92" s="323" t="n">
        <v>9</v>
      </c>
      <c r="L92" s="323" t="n">
        <v>9</v>
      </c>
      <c r="M92" s="323"/>
      <c r="N92" s="324" t="n">
        <f aca="false">IF(COUNTA($K92:$M92)&gt;0,SUM($K92/$K$14,$L92/$L$14,$M92/$M$14)*$N$14/COUNTA($K92:$M92),0)</f>
        <v>9</v>
      </c>
      <c r="O92" s="325" t="n">
        <f aca="false">IF(ROUNDDOWN(SUM($G92,$J92,$N92,0.05),1)&gt;0,ROUNDDOWN(SUM($G92,$J92,$N92,0.05),1),"")</f>
        <v>17.1</v>
      </c>
      <c r="P92" s="323"/>
      <c r="Q92" s="323"/>
      <c r="R92" s="323"/>
      <c r="S92" s="323"/>
      <c r="T92" s="323"/>
      <c r="U92" s="326" t="str">
        <f aca="false">IF(OR(COUNTIF($P92:$T92,"&gt;0")=0,COUNTA($P$14)=0),"",(IF(COUNTA($Q92:$T92)&lt;=2,SUM($P92:$T92),IF(COUNTA($Q92:$T92)=3,SUM($P92:$T92)-MIN($Q92:$T92),SUM($P92:$T92)-MIN($Q92:$T92)-SMALL($Q92:$T92,2))))*7/(SUM($P$14:$R$14)/10))</f>
        <v/>
      </c>
      <c r="V92" s="327" t="n">
        <f aca="false">IF(ROUNDDOWN(SUM($O92,$U92,0.5),0)&gt;0,ROUNDDOWN(SUM($O92,$U92,0.5),0),"")</f>
        <v>17</v>
      </c>
      <c r="W92" s="327"/>
      <c r="X92" s="327"/>
      <c r="Y92" s="328" t="str">
        <f aca="false">IF(AND(N92&lt;$N$14/2,COUNTIF($P92:$T92,"&gt;0")&gt;0),"FAIL LABS",IF(OR($U92=0,$U92=""),"",IF($V92&gt;=70,"A",IF($V92&gt;=60,"B",IF($V92&gt;=50,"C",IF($V92&gt;=40,"D","E"))))))</f>
        <v/>
      </c>
    </row>
    <row r="93" customFormat="false" ht="28.5" hidden="false" customHeight="false" outlineLevel="0" collapsed="false">
      <c r="A93" s="347"/>
      <c r="B93" s="585"/>
      <c r="C93" s="585"/>
      <c r="D93" s="347"/>
      <c r="E93" s="349" t="s">
        <v>379</v>
      </c>
      <c r="F93" s="349"/>
      <c r="G93" s="349"/>
      <c r="H93" s="349"/>
      <c r="I93" s="349"/>
      <c r="J93" s="349"/>
      <c r="K93" s="349"/>
      <c r="L93" s="349"/>
      <c r="M93" s="349"/>
      <c r="N93" s="349"/>
      <c r="O93" s="349"/>
      <c r="P93" s="349"/>
      <c r="Q93" s="349"/>
      <c r="R93" s="349"/>
      <c r="S93" s="349"/>
      <c r="T93" s="349"/>
      <c r="U93" s="347"/>
      <c r="V93" s="350"/>
      <c r="W93" s="347"/>
      <c r="X93" s="347"/>
      <c r="Y93" s="347"/>
    </row>
    <row r="94" customFormat="false" ht="15.75" hidden="false" customHeight="false" outlineLevel="0" collapsed="false">
      <c r="A94" s="347"/>
      <c r="B94" s="586"/>
      <c r="C94" s="587"/>
      <c r="D94" s="353" t="s">
        <v>360</v>
      </c>
      <c r="E94" s="353"/>
      <c r="F94" s="354" t="s">
        <v>380</v>
      </c>
      <c r="G94" s="355" t="s">
        <v>381</v>
      </c>
      <c r="H94" s="356" t="s">
        <v>382</v>
      </c>
      <c r="I94" s="357" t="s">
        <v>383</v>
      </c>
      <c r="J94" s="357" t="s">
        <v>384</v>
      </c>
      <c r="K94" s="358"/>
      <c r="L94" s="359"/>
      <c r="M94" s="359"/>
      <c r="N94" s="359"/>
      <c r="O94" s="360" t="s">
        <v>385</v>
      </c>
      <c r="P94" s="360"/>
      <c r="Q94" s="361" t="s">
        <v>386</v>
      </c>
      <c r="R94" s="361"/>
      <c r="S94" s="354" t="s">
        <v>387</v>
      </c>
      <c r="T94" s="354"/>
      <c r="U94" s="347"/>
      <c r="V94" s="350"/>
      <c r="W94" s="347"/>
      <c r="X94" s="347"/>
      <c r="Y94" s="347"/>
    </row>
    <row r="95" customFormat="false" ht="31.5" hidden="false" customHeight="true" outlineLevel="0" collapsed="false">
      <c r="A95" s="347"/>
      <c r="B95" s="587"/>
      <c r="C95" s="587"/>
      <c r="D95" s="363" t="s">
        <v>388</v>
      </c>
      <c r="E95" s="363"/>
      <c r="F95" s="364" t="n">
        <f aca="false">COUNTIF($Y$15:$Y92,F$94)</f>
        <v>28</v>
      </c>
      <c r="G95" s="364" t="n">
        <f aca="false">COUNTIF($Y$15:$Y92,G$94)</f>
        <v>24</v>
      </c>
      <c r="H95" s="365" t="n">
        <f aca="false">COUNTIF($Y$15:$Y92,H$94)</f>
        <v>11</v>
      </c>
      <c r="I95" s="366" t="n">
        <f aca="false">COUNTIF($Y$15:$Y92,I$94)</f>
        <v>1</v>
      </c>
      <c r="J95" s="366" t="n">
        <f aca="false">COUNTIF($Y$15:$Y92,J$94)</f>
        <v>0</v>
      </c>
      <c r="K95" s="358"/>
      <c r="L95" s="359"/>
      <c r="M95" s="359"/>
      <c r="N95" s="359"/>
      <c r="O95" s="367" t="s">
        <v>389</v>
      </c>
      <c r="P95" s="355" t="s">
        <v>390</v>
      </c>
      <c r="Q95" s="368" t="s">
        <v>391</v>
      </c>
      <c r="R95" s="369" t="s">
        <v>392</v>
      </c>
      <c r="S95" s="370" t="s">
        <v>393</v>
      </c>
      <c r="T95" s="370"/>
      <c r="U95" s="347"/>
      <c r="V95" s="350"/>
      <c r="W95" s="347"/>
      <c r="X95" s="347"/>
      <c r="Y95" s="347"/>
    </row>
    <row r="96" customFormat="false" ht="26.25" hidden="false" customHeight="true" outlineLevel="0" collapsed="false">
      <c r="A96" s="347"/>
      <c r="B96" s="587"/>
      <c r="C96" s="587"/>
      <c r="D96" s="363" t="s">
        <v>394</v>
      </c>
      <c r="E96" s="363"/>
      <c r="F96" s="364"/>
      <c r="G96" s="364"/>
      <c r="H96" s="365"/>
      <c r="I96" s="366"/>
      <c r="J96" s="366"/>
      <c r="K96" s="358"/>
      <c r="L96" s="355" t="s">
        <v>395</v>
      </c>
      <c r="M96" s="355"/>
      <c r="N96" s="371" t="s">
        <v>388</v>
      </c>
      <c r="O96" s="372" t="n">
        <f aca="false">IF(SUM($O$15:$O92)&gt;0,AVERAGE($O$15:$O92),0)</f>
        <v>18.2180555555556</v>
      </c>
      <c r="P96" s="372" t="n">
        <f aca="false">$O96/30*100</f>
        <v>60.7268518518518</v>
      </c>
      <c r="Q96" s="372" t="n">
        <f aca="false">IF(SUM($U$15:$U92)&gt;0,AVERAGE($U$15:$U92),0)</f>
        <v>48.890625</v>
      </c>
      <c r="R96" s="373" t="n">
        <f aca="false">$Q96/70*100</f>
        <v>69.84375</v>
      </c>
      <c r="S96" s="374" t="n">
        <f aca="false">IF(SUM($V$15:$V92)&gt;0,AVERAGE($V$15:$V92),0)</f>
        <v>61.7083333333333</v>
      </c>
      <c r="T96" s="374"/>
      <c r="U96" s="347"/>
      <c r="V96" s="350"/>
      <c r="W96" s="347"/>
      <c r="X96" s="347"/>
      <c r="Y96" s="347"/>
    </row>
    <row r="97" customFormat="false" ht="21" hidden="false" customHeight="false" outlineLevel="0" collapsed="false">
      <c r="A97" s="347"/>
      <c r="B97" s="587"/>
      <c r="C97" s="587"/>
      <c r="D97" s="375"/>
      <c r="E97" s="376"/>
      <c r="F97" s="376"/>
      <c r="G97" s="376"/>
      <c r="H97" s="359"/>
      <c r="I97" s="359"/>
      <c r="J97" s="359"/>
      <c r="K97" s="358"/>
      <c r="L97" s="355"/>
      <c r="M97" s="355"/>
      <c r="N97" s="371" t="s">
        <v>396</v>
      </c>
      <c r="O97" s="372"/>
      <c r="P97" s="372"/>
      <c r="Q97" s="377"/>
      <c r="R97" s="373"/>
      <c r="S97" s="374"/>
      <c r="T97" s="374"/>
      <c r="U97" s="347"/>
      <c r="V97" s="350"/>
      <c r="W97" s="347"/>
      <c r="X97" s="347"/>
      <c r="Y97" s="347"/>
    </row>
    <row r="98" customFormat="false" ht="21" hidden="false" customHeight="false" outlineLevel="0" collapsed="false">
      <c r="A98" s="347"/>
      <c r="B98" s="587"/>
      <c r="C98" s="587"/>
      <c r="D98" s="378"/>
      <c r="E98" s="379"/>
      <c r="F98" s="380" t="s">
        <v>397</v>
      </c>
      <c r="G98" s="380" t="s">
        <v>398</v>
      </c>
      <c r="H98" s="376"/>
      <c r="I98" s="376"/>
      <c r="J98" s="359"/>
      <c r="K98" s="358"/>
      <c r="L98" s="355" t="s">
        <v>399</v>
      </c>
      <c r="M98" s="355"/>
      <c r="N98" s="371" t="s">
        <v>388</v>
      </c>
      <c r="O98" s="381" t="n">
        <f aca="false">MIN($O$15:$O92)</f>
        <v>12.8</v>
      </c>
      <c r="P98" s="372" t="n">
        <f aca="false">$O98/30*100</f>
        <v>42.6666666666667</v>
      </c>
      <c r="Q98" s="382" t="n">
        <f aca="false">MIN($U$15:$U92)</f>
        <v>31.5</v>
      </c>
      <c r="R98" s="373" t="n">
        <f aca="false">$Q98/70*100</f>
        <v>45</v>
      </c>
      <c r="S98" s="374" t="n">
        <f aca="false">MIN($V$15:$V92)</f>
        <v>13</v>
      </c>
      <c r="T98" s="374"/>
      <c r="U98" s="347"/>
      <c r="V98" s="350"/>
      <c r="W98" s="347"/>
      <c r="X98" s="347"/>
      <c r="Y98" s="347"/>
    </row>
    <row r="99" customFormat="false" ht="26.25" hidden="false" customHeight="false" outlineLevel="0" collapsed="false">
      <c r="A99" s="347"/>
      <c r="B99" s="587"/>
      <c r="C99" s="587"/>
      <c r="D99" s="353" t="s">
        <v>1</v>
      </c>
      <c r="E99" s="353"/>
      <c r="F99" s="383" t="n">
        <f aca="false">COUNTIF($V$15:$V$92,"&gt;=40")</f>
        <v>64</v>
      </c>
      <c r="G99" s="383"/>
      <c r="H99" s="376"/>
      <c r="I99" s="376"/>
      <c r="J99" s="359"/>
      <c r="K99" s="358"/>
      <c r="L99" s="355"/>
      <c r="M99" s="355"/>
      <c r="N99" s="371" t="s">
        <v>396</v>
      </c>
      <c r="O99" s="372"/>
      <c r="P99" s="372"/>
      <c r="Q99" s="384"/>
      <c r="R99" s="384"/>
      <c r="S99" s="385"/>
      <c r="T99" s="385"/>
      <c r="U99" s="347"/>
      <c r="V99" s="350"/>
      <c r="W99" s="347"/>
      <c r="X99" s="347"/>
      <c r="Y99" s="347"/>
    </row>
    <row r="100" customFormat="false" ht="26.25" hidden="false" customHeight="false" outlineLevel="0" collapsed="false">
      <c r="A100" s="347"/>
      <c r="B100" s="587"/>
      <c r="C100" s="587"/>
      <c r="D100" s="353" t="s">
        <v>400</v>
      </c>
      <c r="E100" s="353"/>
      <c r="F100" s="383" t="n">
        <f aca="false">COUNTIF($Y$15:$Y92,"E")</f>
        <v>0</v>
      </c>
      <c r="G100" s="383"/>
      <c r="H100" s="376"/>
      <c r="I100" s="376"/>
      <c r="J100" s="359"/>
      <c r="K100" s="386"/>
      <c r="L100" s="355" t="s">
        <v>401</v>
      </c>
      <c r="M100" s="355"/>
      <c r="N100" s="371" t="s">
        <v>388</v>
      </c>
      <c r="O100" s="372" t="n">
        <f aca="false">MAX($O$15:$O92)</f>
        <v>20.9</v>
      </c>
      <c r="P100" s="372" t="n">
        <f aca="false">$O100/30*100</f>
        <v>69.6666666666667</v>
      </c>
      <c r="Q100" s="372" t="n">
        <f aca="false">MAX($U$15:$U92)</f>
        <v>61</v>
      </c>
      <c r="R100" s="373" t="n">
        <f aca="false">$Q100/70*100</f>
        <v>87.1428571428571</v>
      </c>
      <c r="S100" s="374" t="n">
        <f aca="false">MAX($V$15:$V92)</f>
        <v>81</v>
      </c>
      <c r="T100" s="374"/>
      <c r="U100" s="347"/>
      <c r="V100" s="350"/>
      <c r="W100" s="347"/>
      <c r="X100" s="347"/>
      <c r="Y100" s="347"/>
    </row>
    <row r="101" customFormat="false" ht="26.25" hidden="false" customHeight="true" outlineLevel="0" collapsed="false">
      <c r="A101" s="347"/>
      <c r="B101" s="587"/>
      <c r="C101" s="588"/>
      <c r="D101" s="363" t="s">
        <v>402</v>
      </c>
      <c r="E101" s="363"/>
      <c r="F101" s="383" t="n">
        <f aca="false">COUNTA($B$15:$B78)-SUM(F95:J95)</f>
        <v>0</v>
      </c>
      <c r="G101" s="383"/>
      <c r="H101" s="376"/>
      <c r="I101" s="376"/>
      <c r="J101" s="376"/>
      <c r="K101" s="376"/>
      <c r="L101" s="355"/>
      <c r="M101" s="355"/>
      <c r="N101" s="371" t="s">
        <v>396</v>
      </c>
      <c r="O101" s="372"/>
      <c r="P101" s="372"/>
      <c r="Q101" s="377"/>
      <c r="R101" s="373"/>
      <c r="S101" s="374"/>
      <c r="T101" s="374"/>
      <c r="U101" s="347"/>
      <c r="V101" s="350"/>
      <c r="W101" s="347"/>
      <c r="X101" s="347"/>
      <c r="Y101" s="347"/>
    </row>
    <row r="102" customFormat="false" ht="26.25" hidden="false" customHeight="false" outlineLevel="0" collapsed="false">
      <c r="A102" s="347"/>
      <c r="B102" s="587"/>
      <c r="C102" s="588"/>
      <c r="D102" s="355" t="s">
        <v>22</v>
      </c>
      <c r="E102" s="355"/>
      <c r="F102" s="383" t="n">
        <f aca="false">SUM($F99:$F101)</f>
        <v>64</v>
      </c>
      <c r="G102" s="383"/>
      <c r="H102" s="376"/>
      <c r="I102" s="376"/>
      <c r="J102" s="376"/>
      <c r="K102" s="376"/>
      <c r="L102" s="355" t="s">
        <v>403</v>
      </c>
      <c r="M102" s="355"/>
      <c r="N102" s="371" t="s">
        <v>388</v>
      </c>
      <c r="O102" s="381" t="n">
        <f aca="false">IF(SUM($O$15:$O92)&gt;0,STDEV($O$15:$O92),0)</f>
        <v>1.53589230741244</v>
      </c>
      <c r="P102" s="372" t="n">
        <f aca="false">$O102/30*100</f>
        <v>5.11964102470812</v>
      </c>
      <c r="Q102" s="382" t="n">
        <f aca="false">IF(SUM($U$15:$U92),STDEV($U$15:$U92),0)</f>
        <v>7.00196613544401</v>
      </c>
      <c r="R102" s="373" t="n">
        <f aca="false">$Q102/70*100</f>
        <v>10.00280876492</v>
      </c>
      <c r="S102" s="374" t="n">
        <f aca="false">IF(SUM($V$15:$V92)&gt;0,STDEV($V$15:$V92),0)</f>
        <v>17.6654652350803</v>
      </c>
      <c r="T102" s="374"/>
      <c r="U102" s="347"/>
      <c r="V102" s="350"/>
      <c r="W102" s="347"/>
      <c r="X102" s="347"/>
      <c r="Y102" s="347"/>
    </row>
    <row r="103" customFormat="false" ht="21" hidden="false" customHeight="false" outlineLevel="0" collapsed="false">
      <c r="A103" s="347"/>
      <c r="B103" s="587"/>
      <c r="C103" s="588"/>
      <c r="D103" s="376"/>
      <c r="E103" s="376"/>
      <c r="F103" s="376"/>
      <c r="G103" s="388"/>
      <c r="H103" s="376"/>
      <c r="I103" s="376"/>
      <c r="J103" s="376"/>
      <c r="K103" s="376"/>
      <c r="L103" s="355"/>
      <c r="M103" s="355"/>
      <c r="N103" s="371" t="s">
        <v>396</v>
      </c>
      <c r="O103" s="372"/>
      <c r="P103" s="372"/>
      <c r="Q103" s="384"/>
      <c r="R103" s="384"/>
      <c r="S103" s="385"/>
      <c r="T103" s="385"/>
      <c r="U103" s="347"/>
      <c r="V103" s="350"/>
      <c r="W103" s="347"/>
      <c r="X103" s="347"/>
      <c r="Y103" s="347"/>
    </row>
    <row r="104" customFormat="false" ht="12.75" hidden="false" customHeight="false" outlineLevel="0" collapsed="false"/>
  </sheetData>
  <mergeCells count="44">
    <mergeCell ref="A6:Y6"/>
    <mergeCell ref="A7:Y7"/>
    <mergeCell ref="A8:Y8"/>
    <mergeCell ref="A9:Y9"/>
    <mergeCell ref="E10:F10"/>
    <mergeCell ref="G10:H10"/>
    <mergeCell ref="N10:O10"/>
    <mergeCell ref="P10:S10"/>
    <mergeCell ref="A12:A14"/>
    <mergeCell ref="B12:B14"/>
    <mergeCell ref="C12:C14"/>
    <mergeCell ref="D12:G12"/>
    <mergeCell ref="H12:J12"/>
    <mergeCell ref="K12:N12"/>
    <mergeCell ref="O12:O14"/>
    <mergeCell ref="P12:U12"/>
    <mergeCell ref="V12:V14"/>
    <mergeCell ref="W12:W14"/>
    <mergeCell ref="X12:X14"/>
    <mergeCell ref="Y12:Y14"/>
    <mergeCell ref="E93:T93"/>
    <mergeCell ref="D94:E94"/>
    <mergeCell ref="O94:P94"/>
    <mergeCell ref="Q94:R94"/>
    <mergeCell ref="S94:T94"/>
    <mergeCell ref="D95:E95"/>
    <mergeCell ref="S95:T95"/>
    <mergeCell ref="D96:E96"/>
    <mergeCell ref="L96:M97"/>
    <mergeCell ref="S96:T96"/>
    <mergeCell ref="S97:T97"/>
    <mergeCell ref="L98:M99"/>
    <mergeCell ref="S98:T98"/>
    <mergeCell ref="D99:E99"/>
    <mergeCell ref="S99:T99"/>
    <mergeCell ref="D100:E100"/>
    <mergeCell ref="L100:M101"/>
    <mergeCell ref="S100:T100"/>
    <mergeCell ref="D101:E101"/>
    <mergeCell ref="S101:T101"/>
    <mergeCell ref="D102:E102"/>
    <mergeCell ref="L102:M103"/>
    <mergeCell ref="S102:T102"/>
    <mergeCell ref="S103:T103"/>
  </mergeCells>
  <conditionalFormatting sqref="D15:L92 N15:N92">
    <cfRule type="cellIs" priority="2" operator="equal" aboveAverage="0" equalAverage="0" bottom="0" percent="0" rank="0" text="" dxfId="54">
      <formula>0</formula>
    </cfRule>
  </conditionalFormatting>
  <conditionalFormatting sqref="B72:C80 A15:A92 V15:Y92">
    <cfRule type="expression" priority="3" aboveAverage="0" equalAverage="0" bottom="0" percent="0" rank="0" text="" dxfId="55">
      <formula>"$V17&lt;40"</formula>
    </cfRule>
  </conditionalFormatting>
  <conditionalFormatting sqref="P15:T92">
    <cfRule type="expression" priority="4" aboveAverage="0" equalAverage="0" bottom="0" percent="0" rank="0" text="" dxfId="56">
      <formula>($U15="")</formula>
    </cfRule>
  </conditionalFormatting>
  <conditionalFormatting sqref="M15:M92">
    <cfRule type="cellIs" priority="5" operator="equal" aboveAverage="0" equalAverage="0" bottom="0" percent="0" rank="0" text="" dxfId="57">
      <formula>0</formula>
    </cfRule>
  </conditionalFormatting>
  <conditionalFormatting sqref="B15:C71">
    <cfRule type="expression" priority="6" aboveAverage="0" equalAverage="0" bottom="0" percent="0" rank="0" text="" dxfId="58">
      <formula>"$V17&lt;40"</formula>
    </cfRule>
  </conditionalFormatting>
  <dataValidations count="4">
    <dataValidation allowBlank="true" operator="between" showDropDown="false" showErrorMessage="true" showInputMessage="true" sqref="D15:U92" type="decimal">
      <formula1>0</formula1>
      <formula2>D$14</formula2>
    </dataValidation>
    <dataValidation allowBlank="true" error="THE INPUT TO THIS CELL SHOULD BE A NON-NEGATIVE LESS THAN OR EQUAL TO 100. PLEASE CHECK YOUR DATA AND FORMULAS AFFECTING THIS CELL. " errorTitle="INVALID DATA" operator="between" showDropDown="false" showErrorMessage="true" showInputMessage="false" sqref="V15:V92" type="decimal">
      <formula1>0</formula1>
      <formula2>100</formula2>
    </dataValidation>
    <dataValidation allowBlank="true" error="THE VALUE IN THIS CELL SHOULD BE NON-NEGATIVE LESS THAN 100&#10;" errorTitle="INVALID DATA" operator="between" showDropDown="false" showErrorMessage="true" showInputMessage="false" sqref="R96:T103" type="decimal">
      <formula1>0</formula1>
      <formula2>100</formula2>
    </dataValidation>
    <dataValidation allowBlank="true" error="THE VALUE IN THIS CELL SHOULD BE NON-NEGATIVE LESS THAN 100" errorTitle="INVALID DATA" operator="between" showDropDown="false" showErrorMessage="true" showInputMessage="false" sqref="P96:P103" type="decimal">
      <formula1>0</formula1>
      <formula2>100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8"/>
  <sheetViews>
    <sheetView showFormulas="false" showGridLines="true" showRowColHeaders="true" showZeros="true" rightToLeft="false" tabSelected="false" showOutlineSymbols="true" defaultGridColor="true" view="pageBreakPreview" topLeftCell="A80" colorId="64" zoomScale="100" zoomScaleNormal="70" zoomScalePageLayoutView="100" workbookViewId="0">
      <selection pane="topLeft" activeCell="B90" activeCellId="0" sqref="B90"/>
    </sheetView>
  </sheetViews>
  <sheetFormatPr defaultColWidth="9.14453125" defaultRowHeight="15.75" zeroHeight="true" outlineLevelRow="0" outlineLevelCol="0"/>
  <cols>
    <col collapsed="false" customWidth="true" hidden="false" outlineLevel="0" max="1" min="1" style="294" width="8.42"/>
    <col collapsed="false" customWidth="true" hidden="false" outlineLevel="0" max="2" min="2" style="577" width="25.43"/>
    <col collapsed="false" customWidth="true" hidden="false" outlineLevel="0" max="3" min="3" style="577" width="36.57"/>
    <col collapsed="false" customWidth="true" hidden="false" outlineLevel="0" max="6" min="4" style="294" width="10.71"/>
    <col collapsed="false" customWidth="true" hidden="false" outlineLevel="0" max="7" min="7" style="295" width="15.42"/>
    <col collapsed="false" customWidth="true" hidden="false" outlineLevel="0" max="14" min="8" style="294" width="10.71"/>
    <col collapsed="false" customWidth="true" hidden="false" outlineLevel="0" max="15" min="15" style="294" width="14"/>
    <col collapsed="false" customWidth="true" hidden="false" outlineLevel="0" max="20" min="16" style="294" width="10.71"/>
    <col collapsed="false" customWidth="true" hidden="false" outlineLevel="0" max="21" min="21" style="294" width="15.13"/>
    <col collapsed="false" customWidth="true" hidden="false" outlineLevel="0" max="22" min="22" style="296" width="12.57"/>
    <col collapsed="false" customWidth="true" hidden="false" outlineLevel="0" max="24" min="23" style="294" width="10.71"/>
    <col collapsed="false" customWidth="true" hidden="false" outlineLevel="0" max="25" min="25" style="294" width="21.13"/>
    <col collapsed="false" customWidth="false" hidden="true" outlineLevel="0" max="1024" min="27" style="0" width="9.14"/>
  </cols>
  <sheetData>
    <row r="1" customFormat="false" ht="15.75" hidden="false" customHeight="false" outlineLevel="0" collapsed="false"/>
    <row r="2" customFormat="false" ht="15.75" hidden="false" customHeight="false" outlineLevel="0" collapsed="false"/>
    <row r="3" customFormat="false" ht="15.75" hidden="false" customHeight="false" outlineLevel="0" collapsed="false"/>
    <row r="4" customFormat="false" ht="15.75" hidden="false" customHeight="false" outlineLevel="0" collapsed="false"/>
    <row r="5" customFormat="false" ht="15.75" hidden="false" customHeight="false" outlineLevel="0" collapsed="false"/>
    <row r="6" customFormat="false" ht="30" hidden="false" customHeight="false" outlineLevel="0" collapsed="false">
      <c r="A6" s="297" t="s">
        <v>342</v>
      </c>
      <c r="B6" s="297"/>
      <c r="C6" s="297"/>
      <c r="D6" s="297"/>
      <c r="E6" s="297"/>
      <c r="F6" s="297"/>
      <c r="G6" s="297"/>
      <c r="H6" s="297"/>
      <c r="I6" s="297"/>
      <c r="J6" s="297"/>
      <c r="K6" s="297"/>
      <c r="L6" s="297"/>
      <c r="M6" s="297"/>
      <c r="N6" s="297"/>
      <c r="O6" s="297"/>
      <c r="P6" s="297"/>
      <c r="Q6" s="297"/>
      <c r="R6" s="297"/>
      <c r="S6" s="297"/>
      <c r="T6" s="297"/>
      <c r="U6" s="297"/>
      <c r="V6" s="297"/>
      <c r="W6" s="297"/>
      <c r="X6" s="297"/>
      <c r="Y6" s="297"/>
    </row>
    <row r="7" customFormat="false" ht="22.5" hidden="false" customHeight="false" outlineLevel="0" collapsed="false">
      <c r="A7" s="298" t="s">
        <v>404</v>
      </c>
      <c r="B7" s="298"/>
      <c r="C7" s="298"/>
      <c r="D7" s="298"/>
      <c r="E7" s="298"/>
      <c r="F7" s="298"/>
      <c r="G7" s="298"/>
      <c r="H7" s="298"/>
      <c r="I7" s="298"/>
      <c r="J7" s="298"/>
      <c r="K7" s="298"/>
      <c r="L7" s="298"/>
      <c r="M7" s="298"/>
      <c r="N7" s="298"/>
      <c r="O7" s="298"/>
      <c r="P7" s="298"/>
      <c r="Q7" s="298"/>
      <c r="R7" s="298"/>
      <c r="S7" s="298"/>
      <c r="T7" s="298"/>
      <c r="U7" s="298"/>
      <c r="V7" s="298"/>
      <c r="W7" s="298"/>
      <c r="X7" s="298"/>
      <c r="Y7" s="298"/>
    </row>
    <row r="8" customFormat="false" ht="22.5" hidden="false" customHeight="false" outlineLevel="0" collapsed="false">
      <c r="A8" s="298" t="s">
        <v>344</v>
      </c>
      <c r="B8" s="298"/>
      <c r="C8" s="298"/>
      <c r="D8" s="298"/>
      <c r="E8" s="298"/>
      <c r="F8" s="298"/>
      <c r="G8" s="298"/>
      <c r="H8" s="298"/>
      <c r="I8" s="298"/>
      <c r="J8" s="298"/>
      <c r="K8" s="298"/>
      <c r="L8" s="298"/>
      <c r="M8" s="298"/>
      <c r="N8" s="298"/>
      <c r="O8" s="298"/>
      <c r="P8" s="298"/>
      <c r="Q8" s="298"/>
      <c r="R8" s="298"/>
      <c r="S8" s="298"/>
      <c r="T8" s="298"/>
      <c r="U8" s="298"/>
      <c r="V8" s="298"/>
      <c r="W8" s="298"/>
      <c r="X8" s="298"/>
      <c r="Y8" s="298"/>
    </row>
    <row r="9" customFormat="false" ht="22.5" hidden="false" customHeight="false" outlineLevel="0" collapsed="false">
      <c r="A9" s="299" t="s">
        <v>345</v>
      </c>
      <c r="B9" s="299"/>
      <c r="C9" s="299"/>
      <c r="D9" s="299"/>
      <c r="E9" s="299"/>
      <c r="F9" s="299"/>
      <c r="G9" s="299"/>
      <c r="H9" s="299"/>
      <c r="I9" s="299"/>
      <c r="J9" s="299"/>
      <c r="K9" s="299"/>
      <c r="L9" s="299"/>
      <c r="M9" s="299"/>
      <c r="N9" s="299"/>
      <c r="O9" s="299"/>
      <c r="P9" s="299"/>
      <c r="Q9" s="299"/>
      <c r="R9" s="299"/>
      <c r="S9" s="299"/>
      <c r="T9" s="299"/>
      <c r="U9" s="299"/>
      <c r="V9" s="299"/>
      <c r="W9" s="299"/>
      <c r="X9" s="299"/>
      <c r="Y9" s="299"/>
    </row>
    <row r="10" customFormat="false" ht="22.5" hidden="false" customHeight="false" outlineLevel="0" collapsed="false">
      <c r="A10" s="390"/>
      <c r="B10" s="595"/>
      <c r="C10" s="595"/>
      <c r="D10" s="390"/>
      <c r="E10" s="301" t="s">
        <v>346</v>
      </c>
      <c r="F10" s="301"/>
      <c r="G10" s="302"/>
      <c r="H10" s="302"/>
      <c r="I10" s="301"/>
      <c r="J10" s="299"/>
      <c r="K10" s="299"/>
      <c r="L10" s="596"/>
      <c r="M10" s="596"/>
      <c r="N10" s="301" t="s">
        <v>347</v>
      </c>
      <c r="O10" s="301"/>
      <c r="P10" s="299"/>
      <c r="Q10" s="299"/>
      <c r="R10" s="299"/>
      <c r="S10" s="299"/>
      <c r="T10" s="299"/>
      <c r="U10" s="299"/>
      <c r="V10" s="299"/>
      <c r="W10" s="390"/>
      <c r="X10" s="390"/>
      <c r="Y10" s="390"/>
    </row>
    <row r="11" customFormat="false" ht="15.75" hidden="false" customHeight="false" outlineLevel="0" collapsed="false">
      <c r="A11" s="390"/>
      <c r="B11" s="595"/>
      <c r="C11" s="595"/>
      <c r="D11" s="390"/>
      <c r="E11" s="390"/>
      <c r="F11" s="390"/>
      <c r="G11" s="392"/>
      <c r="H11" s="390"/>
      <c r="I11" s="390"/>
      <c r="J11" s="390"/>
      <c r="K11" s="390"/>
      <c r="L11" s="390"/>
      <c r="M11" s="390"/>
      <c r="N11" s="390"/>
      <c r="O11" s="390"/>
      <c r="P11" s="390"/>
      <c r="Q11" s="390"/>
      <c r="R11" s="390"/>
      <c r="S11" s="390"/>
      <c r="T11" s="390"/>
      <c r="U11" s="390"/>
      <c r="V11" s="393"/>
      <c r="W11" s="390"/>
      <c r="X11" s="390"/>
      <c r="Y11" s="390"/>
    </row>
    <row r="12" customFormat="false" ht="18" hidden="false" customHeight="true" outlineLevel="0" collapsed="false">
      <c r="A12" s="308" t="s">
        <v>349</v>
      </c>
      <c r="B12" s="581" t="s">
        <v>350</v>
      </c>
      <c r="C12" s="581" t="s">
        <v>351</v>
      </c>
      <c r="D12" s="309" t="s">
        <v>352</v>
      </c>
      <c r="E12" s="309"/>
      <c r="F12" s="309"/>
      <c r="G12" s="309"/>
      <c r="H12" s="310" t="s">
        <v>353</v>
      </c>
      <c r="I12" s="310"/>
      <c r="J12" s="310"/>
      <c r="K12" s="310" t="s">
        <v>354</v>
      </c>
      <c r="L12" s="310"/>
      <c r="M12" s="310"/>
      <c r="N12" s="310"/>
      <c r="O12" s="311" t="s">
        <v>355</v>
      </c>
      <c r="P12" s="310" t="s">
        <v>356</v>
      </c>
      <c r="Q12" s="310"/>
      <c r="R12" s="310"/>
      <c r="S12" s="310"/>
      <c r="T12" s="310"/>
      <c r="U12" s="310"/>
      <c r="V12" s="312" t="s">
        <v>357</v>
      </c>
      <c r="W12" s="313" t="s">
        <v>358</v>
      </c>
      <c r="X12" s="313" t="s">
        <v>359</v>
      </c>
      <c r="Y12" s="313" t="s">
        <v>360</v>
      </c>
    </row>
    <row r="13" customFormat="false" ht="98.25" hidden="false" customHeight="false" outlineLevel="0" collapsed="false">
      <c r="A13" s="308"/>
      <c r="B13" s="581"/>
      <c r="C13" s="581"/>
      <c r="D13" s="314" t="s">
        <v>361</v>
      </c>
      <c r="E13" s="314" t="s">
        <v>362</v>
      </c>
      <c r="F13" s="314" t="s">
        <v>363</v>
      </c>
      <c r="G13" s="309" t="s">
        <v>22</v>
      </c>
      <c r="H13" s="315" t="s">
        <v>364</v>
      </c>
      <c r="I13" s="315" t="s">
        <v>365</v>
      </c>
      <c r="J13" s="310" t="s">
        <v>22</v>
      </c>
      <c r="K13" s="315" t="s">
        <v>366</v>
      </c>
      <c r="L13" s="315" t="s">
        <v>367</v>
      </c>
      <c r="M13" s="315" t="s">
        <v>368</v>
      </c>
      <c r="N13" s="315" t="s">
        <v>369</v>
      </c>
      <c r="O13" s="311"/>
      <c r="P13" s="315" t="s">
        <v>370</v>
      </c>
      <c r="Q13" s="315" t="s">
        <v>371</v>
      </c>
      <c r="R13" s="315" t="s">
        <v>372</v>
      </c>
      <c r="S13" s="315" t="s">
        <v>373</v>
      </c>
      <c r="T13" s="315" t="s">
        <v>374</v>
      </c>
      <c r="U13" s="315" t="s">
        <v>375</v>
      </c>
      <c r="V13" s="312"/>
      <c r="W13" s="313"/>
      <c r="X13" s="313"/>
      <c r="Y13" s="313"/>
    </row>
    <row r="14" customFormat="false" ht="20.25" hidden="false" customHeight="false" outlineLevel="0" collapsed="false">
      <c r="A14" s="308"/>
      <c r="B14" s="581"/>
      <c r="C14" s="581"/>
      <c r="D14" s="316" t="n">
        <v>10</v>
      </c>
      <c r="E14" s="316" t="n">
        <v>10</v>
      </c>
      <c r="F14" s="316" t="n">
        <v>10</v>
      </c>
      <c r="G14" s="317" t="n">
        <v>10</v>
      </c>
      <c r="H14" s="316" t="n">
        <v>5</v>
      </c>
      <c r="I14" s="316" t="n">
        <v>5</v>
      </c>
      <c r="J14" s="318" t="n">
        <v>5</v>
      </c>
      <c r="K14" s="316" t="n">
        <v>15</v>
      </c>
      <c r="L14" s="316" t="n">
        <v>15</v>
      </c>
      <c r="M14" s="316" t="n">
        <v>15</v>
      </c>
      <c r="N14" s="318" t="n">
        <v>15</v>
      </c>
      <c r="O14" s="311"/>
      <c r="P14" s="308" t="n">
        <v>30</v>
      </c>
      <c r="Q14" s="308" t="n">
        <v>20</v>
      </c>
      <c r="R14" s="308" t="n">
        <v>20</v>
      </c>
      <c r="S14" s="308" t="n">
        <v>20</v>
      </c>
      <c r="T14" s="308" t="n">
        <v>20</v>
      </c>
      <c r="U14" s="319" t="n">
        <v>70</v>
      </c>
      <c r="V14" s="312"/>
      <c r="W14" s="313"/>
      <c r="X14" s="313"/>
      <c r="Y14" s="313"/>
    </row>
    <row r="15" customFormat="false" ht="26.25" hidden="false" customHeight="false" outlineLevel="0" collapsed="false">
      <c r="A15" s="320" t="n">
        <v>1</v>
      </c>
      <c r="B15" s="577" t="s">
        <v>8</v>
      </c>
      <c r="C15" s="577" t="s">
        <v>9</v>
      </c>
      <c r="D15" s="323" t="n">
        <v>6</v>
      </c>
      <c r="E15" s="323" t="n">
        <v>7</v>
      </c>
      <c r="F15" s="323"/>
      <c r="G15" s="324" t="n">
        <f aca="false">IF(COUNTA($D15:$F15)&gt;0,SUM($D15/$D$14,$E15/$E$14,$F15/$F$14)*$G$14/COUNTA($D15:$F15),0)</f>
        <v>6.5</v>
      </c>
      <c r="H15" s="323" t="n">
        <v>3.5</v>
      </c>
      <c r="I15" s="323"/>
      <c r="J15" s="324" t="n">
        <f aca="false">IF(COUNTA($H15:$I15)&gt;0,SUM($H15/$H$14,$I15/$I$14)*$J$14/COUNTA($H15:$I15),0)</f>
        <v>3.5</v>
      </c>
      <c r="K15" s="323" t="n">
        <v>8</v>
      </c>
      <c r="L15" s="323" t="n">
        <v>9</v>
      </c>
      <c r="M15" s="323"/>
      <c r="N15" s="324" t="n">
        <f aca="false">IF(COUNTA($K15:$M15)&gt;0,SUM($K15/$K$14,$L15/$L$14,$M15/$M$14)*$N$14/COUNTA($K15:$M15),0)</f>
        <v>8.5</v>
      </c>
      <c r="O15" s="325" t="n">
        <f aca="false">IF(ROUNDDOWN(SUM($G15,$J15,$N15,0.05),1)&gt;0,ROUNDDOWN(SUM($G15,$J15,$N15,0.05),1),"")</f>
        <v>18.5</v>
      </c>
      <c r="P15" s="323" t="n">
        <v>22</v>
      </c>
      <c r="Q15" s="323"/>
      <c r="R15" s="323" t="n">
        <v>15</v>
      </c>
      <c r="S15" s="323"/>
      <c r="T15" s="323" t="n">
        <v>12.5</v>
      </c>
      <c r="U15" s="326" t="n">
        <f aca="false">IF(OR(COUNTIF($P15:$T15,"&gt;0")=0,COUNTA($P$14)=0),"",(IF(COUNTA($Q15:$T15)&lt;=2,SUM($P15:$T15),IF(COUNTA($Q15:$T15)=3,SUM($P15:$T15)-MIN($Q15:$T15),SUM($P15:$T15)-MIN($Q15:$T15)-SMALL($Q15:$T15,2))))*7/(SUM($P$14:$R$14)/10))</f>
        <v>49.5</v>
      </c>
      <c r="V15" s="327" t="n">
        <f aca="false">IF(ROUNDDOWN(SUM($O15,$U15,0.5),0)&gt;0,ROUNDDOWN(SUM($O15,$U15,0.5),0),"")</f>
        <v>68</v>
      </c>
      <c r="W15" s="327"/>
      <c r="X15" s="327"/>
      <c r="Y15" s="328" t="str">
        <f aca="false">IF(AND(N15&lt;$N$14/2,COUNTIF($P15:$T15,"&gt;0")&gt;0),"FAIL LABS",IF(OR($U15=0,$U15=""),"",IF($V15&gt;=70,"A",IF($V15&gt;=60,"B",IF($V15&gt;=50,"C",IF($V15&gt;=40,"D","E"))))))</f>
        <v>B</v>
      </c>
    </row>
    <row r="16" customFormat="false" ht="26.25" hidden="false" customHeight="false" outlineLevel="0" collapsed="false">
      <c r="A16" s="320" t="n">
        <v>2</v>
      </c>
      <c r="B16" s="577" t="s">
        <v>11</v>
      </c>
      <c r="C16" s="577" t="s">
        <v>12</v>
      </c>
      <c r="D16" s="323" t="n">
        <v>6</v>
      </c>
      <c r="E16" s="323" t="n">
        <v>8</v>
      </c>
      <c r="F16" s="323"/>
      <c r="G16" s="324" t="n">
        <f aca="false">IF(COUNTA($D16:$F16)&gt;0,SUM($D16/$D$14,$E16/$E$14,$F16/$F$14)*$G$14/COUNTA($D16:$F16),0)</f>
        <v>7</v>
      </c>
      <c r="H16" s="323" t="n">
        <v>3.5</v>
      </c>
      <c r="I16" s="323"/>
      <c r="J16" s="324" t="n">
        <f aca="false">IF(COUNTA($H16:$I16)&gt;0,SUM($H16/$H$14,$I16/$I$14)*$J$14/COUNTA($H16:$I16),0)</f>
        <v>3.5</v>
      </c>
      <c r="K16" s="323" t="n">
        <v>8</v>
      </c>
      <c r="L16" s="323" t="n">
        <v>9</v>
      </c>
      <c r="M16" s="323"/>
      <c r="N16" s="324" t="n">
        <f aca="false">IF(COUNTA($K16:$M16)&gt;0,SUM($K16/$K$14,$L16/$L$14,$M16/$M$14)*$N$14/COUNTA($K16:$M16),0)</f>
        <v>8.5</v>
      </c>
      <c r="O16" s="325" t="n">
        <f aca="false">IF(ROUNDDOWN(SUM($G16,$J16,$N16,0.05),1)&gt;0,ROUNDDOWN(SUM($G16,$J16,$N16,0.05),1),"")</f>
        <v>19</v>
      </c>
      <c r="P16" s="323" t="n">
        <v>22</v>
      </c>
      <c r="Q16" s="323" t="n">
        <v>14</v>
      </c>
      <c r="R16" s="323"/>
      <c r="S16" s="323"/>
      <c r="T16" s="323" t="n">
        <v>17</v>
      </c>
      <c r="U16" s="326" t="n">
        <f aca="false">IF(OR(COUNTIF($P16:$T16,"&gt;0")=0,COUNTA($P$14)=0),"",(IF(COUNTA($Q16:$T16)&lt;=2,SUM($P16:$T16),IF(COUNTA($Q16:$T16)=3,SUM($P16:$T16)-MIN($Q16:$T16),SUM($P16:$T16)-MIN($Q16:$T16)-SMALL($Q16:$T16,2))))*7/(SUM($P$14:$R$14)/10))</f>
        <v>53</v>
      </c>
      <c r="V16" s="327" t="n">
        <f aca="false">IF(ROUNDDOWN(SUM($O16,$U16,0.5),0)&gt;0,ROUNDDOWN(SUM($O16,$U16,0.5),0),"")</f>
        <v>72</v>
      </c>
      <c r="W16" s="327"/>
      <c r="X16" s="327"/>
      <c r="Y16" s="328" t="str">
        <f aca="false">IF(AND(N16&lt;$N$14/2,COUNTIF($P16:$T16,"&gt;0")&gt;0),"FAIL LABS",IF(OR($U16=0,$U16=""),"",IF($V16&gt;=70,"A",IF($V16&gt;=60,"B",IF($V16&gt;=50,"C",IF($V16&gt;=40,"D","E"))))))</f>
        <v>A</v>
      </c>
    </row>
    <row r="17" customFormat="false" ht="26.25" hidden="false" customHeight="false" outlineLevel="0" collapsed="false">
      <c r="A17" s="320" t="n">
        <v>3</v>
      </c>
      <c r="B17" s="577" t="s">
        <v>14</v>
      </c>
      <c r="C17" s="577" t="s">
        <v>15</v>
      </c>
      <c r="D17" s="323" t="n">
        <v>6</v>
      </c>
      <c r="E17" s="323" t="n">
        <v>5</v>
      </c>
      <c r="F17" s="323"/>
      <c r="G17" s="324" t="n">
        <f aca="false">IF(COUNTA($D17:$F17)&gt;0,SUM($D17/$D$14,$E17/$E$14,$F17/$F$14)*$G$14/COUNTA($D17:$F17),0)</f>
        <v>5.5</v>
      </c>
      <c r="H17" s="323" t="n">
        <v>3.5</v>
      </c>
      <c r="I17" s="323"/>
      <c r="J17" s="324" t="n">
        <f aca="false">IF(COUNTA($H17:$I17)&gt;0,SUM($H17/$H$14,$I17/$I$14)*$J$14/COUNTA($H17:$I17),0)</f>
        <v>3.5</v>
      </c>
      <c r="K17" s="323" t="n">
        <v>11</v>
      </c>
      <c r="L17" s="323" t="n">
        <v>10</v>
      </c>
      <c r="M17" s="323"/>
      <c r="N17" s="324" t="n">
        <f aca="false">IF(COUNTA($K17:$M17)&gt;0,SUM($K17/$K$14,$L17/$L$14,$M17/$M$14)*$N$14/COUNTA($K17:$M17),0)</f>
        <v>10.5</v>
      </c>
      <c r="O17" s="325" t="n">
        <f aca="false">IF(ROUNDDOWN(SUM($G17,$J17,$N17,0.05),1)&gt;0,ROUNDDOWN(SUM($G17,$J17,$N17,0.05),1),"")</f>
        <v>19.5</v>
      </c>
      <c r="P17" s="323" t="n">
        <v>20</v>
      </c>
      <c r="Q17" s="323" t="n">
        <v>18</v>
      </c>
      <c r="R17" s="323"/>
      <c r="S17" s="323"/>
      <c r="T17" s="323" t="n">
        <v>18</v>
      </c>
      <c r="U17" s="326" t="n">
        <f aca="false">IF(OR(COUNTIF($P17:$T17,"&gt;0")=0,COUNTA($P$14)=0),"",(IF(COUNTA($Q17:$T17)&lt;=2,SUM($P17:$T17),IF(COUNTA($Q17:$T17)=3,SUM($P17:$T17)-MIN($Q17:$T17),SUM($P17:$T17)-MIN($Q17:$T17)-SMALL($Q17:$T17,2))))*7/(SUM($P$14:$R$14)/10))</f>
        <v>56</v>
      </c>
      <c r="V17" s="327" t="n">
        <f aca="false">IF(ROUNDDOWN(SUM($O17,$U17,0.5),0)&gt;0,ROUNDDOWN(SUM($O17,$U17,0.5),0),"")</f>
        <v>76</v>
      </c>
      <c r="W17" s="327"/>
      <c r="X17" s="327"/>
      <c r="Y17" s="328" t="str">
        <f aca="false">IF(AND(N17&lt;$N$14/2,COUNTIF($P17:$T17,"&gt;0")&gt;0),"FAIL LABS",IF(OR($U17=0,$U17=""),"",IF($V17&gt;=70,"A",IF($V17&gt;=60,"B",IF($V17&gt;=50,"C",IF($V17&gt;=40,"D","E"))))))</f>
        <v>A</v>
      </c>
    </row>
    <row r="18" customFormat="false" ht="26.25" hidden="false" customHeight="false" outlineLevel="0" collapsed="false">
      <c r="A18" s="320" t="n">
        <v>4</v>
      </c>
      <c r="B18" s="577" t="s">
        <v>49</v>
      </c>
      <c r="C18" s="577" t="s">
        <v>173</v>
      </c>
      <c r="D18" s="323" t="n">
        <v>7</v>
      </c>
      <c r="E18" s="323" t="n">
        <v>7</v>
      </c>
      <c r="F18" s="323"/>
      <c r="G18" s="324" t="n">
        <f aca="false">IF(COUNTA($D18:$F18)&gt;0,SUM($D18/$D$14,$E18/$E$14,$F18/$F$14)*$G$14/COUNTA($D18:$F18),0)</f>
        <v>7</v>
      </c>
      <c r="H18" s="323" t="n">
        <v>2</v>
      </c>
      <c r="I18" s="323"/>
      <c r="J18" s="324" t="n">
        <f aca="false">IF(COUNTA($H18:$I18)&gt;0,SUM($H18/$H$14,$I18/$I$14)*$J$14/COUNTA($H18:$I18),0)</f>
        <v>2</v>
      </c>
      <c r="K18" s="323" t="n">
        <v>9</v>
      </c>
      <c r="L18" s="323" t="n">
        <v>12</v>
      </c>
      <c r="M18" s="323"/>
      <c r="N18" s="324" t="n">
        <f aca="false">IF(COUNTA($K18:$M18)&gt;0,SUM($K18/$K$14,$L18/$L$14,$M18/$M$14)*$N$14/COUNTA($K18:$M18),0)</f>
        <v>10.5</v>
      </c>
      <c r="O18" s="325" t="n">
        <f aca="false">IF(ROUNDDOWN(SUM($G18,$J18,$N18,0.05),1)&gt;0,ROUNDDOWN(SUM($G18,$J18,$N18,0.05),1),"")</f>
        <v>19.5</v>
      </c>
      <c r="P18" s="323" t="n">
        <v>21</v>
      </c>
      <c r="Q18" s="323" t="n">
        <v>17</v>
      </c>
      <c r="R18" s="323"/>
      <c r="S18" s="323"/>
      <c r="T18" s="323" t="n">
        <v>14</v>
      </c>
      <c r="U18" s="326" t="n">
        <f aca="false">IF(OR(COUNTIF($P18:$T18,"&gt;0")=0,COUNTA($P$14)=0),"",(IF(COUNTA($Q18:$T18)&lt;=2,SUM($P18:$T18),IF(COUNTA($Q18:$T18)=3,SUM($P18:$T18)-MIN($Q18:$T18),SUM($P18:$T18)-MIN($Q18:$T18)-SMALL($Q18:$T18,2))))*7/(SUM($P$14:$R$14)/10))</f>
        <v>52</v>
      </c>
      <c r="V18" s="327" t="n">
        <f aca="false">IF(ROUNDDOWN(SUM($O18,$U18,0.5),0)&gt;0,ROUNDDOWN(SUM($O18,$U18,0.5),0),"")</f>
        <v>72</v>
      </c>
      <c r="W18" s="327"/>
      <c r="X18" s="327"/>
      <c r="Y18" s="328" t="str">
        <f aca="false">IF(AND(N18&lt;$N$14/2,COUNTIF($P18:$T18,"&gt;0")&gt;0),"FAIL LABS",IF(OR($U18=0,$U18=""),"",IF($V18&gt;=70,"A",IF($V18&gt;=60,"B",IF($V18&gt;=50,"C",IF($V18&gt;=40,"D","E"))))))</f>
        <v>A</v>
      </c>
    </row>
    <row r="19" customFormat="false" ht="26.25" hidden="false" customHeight="false" outlineLevel="0" collapsed="false">
      <c r="A19" s="320" t="n">
        <v>5</v>
      </c>
      <c r="B19" s="577" t="s">
        <v>18</v>
      </c>
      <c r="C19" s="577" t="s">
        <v>19</v>
      </c>
      <c r="D19" s="323" t="n">
        <v>5.5</v>
      </c>
      <c r="E19" s="323" t="n">
        <v>5</v>
      </c>
      <c r="F19" s="323"/>
      <c r="G19" s="324" t="n">
        <f aca="false">IF(COUNTA($D19:$F19)&gt;0,SUM($D19/$D$14,$E19/$E$14,$F19/$F$14)*$G$14/COUNTA($D19:$F19),0)</f>
        <v>5.25</v>
      </c>
      <c r="H19" s="323" t="n">
        <v>4</v>
      </c>
      <c r="I19" s="323"/>
      <c r="J19" s="324" t="n">
        <f aca="false">IF(COUNTA($H19:$I19)&gt;0,SUM($H19/$H$14,$I19/$I$14)*$J$14/COUNTA($H19:$I19),0)</f>
        <v>4</v>
      </c>
      <c r="K19" s="323" t="n">
        <v>9</v>
      </c>
      <c r="L19" s="323" t="n">
        <v>11</v>
      </c>
      <c r="M19" s="323"/>
      <c r="N19" s="324" t="n">
        <f aca="false">IF(COUNTA($K19:$M19)&gt;0,SUM($K19/$K$14,$L19/$L$14,$M19/$M$14)*$N$14/COUNTA($K19:$M19),0)</f>
        <v>10</v>
      </c>
      <c r="O19" s="325" t="n">
        <f aca="false">IF(ROUNDDOWN(SUM($G19,$J19,$N19,0.05),1)&gt;0,ROUNDDOWN(SUM($G19,$J19,$N19,0.05),1),"")</f>
        <v>19.3</v>
      </c>
      <c r="P19" s="323" t="n">
        <v>23</v>
      </c>
      <c r="Q19" s="323" t="n">
        <v>15</v>
      </c>
      <c r="R19" s="323"/>
      <c r="S19" s="323"/>
      <c r="T19" s="323" t="n">
        <v>17</v>
      </c>
      <c r="U19" s="326" t="n">
        <f aca="false">IF(OR(COUNTIF($P19:$T19,"&gt;0")=0,COUNTA($P$14)=0),"",(IF(COUNTA($Q19:$T19)&lt;=2,SUM($P19:$T19),IF(COUNTA($Q19:$T19)=3,SUM($P19:$T19)-MIN($Q19:$T19),SUM($P19:$T19)-MIN($Q19:$T19)-SMALL($Q19:$T19,2))))*7/(SUM($P$14:$R$14)/10))</f>
        <v>55</v>
      </c>
      <c r="V19" s="327" t="n">
        <f aca="false">IF(ROUNDDOWN(SUM($O19,$U19,0.5),0)&gt;0,ROUNDDOWN(SUM($O19,$U19,0.5),0),"")</f>
        <v>74</v>
      </c>
      <c r="W19" s="327"/>
      <c r="X19" s="327"/>
      <c r="Y19" s="328" t="str">
        <f aca="false">IF(AND(N19&lt;$N$14/2,COUNTIF($P19:$T19,"&gt;0")&gt;0),"FAIL LABS",IF(OR($U19=0,$U19=""),"",IF($V19&gt;=70,"A",IF($V19&gt;=60,"B",IF($V19&gt;=50,"C",IF($V19&gt;=40,"D","E"))))))</f>
        <v>A</v>
      </c>
    </row>
    <row r="20" customFormat="false" ht="26.25" hidden="false" customHeight="false" outlineLevel="0" collapsed="false">
      <c r="A20" s="320" t="n">
        <v>6</v>
      </c>
      <c r="B20" s="577" t="s">
        <v>25</v>
      </c>
      <c r="C20" s="577" t="s">
        <v>26</v>
      </c>
      <c r="D20" s="323" t="n">
        <v>6.5</v>
      </c>
      <c r="E20" s="323" t="n">
        <v>5</v>
      </c>
      <c r="F20" s="323"/>
      <c r="G20" s="324" t="n">
        <f aca="false">IF(COUNTA($D20:$F20)&gt;0,SUM($D20/$D$14,$E20/$E$14,$F20/$F$14)*$G$14/COUNTA($D20:$F20),0)</f>
        <v>5.75</v>
      </c>
      <c r="H20" s="323" t="n">
        <v>3</v>
      </c>
      <c r="I20" s="323"/>
      <c r="J20" s="324" t="n">
        <f aca="false">IF(COUNTA($H20:$I20)&gt;0,SUM($H20/$H$14,$I20/$I$14)*$J$14/COUNTA($H20:$I20),0)</f>
        <v>3</v>
      </c>
      <c r="K20" s="323" t="n">
        <v>8</v>
      </c>
      <c r="L20" s="323" t="n">
        <v>12</v>
      </c>
      <c r="M20" s="323"/>
      <c r="N20" s="324" t="n">
        <f aca="false">IF(COUNTA($K20:$M20)&gt;0,SUM($K20/$K$14,$L20/$L$14,$M20/$M$14)*$N$14/COUNTA($K20:$M20),0)</f>
        <v>10</v>
      </c>
      <c r="O20" s="325" t="n">
        <f aca="false">IF(ROUNDDOWN(SUM($G20,$J20,$N20,0.05),1)&gt;0,ROUNDDOWN(SUM($G20,$J20,$N20,0.05),1),"")</f>
        <v>18.8</v>
      </c>
      <c r="P20" s="323" t="n">
        <v>17</v>
      </c>
      <c r="Q20" s="323"/>
      <c r="R20" s="323" t="n">
        <v>18</v>
      </c>
      <c r="S20" s="323"/>
      <c r="T20" s="323" t="n">
        <v>14.5</v>
      </c>
      <c r="U20" s="326" t="n">
        <f aca="false">IF(OR(COUNTIF($P20:$T20,"&gt;0")=0,COUNTA($P$14)=0),"",(IF(COUNTA($Q20:$T20)&lt;=2,SUM($P20:$T20),IF(COUNTA($Q20:$T20)=3,SUM($P20:$T20)-MIN($Q20:$T20),SUM($P20:$T20)-MIN($Q20:$T20)-SMALL($Q20:$T20,2))))*7/(SUM($P$14:$R$14)/10))</f>
        <v>49.5</v>
      </c>
      <c r="V20" s="327" t="n">
        <f aca="false">IF(ROUNDDOWN(SUM($O20,$U20,0.5),0)&gt;0,ROUNDDOWN(SUM($O20,$U20,0.5),0),"")</f>
        <v>68</v>
      </c>
      <c r="W20" s="327"/>
      <c r="X20" s="327"/>
      <c r="Y20" s="328" t="str">
        <f aca="false">IF(AND(N20&lt;$N$14/2,COUNTIF($P20:$T20,"&gt;0")&gt;0),"FAIL LABS",IF(OR($U20=0,$U20=""),"",IF($V20&gt;=70,"A",IF($V20&gt;=60,"B",IF($V20&gt;=50,"C",IF($V20&gt;=40,"D","E"))))))</f>
        <v>B</v>
      </c>
    </row>
    <row r="21" customFormat="false" ht="26.25" hidden="false" customHeight="false" outlineLevel="0" collapsed="false">
      <c r="A21" s="320" t="n">
        <v>7</v>
      </c>
      <c r="B21" s="577" t="s">
        <v>41</v>
      </c>
      <c r="C21" s="577" t="s">
        <v>42</v>
      </c>
      <c r="D21" s="323" t="n">
        <v>6</v>
      </c>
      <c r="E21" s="323" t="n">
        <v>5</v>
      </c>
      <c r="F21" s="323"/>
      <c r="G21" s="324" t="n">
        <f aca="false">IF(COUNTA($D21:$F21)&gt;0,SUM($D21/$D$14,$E21/$E$14,$F21/$F$14)*$G$14/COUNTA($D21:$F21),0)</f>
        <v>5.5</v>
      </c>
      <c r="H21" s="323" t="n">
        <v>2.5</v>
      </c>
      <c r="I21" s="323"/>
      <c r="J21" s="324" t="n">
        <f aca="false">IF(COUNTA($H21:$I21)&gt;0,SUM($H21/$H$14,$I21/$I$14)*$J$14/COUNTA($H21:$I21),0)</f>
        <v>2.5</v>
      </c>
      <c r="K21" s="323" t="n">
        <v>10</v>
      </c>
      <c r="L21" s="323" t="n">
        <v>9</v>
      </c>
      <c r="M21" s="323"/>
      <c r="N21" s="324" t="n">
        <f aca="false">IF(COUNTA($K21:$M21)&gt;0,SUM($K21/$K$14,$L21/$L$14,$M21/$M$14)*$N$14/COUNTA($K21:$M21),0)</f>
        <v>9.5</v>
      </c>
      <c r="O21" s="325" t="n">
        <f aca="false">IF(ROUNDDOWN(SUM($G21,$J21,$N21,0.05),1)&gt;0,ROUNDDOWN(SUM($G21,$J21,$N21,0.05),1),"")</f>
        <v>17.5</v>
      </c>
      <c r="P21" s="323" t="n">
        <v>19</v>
      </c>
      <c r="Q21" s="323" t="n">
        <v>13</v>
      </c>
      <c r="R21" s="323"/>
      <c r="S21" s="323" t="n">
        <v>13</v>
      </c>
      <c r="T21" s="323"/>
      <c r="U21" s="326" t="n">
        <f aca="false">IF(OR(COUNTIF($P21:$T21,"&gt;0")=0,COUNTA($P$14)=0),"",(IF(COUNTA($Q21:$T21)&lt;=2,SUM($P21:$T21),IF(COUNTA($Q21:$T21)=3,SUM($P21:$T21)-MIN($Q21:$T21),SUM($P21:$T21)-MIN($Q21:$T21)-SMALL($Q21:$T21,2))))*7/(SUM($P$14:$R$14)/10))</f>
        <v>45</v>
      </c>
      <c r="V21" s="327" t="n">
        <f aca="false">IF(ROUNDDOWN(SUM($O21,$U21,0.5),0)&gt;0,ROUNDDOWN(SUM($O21,$U21,0.5),0),"")</f>
        <v>63</v>
      </c>
      <c r="W21" s="327"/>
      <c r="X21" s="327"/>
      <c r="Y21" s="328" t="str">
        <f aca="false">IF(AND(N21&lt;$N$14/2,COUNTIF($P21:$T21,"&gt;0")&gt;0),"FAIL LABS",IF(OR($U21=0,$U21=""),"",IF($V21&gt;=70,"A",IF($V21&gt;=60,"B",IF($V21&gt;=50,"C",IF($V21&gt;=40,"D","E"))))))</f>
        <v>B</v>
      </c>
    </row>
    <row r="22" customFormat="false" ht="26.25" hidden="false" customHeight="false" outlineLevel="0" collapsed="false">
      <c r="A22" s="320" t="n">
        <v>8</v>
      </c>
      <c r="B22" s="577" t="s">
        <v>43</v>
      </c>
      <c r="C22" s="577" t="s">
        <v>44</v>
      </c>
      <c r="D22" s="323" t="n">
        <v>4</v>
      </c>
      <c r="E22" s="323" t="n">
        <v>8</v>
      </c>
      <c r="F22" s="323"/>
      <c r="G22" s="324" t="n">
        <f aca="false">IF(COUNTA($D22:$F22)&gt;0,SUM($D22/$D$14,$E22/$E$14,$F22/$F$14)*$G$14/COUNTA($D22:$F22),0)</f>
        <v>6</v>
      </c>
      <c r="H22" s="323" t="n">
        <v>2</v>
      </c>
      <c r="I22" s="323"/>
      <c r="J22" s="324" t="n">
        <f aca="false">IF(COUNTA($H22:$I22)&gt;0,SUM($H22/$H$14,$I22/$I$14)*$J$14/COUNTA($H22:$I22),0)</f>
        <v>2</v>
      </c>
      <c r="K22" s="323" t="n">
        <v>11</v>
      </c>
      <c r="L22" s="323" t="n">
        <v>10</v>
      </c>
      <c r="M22" s="323"/>
      <c r="N22" s="324" t="n">
        <f aca="false">IF(COUNTA($K22:$M22)&gt;0,SUM($K22/$K$14,$L22/$L$14,$M22/$M$14)*$N$14/COUNTA($K22:$M22),0)</f>
        <v>10.5</v>
      </c>
      <c r="O22" s="325" t="n">
        <f aca="false">IF(ROUNDDOWN(SUM($G22,$J22,$N22,0.05),1)&gt;0,ROUNDDOWN(SUM($G22,$J22,$N22,0.05),1),"")</f>
        <v>18.5</v>
      </c>
      <c r="P22" s="323" t="n">
        <v>19</v>
      </c>
      <c r="Q22" s="323" t="n">
        <v>14</v>
      </c>
      <c r="R22" s="323"/>
      <c r="S22" s="323" t="n">
        <v>19</v>
      </c>
      <c r="T22" s="323"/>
      <c r="U22" s="326" t="n">
        <f aca="false">IF(OR(COUNTIF($P22:$T22,"&gt;0")=0,COUNTA($P$14)=0),"",(IF(COUNTA($Q22:$T22)&lt;=2,SUM($P22:$T22),IF(COUNTA($Q22:$T22)=3,SUM($P22:$T22)-MIN($Q22:$T22),SUM($P22:$T22)-MIN($Q22:$T22)-SMALL($Q22:$T22,2))))*7/(SUM($P$14:$R$14)/10))</f>
        <v>52</v>
      </c>
      <c r="V22" s="327" t="n">
        <f aca="false">IF(ROUNDDOWN(SUM($O22,$U22,0.5),0)&gt;0,ROUNDDOWN(SUM($O22,$U22,0.5),0),"")</f>
        <v>71</v>
      </c>
      <c r="W22" s="327"/>
      <c r="X22" s="327"/>
      <c r="Y22" s="328" t="str">
        <f aca="false">IF(AND(N22&lt;$N$14/2,COUNTIF($P22:$T22,"&gt;0")&gt;0),"FAIL LABS",IF(OR($U22=0,$U22=""),"",IF($V22&gt;=70,"A",IF($V22&gt;=60,"B",IF($V22&gt;=50,"C",IF($V22&gt;=40,"D","E"))))))</f>
        <v>A</v>
      </c>
    </row>
    <row r="23" customFormat="false" ht="26.25" hidden="false" customHeight="false" outlineLevel="0" collapsed="false">
      <c r="A23" s="320" t="n">
        <v>9</v>
      </c>
      <c r="B23" s="577" t="s">
        <v>45</v>
      </c>
      <c r="C23" s="577" t="s">
        <v>46</v>
      </c>
      <c r="D23" s="323" t="n">
        <v>5.5</v>
      </c>
      <c r="E23" s="323" t="n">
        <v>7</v>
      </c>
      <c r="F23" s="323"/>
      <c r="G23" s="324" t="n">
        <f aca="false">IF(COUNTA($D23:$F23)&gt;0,SUM($D23/$D$14,$E23/$E$14,$F23/$F$14)*$G$14/COUNTA($D23:$F23),0)</f>
        <v>6.25</v>
      </c>
      <c r="H23" s="323" t="n">
        <v>3</v>
      </c>
      <c r="I23" s="323"/>
      <c r="J23" s="324" t="n">
        <f aca="false">IF(COUNTA($H23:$I23)&gt;0,SUM($H23/$H$14,$I23/$I$14)*$J$14/COUNTA($H23:$I23),0)</f>
        <v>3</v>
      </c>
      <c r="K23" s="323" t="n">
        <v>10</v>
      </c>
      <c r="L23" s="323" t="n">
        <v>11</v>
      </c>
      <c r="M23" s="323"/>
      <c r="N23" s="324" t="n">
        <f aca="false">IF(COUNTA($K23:$M23)&gt;0,SUM($K23/$K$14,$L23/$L$14,$M23/$M$14)*$N$14/COUNTA($K23:$M23),0)</f>
        <v>10.5</v>
      </c>
      <c r="O23" s="325" t="n">
        <f aca="false">IF(ROUNDDOWN(SUM($G23,$J23,$N23,0.05),1)&gt;0,ROUNDDOWN(SUM($G23,$J23,$N23,0.05),1),"")</f>
        <v>19.8</v>
      </c>
      <c r="P23" s="323" t="n">
        <v>19</v>
      </c>
      <c r="Q23" s="323" t="n">
        <v>13</v>
      </c>
      <c r="R23" s="323"/>
      <c r="S23" s="323"/>
      <c r="T23" s="323" t="n">
        <v>13.5</v>
      </c>
      <c r="U23" s="326" t="n">
        <f aca="false">IF(OR(COUNTIF($P23:$T23,"&gt;0")=0,COUNTA($P$14)=0),"",(IF(COUNTA($Q23:$T23)&lt;=2,SUM($P23:$T23),IF(COUNTA($Q23:$T23)=3,SUM($P23:$T23)-MIN($Q23:$T23),SUM($P23:$T23)-MIN($Q23:$T23)-SMALL($Q23:$T23,2))))*7/(SUM($P$14:$R$14)/10))</f>
        <v>45.5</v>
      </c>
      <c r="V23" s="327" t="n">
        <f aca="false">IF(ROUNDDOWN(SUM($O23,$U23,0.5),0)&gt;0,ROUNDDOWN(SUM($O23,$U23,0.5),0),"")</f>
        <v>65</v>
      </c>
      <c r="W23" s="327"/>
      <c r="X23" s="327"/>
      <c r="Y23" s="328" t="str">
        <f aca="false">IF(AND(N23&lt;$N$14/2,COUNTIF($P23:$T23,"&gt;0")&gt;0),"FAIL LABS",IF(OR($U23=0,$U23=""),"",IF($V23&gt;=70,"A",IF($V23&gt;=60,"B",IF($V23&gt;=50,"C",IF($V23&gt;=40,"D","E"))))))</f>
        <v>B</v>
      </c>
    </row>
    <row r="24" customFormat="false" ht="26.25" hidden="false" customHeight="false" outlineLevel="0" collapsed="false">
      <c r="A24" s="320" t="n">
        <v>10</v>
      </c>
      <c r="B24" s="577" t="s">
        <v>410</v>
      </c>
      <c r="C24" s="577" t="s">
        <v>411</v>
      </c>
      <c r="D24" s="323"/>
      <c r="E24" s="323"/>
      <c r="F24" s="323"/>
      <c r="G24" s="324"/>
      <c r="H24" s="323"/>
      <c r="I24" s="323"/>
      <c r="J24" s="324"/>
      <c r="K24" s="323"/>
      <c r="L24" s="323"/>
      <c r="M24" s="323"/>
      <c r="N24" s="324"/>
      <c r="O24" s="325"/>
      <c r="P24" s="323"/>
      <c r="Q24" s="323"/>
      <c r="R24" s="323"/>
      <c r="S24" s="323"/>
      <c r="T24" s="323"/>
      <c r="U24" s="326"/>
      <c r="V24" s="327"/>
      <c r="W24" s="327"/>
      <c r="X24" s="327"/>
      <c r="Y24" s="328"/>
    </row>
    <row r="25" customFormat="false" ht="26.25" hidden="false" customHeight="false" outlineLevel="0" collapsed="false">
      <c r="A25" s="320" t="n">
        <v>11</v>
      </c>
      <c r="B25" s="577" t="s">
        <v>47</v>
      </c>
      <c r="C25" s="577" t="s">
        <v>48</v>
      </c>
      <c r="D25" s="323" t="n">
        <v>4.5</v>
      </c>
      <c r="E25" s="323" t="n">
        <v>9.5</v>
      </c>
      <c r="F25" s="323"/>
      <c r="G25" s="324" t="n">
        <f aca="false">IF(COUNTA($D25:$F25)&gt;0,SUM($D25/$D$14,$E25/$E$14,$F25/$F$14)*$G$14/COUNTA($D25:$F25),0)</f>
        <v>7</v>
      </c>
      <c r="H25" s="323" t="n">
        <v>3.5</v>
      </c>
      <c r="I25" s="323"/>
      <c r="J25" s="324" t="n">
        <f aca="false">IF(COUNTA($H25:$I25)&gt;0,SUM($H25/$H$14,$I25/$I$14)*$J$14/COUNTA($H25:$I25),0)</f>
        <v>3.5</v>
      </c>
      <c r="K25" s="323" t="n">
        <v>11</v>
      </c>
      <c r="L25" s="323" t="n">
        <v>10</v>
      </c>
      <c r="M25" s="323"/>
      <c r="N25" s="324" t="n">
        <f aca="false">IF(COUNTA($K25:$M25)&gt;0,SUM($K25/$K$14,$L25/$L$14,$M25/$M$14)*$N$14/COUNTA($K25:$M25),0)</f>
        <v>10.5</v>
      </c>
      <c r="O25" s="325" t="n">
        <f aca="false">IF(ROUNDDOWN(SUM($G25,$J25,$N25,0.05),1)&gt;0,ROUNDDOWN(SUM($G25,$J25,$N25,0.05),1),"")</f>
        <v>21</v>
      </c>
      <c r="P25" s="323" t="n">
        <v>22</v>
      </c>
      <c r="Q25" s="323" t="n">
        <v>14</v>
      </c>
      <c r="R25" s="323"/>
      <c r="S25" s="323"/>
      <c r="T25" s="323" t="n">
        <v>14.5</v>
      </c>
      <c r="U25" s="326" t="n">
        <f aca="false">IF(OR(COUNTIF($P25:$T25,"&gt;0")=0,COUNTA($P$14)=0),"",(IF(COUNTA($Q25:$T25)&lt;=2,SUM($P25:$T25),IF(COUNTA($Q25:$T25)=3,SUM($P25:$T25)-MIN($Q25:$T25),SUM($P25:$T25)-MIN($Q25:$T25)-SMALL($Q25:$T25,2))))*7/(SUM($P$14:$R$14)/10))</f>
        <v>50.5</v>
      </c>
      <c r="V25" s="327" t="n">
        <f aca="false">IF(ROUNDDOWN(SUM($O25,$U25,0.5),0)&gt;0,ROUNDDOWN(SUM($O25,$U25,0.5),0),"")</f>
        <v>72</v>
      </c>
      <c r="W25" s="327"/>
      <c r="X25" s="327"/>
      <c r="Y25" s="328" t="str">
        <f aca="false">IF(AND(N25&lt;$N$14/2,COUNTIF($P25:$T25,"&gt;0")&gt;0),"FAIL LABS",IF(OR($U25=0,$U25=""),"",IF($V25&gt;=70,"A",IF($V25&gt;=60,"B",IF($V25&gt;=50,"C",IF($V25&gt;=40,"D","E"))))))</f>
        <v>A</v>
      </c>
    </row>
    <row r="26" customFormat="false" ht="26.25" hidden="false" customHeight="false" outlineLevel="0" collapsed="false">
      <c r="A26" s="320" t="n">
        <v>12</v>
      </c>
      <c r="B26" s="577" t="s">
        <v>51</v>
      </c>
      <c r="C26" s="577" t="s">
        <v>52</v>
      </c>
      <c r="D26" s="323" t="n">
        <v>4</v>
      </c>
      <c r="E26" s="323" t="n">
        <v>6</v>
      </c>
      <c r="F26" s="323"/>
      <c r="G26" s="324" t="n">
        <f aca="false">IF(COUNTA($D26:$F26)&gt;0,SUM($D26/$D$14,$E26/$E$14,$F26/$F$14)*$G$14/COUNTA($D26:$F26),0)</f>
        <v>5</v>
      </c>
      <c r="H26" s="323" t="n">
        <v>5</v>
      </c>
      <c r="I26" s="323"/>
      <c r="J26" s="324" t="n">
        <f aca="false">IF(COUNTA($H26:$I26)&gt;0,SUM($H26/$H$14,$I26/$I$14)*$J$14/COUNTA($H26:$I26),0)</f>
        <v>5</v>
      </c>
      <c r="K26" s="323" t="n">
        <v>10</v>
      </c>
      <c r="L26" s="323" t="n">
        <v>12</v>
      </c>
      <c r="M26" s="323"/>
      <c r="N26" s="324" t="n">
        <f aca="false">IF(COUNTA($K26:$M26)&gt;0,SUM($K26/$K$14,$L26/$L$14,$M26/$M$14)*$N$14/COUNTA($K26:$M26),0)</f>
        <v>11</v>
      </c>
      <c r="O26" s="325" t="n">
        <f aca="false">IF(ROUNDDOWN(SUM($G26,$J26,$N26,0.05),1)&gt;0,ROUNDDOWN(SUM($G26,$J26,$N26,0.05),1),"")</f>
        <v>21</v>
      </c>
      <c r="P26" s="323" t="n">
        <v>16</v>
      </c>
      <c r="Q26" s="323" t="n">
        <v>18</v>
      </c>
      <c r="R26" s="323"/>
      <c r="S26" s="323"/>
      <c r="T26" s="323" t="n">
        <v>18</v>
      </c>
      <c r="U26" s="326" t="n">
        <f aca="false">IF(OR(COUNTIF($P26:$T26,"&gt;0")=0,COUNTA($P$14)=0),"",(IF(COUNTA($Q26:$T26)&lt;=2,SUM($P26:$T26),IF(COUNTA($Q26:$T26)=3,SUM($P26:$T26)-MIN($Q26:$T26),SUM($P26:$T26)-MIN($Q26:$T26)-SMALL($Q26:$T26,2))))*7/(SUM($P$14:$R$14)/10))</f>
        <v>52</v>
      </c>
      <c r="V26" s="327" t="n">
        <f aca="false">IF(ROUNDDOWN(SUM($O26,$U26,0.5),0)&gt;0,ROUNDDOWN(SUM($O26,$U26,0.5),0),"")</f>
        <v>73</v>
      </c>
      <c r="W26" s="327"/>
      <c r="X26" s="327"/>
      <c r="Y26" s="328" t="str">
        <f aca="false">IF(AND(N26&lt;$N$14/2,COUNTIF($P26:$T26,"&gt;0")&gt;0),"FAIL LABS",IF(OR($U26=0,$U26=""),"",IF($V26&gt;=70,"A",IF($V26&gt;=60,"B",IF($V26&gt;=50,"C",IF($V26&gt;=40,"D","E"))))))</f>
        <v>A</v>
      </c>
    </row>
    <row r="27" customFormat="false" ht="26.25" hidden="false" customHeight="false" outlineLevel="0" collapsed="false">
      <c r="A27" s="320" t="n">
        <v>13</v>
      </c>
      <c r="B27" s="577" t="s">
        <v>53</v>
      </c>
      <c r="C27" s="577" t="s">
        <v>54</v>
      </c>
      <c r="D27" s="323" t="n">
        <v>4.5</v>
      </c>
      <c r="E27" s="323" t="n">
        <v>4</v>
      </c>
      <c r="F27" s="323"/>
      <c r="G27" s="324" t="n">
        <f aca="false">IF(COUNTA($D27:$F27)&gt;0,SUM($D27/$D$14,$E27/$E$14,$F27/$F$14)*$G$14/COUNTA($D27:$F27),0)</f>
        <v>4.25</v>
      </c>
      <c r="H27" s="323" t="n">
        <v>3.5</v>
      </c>
      <c r="I27" s="323"/>
      <c r="J27" s="324" t="n">
        <f aca="false">IF(COUNTA($H27:$I27)&gt;0,SUM($H27/$H$14,$I27/$I$14)*$J$14/COUNTA($H27:$I27),0)</f>
        <v>3.5</v>
      </c>
      <c r="K27" s="323" t="n">
        <v>11</v>
      </c>
      <c r="L27" s="323" t="n">
        <v>13</v>
      </c>
      <c r="M27" s="323"/>
      <c r="N27" s="324" t="n">
        <f aca="false">IF(COUNTA($K27:$M27)&gt;0,SUM($K27/$K$14,$L27/$L$14,$M27/$M$14)*$N$14/COUNTA($K27:$M27),0)</f>
        <v>12</v>
      </c>
      <c r="O27" s="325" t="n">
        <f aca="false">IF(ROUNDDOWN(SUM($G27,$J27,$N27,0.05),1)&gt;0,ROUNDDOWN(SUM($G27,$J27,$N27,0.05),1),"")</f>
        <v>19.8</v>
      </c>
      <c r="P27" s="323" t="n">
        <v>17</v>
      </c>
      <c r="Q27" s="323" t="n">
        <v>16</v>
      </c>
      <c r="R27" s="323"/>
      <c r="S27" s="323"/>
      <c r="T27" s="323" t="n">
        <v>16</v>
      </c>
      <c r="U27" s="326" t="n">
        <f aca="false">IF(OR(COUNTIF($P27:$T27,"&gt;0")=0,COUNTA($P$14)=0),"",(IF(COUNTA($Q27:$T27)&lt;=2,SUM($P27:$T27),IF(COUNTA($Q27:$T27)=3,SUM($P27:$T27)-MIN($Q27:$T27),SUM($P27:$T27)-MIN($Q27:$T27)-SMALL($Q27:$T27,2))))*7/(SUM($P$14:$R$14)/10))</f>
        <v>49</v>
      </c>
      <c r="V27" s="327" t="n">
        <f aca="false">IF(ROUNDDOWN(SUM($O27,$U27,0.5),0)&gt;0,ROUNDDOWN(SUM($O27,$U27,0.5),0),"")</f>
        <v>69</v>
      </c>
      <c r="W27" s="327"/>
      <c r="X27" s="327"/>
      <c r="Y27" s="328" t="str">
        <f aca="false">IF(AND(N27&lt;$N$14/2,COUNTIF($P27:$T27,"&gt;0")&gt;0),"FAIL LABS",IF(OR($U27=0,$U27=""),"",IF($V27&gt;=70,"A",IF($V27&gt;=60,"B",IF($V27&gt;=50,"C",IF($V27&gt;=40,"D","E"))))))</f>
        <v>B</v>
      </c>
    </row>
    <row r="28" customFormat="false" ht="26.25" hidden="false" customHeight="false" outlineLevel="0" collapsed="false">
      <c r="A28" s="320" t="n">
        <v>14</v>
      </c>
      <c r="B28" s="577" t="s">
        <v>55</v>
      </c>
      <c r="C28" s="577" t="s">
        <v>56</v>
      </c>
      <c r="D28" s="323" t="n">
        <v>5</v>
      </c>
      <c r="E28" s="323" t="n">
        <v>7</v>
      </c>
      <c r="F28" s="323"/>
      <c r="G28" s="324" t="n">
        <f aca="false">IF(COUNTA($D28:$F28)&gt;0,SUM($D28/$D$14,$E28/$E$14,$F28/$F$14)*$G$14/COUNTA($D28:$F28),0)</f>
        <v>6</v>
      </c>
      <c r="H28" s="323" t="n">
        <v>4</v>
      </c>
      <c r="I28" s="323"/>
      <c r="J28" s="324" t="n">
        <f aca="false">IF(COUNTA($H28:$I28)&gt;0,SUM($H28/$H$14,$I28/$I$14)*$J$14/COUNTA($H28:$I28),0)</f>
        <v>4</v>
      </c>
      <c r="K28" s="323" t="n">
        <v>12</v>
      </c>
      <c r="L28" s="323" t="n">
        <v>11</v>
      </c>
      <c r="M28" s="323"/>
      <c r="N28" s="324" t="n">
        <f aca="false">IF(COUNTA($K28:$M28)&gt;0,SUM($K28/$K$14,$L28/$L$14,$M28/$M$14)*$N$14/COUNTA($K28:$M28),0)</f>
        <v>11.5</v>
      </c>
      <c r="O28" s="325" t="n">
        <f aca="false">IF(ROUNDDOWN(SUM($G28,$J28,$N28,0.05),1)&gt;0,ROUNDDOWN(SUM($G28,$J28,$N28,0.05),1),"")</f>
        <v>21.5</v>
      </c>
      <c r="P28" s="323" t="n">
        <v>20</v>
      </c>
      <c r="Q28" s="323" t="n">
        <v>15</v>
      </c>
      <c r="R28" s="323"/>
      <c r="S28" s="323"/>
      <c r="T28" s="323" t="n">
        <v>19</v>
      </c>
      <c r="U28" s="326" t="n">
        <f aca="false">IF(OR(COUNTIF($P28:$T28,"&gt;0")=0,COUNTA($P$14)=0),"",(IF(COUNTA($Q28:$T28)&lt;=2,SUM($P28:$T28),IF(COUNTA($Q28:$T28)=3,SUM($P28:$T28)-MIN($Q28:$T28),SUM($P28:$T28)-MIN($Q28:$T28)-SMALL($Q28:$T28,2))))*7/(SUM($P$14:$R$14)/10))</f>
        <v>54</v>
      </c>
      <c r="V28" s="327" t="n">
        <f aca="false">IF(ROUNDDOWN(SUM($O28,$U28,0.5),0)&gt;0,ROUNDDOWN(SUM($O28,$U28,0.5),0),"")</f>
        <v>76</v>
      </c>
      <c r="W28" s="327"/>
      <c r="X28" s="327"/>
      <c r="Y28" s="328" t="str">
        <f aca="false">IF(AND(N28&lt;$N$14/2,COUNTIF($P28:$T28,"&gt;0")&gt;0),"FAIL LABS",IF(OR($U28=0,$U28=""),"",IF($V28&gt;=70,"A",IF($V28&gt;=60,"B",IF($V28&gt;=50,"C",IF($V28&gt;=40,"D","E"))))))</f>
        <v>A</v>
      </c>
    </row>
    <row r="29" customFormat="false" ht="26.25" hidden="false" customHeight="false" outlineLevel="0" collapsed="false">
      <c r="A29" s="320" t="n">
        <v>15</v>
      </c>
      <c r="B29" s="577" t="s">
        <v>57</v>
      </c>
      <c r="C29" s="577" t="s">
        <v>58</v>
      </c>
      <c r="D29" s="323" t="n">
        <v>6</v>
      </c>
      <c r="E29" s="323" t="n">
        <v>4</v>
      </c>
      <c r="F29" s="323"/>
      <c r="G29" s="324" t="n">
        <f aca="false">IF(COUNTA($D29:$F29)&gt;0,SUM($D29/$D$14,$E29/$E$14,$F29/$F$14)*$G$14/COUNTA($D29:$F29),0)</f>
        <v>5</v>
      </c>
      <c r="H29" s="323" t="n">
        <v>3.5</v>
      </c>
      <c r="I29" s="323"/>
      <c r="J29" s="324" t="n">
        <f aca="false">IF(COUNTA($H29:$I29)&gt;0,SUM($H29/$H$14,$I29/$I$14)*$J$14/COUNTA($H29:$I29),0)</f>
        <v>3.5</v>
      </c>
      <c r="K29" s="323" t="n">
        <v>11</v>
      </c>
      <c r="L29" s="323" t="n">
        <v>13</v>
      </c>
      <c r="M29" s="323"/>
      <c r="N29" s="324" t="n">
        <f aca="false">IF(COUNTA($K29:$M29)&gt;0,SUM($K29/$K$14,$L29/$L$14,$M29/$M$14)*$N$14/COUNTA($K29:$M29),0)</f>
        <v>12</v>
      </c>
      <c r="O29" s="325" t="n">
        <f aca="false">IF(ROUNDDOWN(SUM($G29,$J29,$N29,0.05),1)&gt;0,ROUNDDOWN(SUM($G29,$J29,$N29,0.05),1),"")</f>
        <v>20.5</v>
      </c>
      <c r="P29" s="323" t="n">
        <v>17</v>
      </c>
      <c r="Q29" s="323" t="n">
        <v>15</v>
      </c>
      <c r="R29" s="323"/>
      <c r="S29" s="323"/>
      <c r="T29" s="323" t="n">
        <v>19</v>
      </c>
      <c r="U29" s="326" t="n">
        <f aca="false">IF(OR(COUNTIF($P29:$T29,"&gt;0")=0,COUNTA($P$14)=0),"",(IF(COUNTA($Q29:$T29)&lt;=2,SUM($P29:$T29),IF(COUNTA($Q29:$T29)=3,SUM($P29:$T29)-MIN($Q29:$T29),SUM($P29:$T29)-MIN($Q29:$T29)-SMALL($Q29:$T29,2))))*7/(SUM($P$14:$R$14)/10))</f>
        <v>51</v>
      </c>
      <c r="V29" s="327" t="n">
        <f aca="false">IF(ROUNDDOWN(SUM($O29,$U29,0.5),0)&gt;0,ROUNDDOWN(SUM($O29,$U29,0.5),0),"")</f>
        <v>72</v>
      </c>
      <c r="W29" s="327"/>
      <c r="X29" s="327"/>
      <c r="Y29" s="328" t="str">
        <f aca="false">IF(AND(N29&lt;$N$14/2,COUNTIF($P29:$T29,"&gt;0")&gt;0),"FAIL LABS",IF(OR($U29=0,$U29=""),"",IF($V29&gt;=70,"A",IF($V29&gt;=60,"B",IF($V29&gt;=50,"C",IF($V29&gt;=40,"D","E"))))))</f>
        <v>A</v>
      </c>
    </row>
    <row r="30" customFormat="false" ht="26.25" hidden="false" customHeight="false" outlineLevel="0" collapsed="false">
      <c r="A30" s="320" t="n">
        <v>16</v>
      </c>
      <c r="B30" s="582" t="s">
        <v>59</v>
      </c>
      <c r="C30" s="582" t="s">
        <v>60</v>
      </c>
      <c r="D30" s="323" t="n">
        <v>4</v>
      </c>
      <c r="E30" s="323" t="n">
        <v>5</v>
      </c>
      <c r="F30" s="323"/>
      <c r="G30" s="324" t="n">
        <f aca="false">IF(COUNTA($D30:$F30)&gt;0,SUM($D30/$D$14,$E30/$E$14,$F30/$F$14)*$G$14/COUNTA($D30:$F30),0)</f>
        <v>4.5</v>
      </c>
      <c r="H30" s="323" t="n">
        <v>3</v>
      </c>
      <c r="I30" s="323"/>
      <c r="J30" s="324" t="n">
        <f aca="false">IF(COUNTA($H30:$I30)&gt;0,SUM($H30/$H$14,$I30/$I$14)*$J$14/COUNTA($H30:$I30),0)</f>
        <v>3</v>
      </c>
      <c r="K30" s="323" t="n">
        <v>11</v>
      </c>
      <c r="L30" s="323" t="n">
        <v>12</v>
      </c>
      <c r="M30" s="323"/>
      <c r="N30" s="324" t="n">
        <f aca="false">IF(COUNTA($K30:$M30)&gt;0,SUM($K30/$K$14,$L30/$L$14,$M30/$M$14)*$N$14/COUNTA($K30:$M30),0)</f>
        <v>11.5</v>
      </c>
      <c r="O30" s="325" t="n">
        <f aca="false">IF(ROUNDDOWN(SUM($G30,$J30,$N30,0.05),1)&gt;0,ROUNDDOWN(SUM($G30,$J30,$N30,0.05),1),"")</f>
        <v>19</v>
      </c>
      <c r="P30" s="323" t="n">
        <v>20</v>
      </c>
      <c r="Q30" s="323" t="n">
        <v>17</v>
      </c>
      <c r="R30" s="323"/>
      <c r="S30" s="323"/>
      <c r="T30" s="323" t="n">
        <v>17</v>
      </c>
      <c r="U30" s="326" t="n">
        <f aca="false">IF(OR(COUNTIF($P30:$T30,"&gt;0")=0,COUNTA($P$14)=0),"",(IF(COUNTA($Q30:$T30)&lt;=2,SUM($P30:$T30),IF(COUNTA($Q30:$T30)=3,SUM($P30:$T30)-MIN($Q30:$T30),SUM($P30:$T30)-MIN($Q30:$T30)-SMALL($Q30:$T30,2))))*7/(SUM($P$14:$R$14)/10))</f>
        <v>54</v>
      </c>
      <c r="V30" s="327" t="n">
        <f aca="false">IF(ROUNDDOWN(SUM($O30,$U30,0.5),0)&gt;0,ROUNDDOWN(SUM($O30,$U30,0.5),0),"")</f>
        <v>73</v>
      </c>
      <c r="W30" s="327"/>
      <c r="X30" s="327"/>
      <c r="Y30" s="328" t="str">
        <f aca="false">IF(AND(N30&lt;$N$14/2,COUNTIF($P30:$T30,"&gt;0")&gt;0),"FAIL LABS",IF(OR($U30=0,$U30=""),"",IF($V30&gt;=70,"A",IF($V30&gt;=60,"B",IF($V30&gt;=50,"C",IF($V30&gt;=40,"D","E"))))))</f>
        <v>A</v>
      </c>
    </row>
    <row r="31" customFormat="false" ht="26.25" hidden="false" customHeight="false" outlineLevel="0" collapsed="false">
      <c r="A31" s="320" t="n">
        <v>17</v>
      </c>
      <c r="B31" s="577" t="s">
        <v>61</v>
      </c>
      <c r="C31" s="577" t="s">
        <v>62</v>
      </c>
      <c r="D31" s="323" t="n">
        <v>5</v>
      </c>
      <c r="E31" s="323" t="n">
        <v>5</v>
      </c>
      <c r="F31" s="323"/>
      <c r="G31" s="324" t="n">
        <f aca="false">IF(COUNTA($D31:$F31)&gt;0,SUM($D31/$D$14,$E31/$E$14,$F31/$F$14)*$G$14/COUNTA($D31:$F31),0)</f>
        <v>5</v>
      </c>
      <c r="H31" s="323" t="n">
        <v>3.5</v>
      </c>
      <c r="I31" s="323"/>
      <c r="J31" s="324" t="n">
        <f aca="false">IF(COUNTA($H31:$I31)&gt;0,SUM($H31/$H$14,$I31/$I$14)*$J$14/COUNTA($H31:$I31),0)</f>
        <v>3.5</v>
      </c>
      <c r="K31" s="323" t="n">
        <v>10</v>
      </c>
      <c r="L31" s="323" t="n">
        <v>11</v>
      </c>
      <c r="M31" s="323"/>
      <c r="N31" s="324" t="n">
        <f aca="false">IF(COUNTA($K31:$M31)&gt;0,SUM($K31/$K$14,$L31/$L$14,$M31/$M$14)*$N$14/COUNTA($K31:$M31),0)</f>
        <v>10.5</v>
      </c>
      <c r="O31" s="325" t="n">
        <f aca="false">IF(ROUNDDOWN(SUM($G31,$J31,$N31,0.05),1)&gt;0,ROUNDDOWN(SUM($G31,$J31,$N31,0.05),1),"")</f>
        <v>19</v>
      </c>
      <c r="P31" s="323" t="n">
        <v>17</v>
      </c>
      <c r="Q31" s="323" t="n">
        <v>18</v>
      </c>
      <c r="R31" s="323"/>
      <c r="S31" s="323"/>
      <c r="T31" s="323" t="n">
        <v>13.5</v>
      </c>
      <c r="U31" s="326" t="n">
        <f aca="false">IF(OR(COUNTIF($P31:$T31,"&gt;0")=0,COUNTA($P$14)=0),"",(IF(COUNTA($Q31:$T31)&lt;=2,SUM($P31:$T31),IF(COUNTA($Q31:$T31)=3,SUM($P31:$T31)-MIN($Q31:$T31),SUM($P31:$T31)-MIN($Q31:$T31)-SMALL($Q31:$T31,2))))*7/(SUM($P$14:$R$14)/10))</f>
        <v>48.5</v>
      </c>
      <c r="V31" s="327" t="n">
        <f aca="false">IF(ROUNDDOWN(SUM($O31,$U31,0.5),0)&gt;0,ROUNDDOWN(SUM($O31,$U31,0.5),0),"")</f>
        <v>68</v>
      </c>
      <c r="W31" s="327"/>
      <c r="X31" s="327"/>
      <c r="Y31" s="328" t="str">
        <f aca="false">IF(AND(N31&lt;$N$14/2,COUNTIF($P31:$T31,"&gt;0")&gt;0),"FAIL LABS",IF(OR($U31=0,$U31=""),"",IF($V31&gt;=70,"A",IF($V31&gt;=60,"B",IF($V31&gt;=50,"C",IF($V31&gt;=40,"D","E"))))))</f>
        <v>B</v>
      </c>
    </row>
    <row r="32" customFormat="false" ht="26.25" hidden="false" customHeight="false" outlineLevel="0" collapsed="false">
      <c r="A32" s="320" t="n">
        <v>18</v>
      </c>
      <c r="B32" s="577" t="s">
        <v>77</v>
      </c>
      <c r="C32" s="577" t="s">
        <v>78</v>
      </c>
      <c r="D32" s="323" t="n">
        <v>4</v>
      </c>
      <c r="E32" s="323"/>
      <c r="F32" s="323"/>
      <c r="G32" s="324" t="n">
        <f aca="false">IF(COUNTA($D32:$F32)&gt;0,SUM($D32/$D$14,$E32/$E$14,$F32/$F$14)*$G$14/COUNTA($D32:$F32),0)</f>
        <v>4</v>
      </c>
      <c r="H32" s="323" t="n">
        <v>3</v>
      </c>
      <c r="I32" s="323"/>
      <c r="J32" s="324" t="n">
        <f aca="false">IF(COUNTA($H32:$I32)&gt;0,SUM($H32/$H$14,$I32/$I$14)*$J$14/COUNTA($H32:$I32),0)</f>
        <v>3</v>
      </c>
      <c r="K32" s="323" t="n">
        <v>12</v>
      </c>
      <c r="L32" s="323" t="n">
        <v>15</v>
      </c>
      <c r="M32" s="323"/>
      <c r="N32" s="324" t="n">
        <f aca="false">IF(COUNTA($K32:$M32)&gt;0,SUM($K32/$K$14,$L32/$L$14,$M32/$M$14)*$N$14/COUNTA($K32:$M32),0)</f>
        <v>13.5</v>
      </c>
      <c r="O32" s="325" t="n">
        <f aca="false">IF(ROUNDDOWN(SUM($G32,$J32,$N32,0.05),1)&gt;0,ROUNDDOWN(SUM($G32,$J32,$N32,0.05),1),"")</f>
        <v>20.5</v>
      </c>
      <c r="P32" s="323" t="n">
        <v>7</v>
      </c>
      <c r="Q32" s="323" t="n">
        <v>17</v>
      </c>
      <c r="R32" s="323"/>
      <c r="S32" s="323"/>
      <c r="T32" s="323" t="n">
        <v>17</v>
      </c>
      <c r="U32" s="326" t="n">
        <f aca="false">IF(OR(COUNTIF($P32:$T32,"&gt;0")=0,COUNTA($P$14)=0),"",(IF(COUNTA($Q32:$T32)&lt;=2,SUM($P32:$T32),IF(COUNTA($Q32:$T32)=3,SUM($P32:$T32)-MIN($Q32:$T32),SUM($P32:$T32)-MIN($Q32:$T32)-SMALL($Q32:$T32,2))))*7/(SUM($P$14:$R$14)/10))</f>
        <v>41</v>
      </c>
      <c r="V32" s="327" t="n">
        <f aca="false">IF(ROUNDDOWN(SUM($O32,$U32,0.5),0)&gt;0,ROUNDDOWN(SUM($O32,$U32,0.5),0),"")</f>
        <v>62</v>
      </c>
      <c r="W32" s="327"/>
      <c r="X32" s="327"/>
      <c r="Y32" s="328" t="str">
        <f aca="false">IF(AND(N32&lt;$N$14/2,COUNTIF($P32:$T32,"&gt;0")&gt;0),"FAIL LABS",IF(OR($U32=0,$U32=""),"",IF($V32&gt;=70,"A",IF($V32&gt;=60,"B",IF($V32&gt;=50,"C",IF($V32&gt;=40,"D","E"))))))</f>
        <v>B</v>
      </c>
    </row>
    <row r="33" customFormat="false" ht="26.25" hidden="false" customHeight="false" outlineLevel="0" collapsed="false">
      <c r="A33" s="320" t="n">
        <v>19</v>
      </c>
      <c r="B33" s="582" t="s">
        <v>63</v>
      </c>
      <c r="C33" s="582" t="s">
        <v>64</v>
      </c>
      <c r="D33" s="323" t="n">
        <v>5.5</v>
      </c>
      <c r="E33" s="323" t="n">
        <v>6</v>
      </c>
      <c r="F33" s="323"/>
      <c r="G33" s="324" t="n">
        <f aca="false">IF(COUNTA($D33:$F33)&gt;0,SUM($D33/$D$14,$E33/$E$14,$F33/$F$14)*$G$14/COUNTA($D33:$F33),0)</f>
        <v>5.75</v>
      </c>
      <c r="H33" s="323" t="n">
        <v>4</v>
      </c>
      <c r="I33" s="323"/>
      <c r="J33" s="324" t="n">
        <f aca="false">IF(COUNTA($H33:$I33)&gt;0,SUM($H33/$H$14,$I33/$I$14)*$J$14/COUNTA($H33:$I33),0)</f>
        <v>4</v>
      </c>
      <c r="K33" s="323" t="n">
        <v>11</v>
      </c>
      <c r="L33" s="323" t="n">
        <v>13</v>
      </c>
      <c r="M33" s="323"/>
      <c r="N33" s="324" t="n">
        <f aca="false">IF(COUNTA($K33:$M33)&gt;0,SUM($K33/$K$14,$L33/$L$14,$M33/$M$14)*$N$14/COUNTA($K33:$M33),0)</f>
        <v>12</v>
      </c>
      <c r="O33" s="325" t="n">
        <f aca="false">IF(ROUNDDOWN(SUM($G33,$J33,$N33,0.05),1)&gt;0,ROUNDDOWN(SUM($G33,$J33,$N33,0.05),1),"")</f>
        <v>21.8</v>
      </c>
      <c r="P33" s="323" t="n">
        <v>15</v>
      </c>
      <c r="Q33" s="323" t="n">
        <v>13</v>
      </c>
      <c r="R33" s="323"/>
      <c r="S33" s="323"/>
      <c r="T33" s="323" t="n">
        <v>14.5</v>
      </c>
      <c r="U33" s="326" t="n">
        <f aca="false">IF(OR(COUNTIF($P33:$T33,"&gt;0")=0,COUNTA($P$14)=0),"",(IF(COUNTA($Q33:$T33)&lt;=2,SUM($P33:$T33),IF(COUNTA($Q33:$T33)=3,SUM($P33:$T33)-MIN($Q33:$T33),SUM($P33:$T33)-MIN($Q33:$T33)-SMALL($Q33:$T33,2))))*7/(SUM($P$14:$R$14)/10))</f>
        <v>42.5</v>
      </c>
      <c r="V33" s="327" t="n">
        <f aca="false">IF(ROUNDDOWN(SUM($O33,$U33,0.5),0)&gt;0,ROUNDDOWN(SUM($O33,$U33,0.5),0),"")</f>
        <v>64</v>
      </c>
      <c r="W33" s="327"/>
      <c r="X33" s="327"/>
      <c r="Y33" s="328" t="str">
        <f aca="false">IF(AND(N33&lt;$N$14/2,COUNTIF($P33:$T33,"&gt;0")&gt;0),"FAIL LABS",IF(OR($U33=0,$U33=""),"",IF($V33&gt;=70,"A",IF($V33&gt;=60,"B",IF($V33&gt;=50,"C",IF($V33&gt;=40,"D","E"))))))</f>
        <v>B</v>
      </c>
    </row>
    <row r="34" customFormat="false" ht="26.25" hidden="false" customHeight="false" outlineLevel="0" collapsed="false">
      <c r="A34" s="320" t="n">
        <v>20</v>
      </c>
      <c r="B34" s="577" t="s">
        <v>65</v>
      </c>
      <c r="C34" s="577" t="s">
        <v>66</v>
      </c>
      <c r="D34" s="323" t="n">
        <v>6.5</v>
      </c>
      <c r="E34" s="323" t="n">
        <v>6</v>
      </c>
      <c r="F34" s="323"/>
      <c r="G34" s="324" t="n">
        <f aca="false">IF(COUNTA($D34:$F34)&gt;0,SUM($D34/$D$14,$E34/$E$14,$F34/$F$14)*$G$14/COUNTA($D34:$F34),0)</f>
        <v>6.25</v>
      </c>
      <c r="H34" s="323" t="n">
        <v>3</v>
      </c>
      <c r="I34" s="323"/>
      <c r="J34" s="324" t="n">
        <f aca="false">IF(COUNTA($H34:$I34)&gt;0,SUM($H34/$H$14,$I34/$I$14)*$J$14/COUNTA($H34:$I34),0)</f>
        <v>3</v>
      </c>
      <c r="K34" s="323" t="n">
        <v>12</v>
      </c>
      <c r="L34" s="323" t="n">
        <v>12</v>
      </c>
      <c r="M34" s="323"/>
      <c r="N34" s="324" t="n">
        <f aca="false">IF(COUNTA($K34:$M34)&gt;0,SUM($K34/$K$14,$L34/$L$14,$M34/$M$14)*$N$14/COUNTA($K34:$M34),0)</f>
        <v>12</v>
      </c>
      <c r="O34" s="325" t="n">
        <f aca="false">IF(ROUNDDOWN(SUM($G34,$J34,$N34,0.05),1)&gt;0,ROUNDDOWN(SUM($G34,$J34,$N34,0.05),1),"")</f>
        <v>21.3</v>
      </c>
      <c r="P34" s="323" t="n">
        <v>17</v>
      </c>
      <c r="Q34" s="323" t="n">
        <v>17</v>
      </c>
      <c r="R34" s="323"/>
      <c r="S34" s="323"/>
      <c r="T34" s="323" t="n">
        <v>14</v>
      </c>
      <c r="U34" s="326" t="n">
        <f aca="false">IF(OR(COUNTIF($P34:$T34,"&gt;0")=0,COUNTA($P$14)=0),"",(IF(COUNTA($Q34:$T34)&lt;=2,SUM($P34:$T34),IF(COUNTA($Q34:$T34)=3,SUM($P34:$T34)-MIN($Q34:$T34),SUM($P34:$T34)-MIN($Q34:$T34)-SMALL($Q34:$T34,2))))*7/(SUM($P$14:$R$14)/10))</f>
        <v>48</v>
      </c>
      <c r="V34" s="327" t="n">
        <f aca="false">IF(ROUNDDOWN(SUM($O34,$U34,0.5),0)&gt;0,ROUNDDOWN(SUM($O34,$U34,0.5),0),"")</f>
        <v>69</v>
      </c>
      <c r="W34" s="327"/>
      <c r="X34" s="327"/>
      <c r="Y34" s="328" t="str">
        <f aca="false">IF(AND(N34&lt;$N$14/2,COUNTIF($P34:$T34,"&gt;0")&gt;0),"FAIL LABS",IF(OR($U34=0,$U34=""),"",IF($V34&gt;=70,"A",IF($V34&gt;=60,"B",IF($V34&gt;=50,"C",IF($V34&gt;=40,"D","E"))))))</f>
        <v>B</v>
      </c>
    </row>
    <row r="35" customFormat="false" ht="26.25" hidden="false" customHeight="false" outlineLevel="0" collapsed="false">
      <c r="A35" s="320" t="n">
        <v>21</v>
      </c>
      <c r="B35" s="582" t="s">
        <v>67</v>
      </c>
      <c r="C35" s="582" t="s">
        <v>68</v>
      </c>
      <c r="D35" s="323" t="n">
        <v>7.5</v>
      </c>
      <c r="E35" s="323" t="n">
        <v>5</v>
      </c>
      <c r="F35" s="323"/>
      <c r="G35" s="324" t="n">
        <f aca="false">IF(COUNTA($D35:$F35)&gt;0,SUM($D35/$D$14,$E35/$E$14,$F35/$F$14)*$G$14/COUNTA($D35:$F35),0)</f>
        <v>6.25</v>
      </c>
      <c r="H35" s="323" t="n">
        <v>4</v>
      </c>
      <c r="I35" s="323"/>
      <c r="J35" s="324" t="n">
        <f aca="false">IF(COUNTA($H35:$I35)&gt;0,SUM($H35/$H$14,$I35/$I$14)*$J$14/COUNTA($H35:$I35),0)</f>
        <v>4</v>
      </c>
      <c r="K35" s="323" t="n">
        <v>11</v>
      </c>
      <c r="L35" s="323" t="n">
        <v>11</v>
      </c>
      <c r="M35" s="323"/>
      <c r="N35" s="324" t="n">
        <f aca="false">IF(COUNTA($K35:$M35)&gt;0,SUM($K35/$K$14,$L35/$L$14,$M35/$M$14)*$N$14/COUNTA($K35:$M35),0)</f>
        <v>11</v>
      </c>
      <c r="O35" s="325" t="n">
        <f aca="false">IF(ROUNDDOWN(SUM($G35,$J35,$N35,0.05),1)&gt;0,ROUNDDOWN(SUM($G35,$J35,$N35,0.05),1),"")</f>
        <v>21.3</v>
      </c>
      <c r="P35" s="323" t="n">
        <v>13</v>
      </c>
      <c r="Q35" s="323" t="n">
        <v>14</v>
      </c>
      <c r="R35" s="323"/>
      <c r="S35" s="323"/>
      <c r="T35" s="323" t="n">
        <v>15.5</v>
      </c>
      <c r="U35" s="326" t="n">
        <f aca="false">IF(OR(COUNTIF($P35:$T35,"&gt;0")=0,COUNTA($P$14)=0),"",(IF(COUNTA($Q35:$T35)&lt;=2,SUM($P35:$T35),IF(COUNTA($Q35:$T35)=3,SUM($P35:$T35)-MIN($Q35:$T35),SUM($P35:$T35)-MIN($Q35:$T35)-SMALL($Q35:$T35,2))))*7/(SUM($P$14:$R$14)/10))</f>
        <v>42.5</v>
      </c>
      <c r="V35" s="327" t="n">
        <f aca="false">IF(ROUNDDOWN(SUM($O35,$U35,0.5),0)&gt;0,ROUNDDOWN(SUM($O35,$U35,0.5),0),"")</f>
        <v>64</v>
      </c>
      <c r="W35" s="327"/>
      <c r="X35" s="327"/>
      <c r="Y35" s="328" t="str">
        <f aca="false">IF(AND(N35&lt;$N$14/2,COUNTIF($P35:$T35,"&gt;0")&gt;0),"FAIL LABS",IF(OR($U35=0,$U35=""),"",IF($V35&gt;=70,"A",IF($V35&gt;=60,"B",IF($V35&gt;=50,"C",IF($V35&gt;=40,"D","E"))))))</f>
        <v>B</v>
      </c>
    </row>
    <row r="36" customFormat="false" ht="26.25" hidden="false" customHeight="false" outlineLevel="0" collapsed="false">
      <c r="A36" s="320" t="n">
        <v>22</v>
      </c>
      <c r="B36" s="582" t="s">
        <v>87</v>
      </c>
      <c r="C36" s="582" t="s">
        <v>88</v>
      </c>
      <c r="D36" s="323" t="n">
        <v>7</v>
      </c>
      <c r="E36" s="323" t="n">
        <v>5</v>
      </c>
      <c r="F36" s="323"/>
      <c r="G36" s="324" t="n">
        <f aca="false">IF(COUNTA($D36:$F36)&gt;0,SUM($D36/$D$14,$E36/$E$14,$F36/$F$14)*$G$14/COUNTA($D36:$F36),0)</f>
        <v>6</v>
      </c>
      <c r="H36" s="323" t="n">
        <v>3.5</v>
      </c>
      <c r="I36" s="323"/>
      <c r="J36" s="324" t="n">
        <f aca="false">IF(COUNTA($H36:$I36)&gt;0,SUM($H36/$H$14,$I36/$I$14)*$J$14/COUNTA($H36:$I36),0)</f>
        <v>3.5</v>
      </c>
      <c r="K36" s="323" t="n">
        <v>12</v>
      </c>
      <c r="L36" s="323" t="n">
        <v>10</v>
      </c>
      <c r="M36" s="323"/>
      <c r="N36" s="324" t="n">
        <f aca="false">IF(COUNTA($K36:$M36)&gt;0,SUM($K36/$K$14,$L36/$L$14,$M36/$M$14)*$N$14/COUNTA($K36:$M36),0)</f>
        <v>11</v>
      </c>
      <c r="O36" s="325" t="n">
        <f aca="false">IF(ROUNDDOWN(SUM($G36,$J36,$N36,0.05),1)&gt;0,ROUNDDOWN(SUM($G36,$J36,$N36,0.05),1),"")</f>
        <v>20.5</v>
      </c>
      <c r="P36" s="323" t="n">
        <v>17</v>
      </c>
      <c r="Q36" s="323" t="n">
        <v>16</v>
      </c>
      <c r="R36" s="323"/>
      <c r="S36" s="323"/>
      <c r="T36" s="323" t="n">
        <v>14.5</v>
      </c>
      <c r="U36" s="326" t="n">
        <f aca="false">IF(OR(COUNTIF($P36:$T36,"&gt;0")=0,COUNTA($P$14)=0),"",(IF(COUNTA($Q36:$T36)&lt;=2,SUM($P36:$T36),IF(COUNTA($Q36:$T36)=3,SUM($P36:$T36)-MIN($Q36:$T36),SUM($P36:$T36)-MIN($Q36:$T36)-SMALL($Q36:$T36,2))))*7/(SUM($P$14:$R$14)/10))</f>
        <v>47.5</v>
      </c>
      <c r="V36" s="327" t="n">
        <f aca="false">IF(ROUNDDOWN(SUM($O36,$U36,0.5),0)&gt;0,ROUNDDOWN(SUM($O36,$U36,0.5),0),"")</f>
        <v>68</v>
      </c>
      <c r="W36" s="327"/>
      <c r="X36" s="327"/>
      <c r="Y36" s="328" t="str">
        <f aca="false">IF(AND(N36&lt;$N$14/2,COUNTIF($P36:$T36,"&gt;0")&gt;0),"FAIL LABS",IF(OR($U36=0,$U36=""),"",IF($V36&gt;=70,"A",IF($V36&gt;=60,"B",IF($V36&gt;=50,"C",IF($V36&gt;=40,"D","E"))))))</f>
        <v>B</v>
      </c>
    </row>
    <row r="37" customFormat="false" ht="26.25" hidden="false" customHeight="false" outlineLevel="0" collapsed="false">
      <c r="A37" s="320" t="n">
        <v>23</v>
      </c>
      <c r="B37" s="582" t="s">
        <v>96</v>
      </c>
      <c r="C37" s="582" t="s">
        <v>97</v>
      </c>
      <c r="D37" s="323" t="n">
        <v>5</v>
      </c>
      <c r="E37" s="323" t="n">
        <v>6</v>
      </c>
      <c r="F37" s="323"/>
      <c r="G37" s="324" t="n">
        <f aca="false">IF(COUNTA($D37:$F37)&gt;0,SUM($D37/$D$14,$E37/$E$14,$F37/$F$14)*$G$14/COUNTA($D37:$F37),0)</f>
        <v>5.5</v>
      </c>
      <c r="H37" s="323" t="n">
        <v>3.5</v>
      </c>
      <c r="I37" s="323"/>
      <c r="J37" s="324" t="n">
        <f aca="false">IF(COUNTA($H37:$I37)&gt;0,SUM($H37/$H$14,$I37/$I$14)*$J$14/COUNTA($H37:$I37),0)</f>
        <v>3.5</v>
      </c>
      <c r="K37" s="323" t="n">
        <v>12</v>
      </c>
      <c r="L37" s="323" t="n">
        <v>13</v>
      </c>
      <c r="M37" s="323"/>
      <c r="N37" s="324" t="n">
        <f aca="false">IF(COUNTA($K37:$M37)&gt;0,SUM($K37/$K$14,$L37/$L$14,$M37/$M$14)*$N$14/COUNTA($K37:$M37),0)</f>
        <v>12.5</v>
      </c>
      <c r="O37" s="325" t="n">
        <f aca="false">IF(ROUNDDOWN(SUM($G37,$J37,$N37,0.05),1)&gt;0,ROUNDDOWN(SUM($G37,$J37,$N37,0.05),1),"")</f>
        <v>21.5</v>
      </c>
      <c r="P37" s="323" t="n">
        <v>16</v>
      </c>
      <c r="Q37" s="323" t="n">
        <v>14</v>
      </c>
      <c r="R37" s="323"/>
      <c r="S37" s="323"/>
      <c r="T37" s="323" t="n">
        <v>14.5</v>
      </c>
      <c r="U37" s="326" t="n">
        <f aca="false">IF(OR(COUNTIF($P37:$T37,"&gt;0")=0,COUNTA($P$14)=0),"",(IF(COUNTA($Q37:$T37)&lt;=2,SUM($P37:$T37),IF(COUNTA($Q37:$T37)=3,SUM($P37:$T37)-MIN($Q37:$T37),SUM($P37:$T37)-MIN($Q37:$T37)-SMALL($Q37:$T37,2))))*7/(SUM($P$14:$R$14)/10))</f>
        <v>44.5</v>
      </c>
      <c r="V37" s="327" t="n">
        <f aca="false">IF(ROUNDDOWN(SUM($O37,$U37,0.5),0)&gt;0,ROUNDDOWN(SUM($O37,$U37,0.5),0),"")</f>
        <v>66</v>
      </c>
      <c r="W37" s="327"/>
      <c r="X37" s="327"/>
      <c r="Y37" s="328" t="str">
        <f aca="false">IF(AND(N37&lt;$N$14/2,COUNTIF($P37:$T37,"&gt;0")&gt;0),"FAIL LABS",IF(OR($U37=0,$U37=""),"",IF($V37&gt;=70,"A",IF($V37&gt;=60,"B",IF($V37&gt;=50,"C",IF($V37&gt;=40,"D","E"))))))</f>
        <v>B</v>
      </c>
    </row>
    <row r="38" customFormat="false" ht="26.25" hidden="false" customHeight="false" outlineLevel="0" collapsed="false">
      <c r="A38" s="320" t="n">
        <v>24</v>
      </c>
      <c r="B38" s="577" t="s">
        <v>69</v>
      </c>
      <c r="C38" s="577" t="s">
        <v>70</v>
      </c>
      <c r="D38" s="323" t="n">
        <v>7.5</v>
      </c>
      <c r="E38" s="323" t="n">
        <v>5</v>
      </c>
      <c r="F38" s="323"/>
      <c r="G38" s="324" t="n">
        <f aca="false">IF(COUNTA($D38:$F38)&gt;0,SUM($D38/$D$14,$E38/$E$14,$F38/$F$14)*$G$14/COUNTA($D38:$F38),0)</f>
        <v>6.25</v>
      </c>
      <c r="H38" s="323" t="n">
        <v>2</v>
      </c>
      <c r="I38" s="323"/>
      <c r="J38" s="324" t="n">
        <f aca="false">IF(COUNTA($H38:$I38)&gt;0,SUM($H38/$H$14,$I38/$I$14)*$J$14/COUNTA($H38:$I38),0)</f>
        <v>2</v>
      </c>
      <c r="K38" s="323" t="n">
        <v>10</v>
      </c>
      <c r="L38" s="323" t="n">
        <v>12</v>
      </c>
      <c r="M38" s="323"/>
      <c r="N38" s="324" t="n">
        <f aca="false">IF(COUNTA($K38:$M38)&gt;0,SUM($K38/$K$14,$L38/$L$14,$M38/$M$14)*$N$14/COUNTA($K38:$M38),0)</f>
        <v>11</v>
      </c>
      <c r="O38" s="325" t="n">
        <f aca="false">IF(ROUNDDOWN(SUM($G38,$J38,$N38,0.05),1)&gt;0,ROUNDDOWN(SUM($G38,$J38,$N38,0.05),1),"")</f>
        <v>19.3</v>
      </c>
      <c r="P38" s="323" t="n">
        <v>17</v>
      </c>
      <c r="Q38" s="323" t="n">
        <v>15</v>
      </c>
      <c r="R38" s="323"/>
      <c r="S38" s="323"/>
      <c r="T38" s="323" t="n">
        <v>13.5</v>
      </c>
      <c r="U38" s="326" t="n">
        <f aca="false">IF(OR(COUNTIF($P38:$T38,"&gt;0")=0,COUNTA($P$14)=0),"",(IF(COUNTA($Q38:$T38)&lt;=2,SUM($P38:$T38),IF(COUNTA($Q38:$T38)=3,SUM($P38:$T38)-MIN($Q38:$T38),SUM($P38:$T38)-MIN($Q38:$T38)-SMALL($Q38:$T38,2))))*7/(SUM($P$14:$R$14)/10))</f>
        <v>45.5</v>
      </c>
      <c r="V38" s="327" t="n">
        <f aca="false">IF(ROUNDDOWN(SUM($O38,$U38,0.5),0)&gt;0,ROUNDDOWN(SUM($O38,$U38,0.5),0),"")</f>
        <v>65</v>
      </c>
      <c r="W38" s="327"/>
      <c r="X38" s="327"/>
      <c r="Y38" s="328" t="str">
        <f aca="false">IF(AND(N38&lt;$N$14/2,COUNTIF($P38:$T38,"&gt;0")&gt;0),"FAIL LABS",IF(OR($U38=0,$U38=""),"",IF($V38&gt;=70,"A",IF($V38&gt;=60,"B",IF($V38&gt;=50,"C",IF($V38&gt;=40,"D","E"))))))</f>
        <v>B</v>
      </c>
    </row>
    <row r="39" customFormat="false" ht="26.25" hidden="false" customHeight="false" outlineLevel="0" collapsed="false">
      <c r="A39" s="320" t="n">
        <v>25</v>
      </c>
      <c r="B39" s="582" t="s">
        <v>71</v>
      </c>
      <c r="C39" s="582" t="s">
        <v>72</v>
      </c>
      <c r="D39" s="323" t="n">
        <v>7.5</v>
      </c>
      <c r="E39" s="323" t="n">
        <v>9</v>
      </c>
      <c r="F39" s="323"/>
      <c r="G39" s="324" t="n">
        <f aca="false">IF(COUNTA($D39:$F39)&gt;0,SUM($D39/$D$14,$E39/$E$14,$F39/$F$14)*$G$14/COUNTA($D39:$F39),0)</f>
        <v>8.25</v>
      </c>
      <c r="H39" s="323" t="n">
        <v>3.5</v>
      </c>
      <c r="I39" s="323"/>
      <c r="J39" s="324" t="n">
        <f aca="false">IF(COUNTA($H39:$I39)&gt;0,SUM($H39/$H$14,$I39/$I$14)*$J$14/COUNTA($H39:$I39),0)</f>
        <v>3.5</v>
      </c>
      <c r="K39" s="323" t="n">
        <v>10</v>
      </c>
      <c r="L39" s="323" t="n">
        <v>11</v>
      </c>
      <c r="M39" s="323"/>
      <c r="N39" s="324" t="n">
        <f aca="false">IF(COUNTA($K39:$M39)&gt;0,SUM($K39/$K$14,$L39/$L$14,$M39/$M$14)*$N$14/COUNTA($K39:$M39),0)</f>
        <v>10.5</v>
      </c>
      <c r="O39" s="325" t="n">
        <f aca="false">IF(ROUNDDOWN(SUM($G39,$J39,$N39,0.05),1)&gt;0,ROUNDDOWN(SUM($G39,$J39,$N39,0.05),1),"")</f>
        <v>22.3</v>
      </c>
      <c r="P39" s="323" t="n">
        <v>13</v>
      </c>
      <c r="Q39" s="323" t="n">
        <v>18</v>
      </c>
      <c r="R39" s="323"/>
      <c r="S39" s="323"/>
      <c r="T39" s="323" t="n">
        <v>12.5</v>
      </c>
      <c r="U39" s="326" t="n">
        <f aca="false">IF(OR(COUNTIF($P39:$T39,"&gt;0")=0,COUNTA($P$14)=0),"",(IF(COUNTA($Q39:$T39)&lt;=2,SUM($P39:$T39),IF(COUNTA($Q39:$T39)=3,SUM($P39:$T39)-MIN($Q39:$T39),SUM($P39:$T39)-MIN($Q39:$T39)-SMALL($Q39:$T39,2))))*7/(SUM($P$14:$R$14)/10))</f>
        <v>43.5</v>
      </c>
      <c r="V39" s="327" t="n">
        <f aca="false">IF(ROUNDDOWN(SUM($O39,$U39,0.5),0)&gt;0,ROUNDDOWN(SUM($O39,$U39,0.5),0),"")</f>
        <v>66</v>
      </c>
      <c r="W39" s="327"/>
      <c r="X39" s="327"/>
      <c r="Y39" s="328" t="str">
        <f aca="false">IF(AND(N39&lt;$N$14/2,COUNTIF($P39:$T39,"&gt;0")&gt;0),"FAIL LABS",IF(OR($U39=0,$U39=""),"",IF($V39&gt;=70,"A",IF($V39&gt;=60,"B",IF($V39&gt;=50,"C",IF($V39&gt;=40,"D","E"))))))</f>
        <v>B</v>
      </c>
    </row>
    <row r="40" customFormat="false" ht="26.25" hidden="false" customHeight="false" outlineLevel="0" collapsed="false">
      <c r="A40" s="320" t="n">
        <v>26</v>
      </c>
      <c r="B40" s="577" t="s">
        <v>73</v>
      </c>
      <c r="C40" s="577" t="s">
        <v>74</v>
      </c>
      <c r="D40" s="323"/>
      <c r="E40" s="323" t="n">
        <v>7</v>
      </c>
      <c r="F40" s="323"/>
      <c r="G40" s="324" t="n">
        <f aca="false">IF(COUNTA($D40:$F40)&gt;0,SUM($D40/$D$14,$E40/$E$14,$F40/$F$14)*$G$14/COUNTA($D40:$F40),0)</f>
        <v>7</v>
      </c>
      <c r="H40" s="323" t="n">
        <v>3.5</v>
      </c>
      <c r="I40" s="323"/>
      <c r="J40" s="324" t="n">
        <f aca="false">IF(COUNTA($H40:$I40)&gt;0,SUM($H40/$H$14,$I40/$I$14)*$J$14/COUNTA($H40:$I40),0)</f>
        <v>3.5</v>
      </c>
      <c r="K40" s="323" t="n">
        <v>10</v>
      </c>
      <c r="L40" s="323" t="n">
        <v>11</v>
      </c>
      <c r="M40" s="323"/>
      <c r="N40" s="324" t="n">
        <f aca="false">IF(COUNTA($K40:$M40)&gt;0,SUM($K40/$K$14,$L40/$L$14,$M40/$M$14)*$N$14/COUNTA($K40:$M40),0)</f>
        <v>10.5</v>
      </c>
      <c r="O40" s="325" t="n">
        <f aca="false">IF(ROUNDDOWN(SUM($G40,$J40,$N40,0.05),1)&gt;0,ROUNDDOWN(SUM($G40,$J40,$N40,0.05),1),"")</f>
        <v>21</v>
      </c>
      <c r="P40" s="323" t="n">
        <v>15</v>
      </c>
      <c r="Q40" s="323"/>
      <c r="R40" s="323" t="n">
        <v>9</v>
      </c>
      <c r="S40" s="323"/>
      <c r="T40" s="323" t="n">
        <v>15</v>
      </c>
      <c r="U40" s="326" t="n">
        <f aca="false">IF(OR(COUNTIF($P40:$T40,"&gt;0")=0,COUNTA($P$14)=0),"",(IF(COUNTA($Q40:$T40)&lt;=2,SUM($P40:$T40),IF(COUNTA($Q40:$T40)=3,SUM($P40:$T40)-MIN($Q40:$T40),SUM($P40:$T40)-MIN($Q40:$T40)-SMALL($Q40:$T40,2))))*7/(SUM($P$14:$R$14)/10))</f>
        <v>39</v>
      </c>
      <c r="V40" s="327" t="n">
        <f aca="false">IF(ROUNDDOWN(SUM($O40,$U40,0.5),0)&gt;0,ROUNDDOWN(SUM($O40,$U40,0.5),0),"")</f>
        <v>60</v>
      </c>
      <c r="W40" s="327"/>
      <c r="X40" s="327"/>
      <c r="Y40" s="328" t="str">
        <f aca="false">IF(AND(N40&lt;$N$14/2,COUNTIF($P40:$T40,"&gt;0")&gt;0),"FAIL LABS",IF(OR($U40=0,$U40=""),"",IF($V40&gt;=70,"A",IF($V40&gt;=60,"B",IF($V40&gt;=50,"C",IF($V40&gt;=40,"D","E"))))))</f>
        <v>B</v>
      </c>
    </row>
    <row r="41" customFormat="false" ht="26.25" hidden="false" customHeight="false" outlineLevel="0" collapsed="false">
      <c r="A41" s="320" t="n">
        <v>27</v>
      </c>
      <c r="B41" s="582" t="s">
        <v>109</v>
      </c>
      <c r="C41" s="582" t="s">
        <v>110</v>
      </c>
      <c r="D41" s="323" t="n">
        <v>6.5</v>
      </c>
      <c r="E41" s="323" t="n">
        <v>8</v>
      </c>
      <c r="F41" s="323"/>
      <c r="G41" s="324" t="n">
        <f aca="false">IF(COUNTA($D41:$F41)&gt;0,SUM($D41/$D$14,$E41/$E$14,$F41/$F$14)*$G$14/COUNTA($D41:$F41),0)</f>
        <v>7.25</v>
      </c>
      <c r="H41" s="323" t="n">
        <v>2</v>
      </c>
      <c r="I41" s="323"/>
      <c r="J41" s="324" t="n">
        <f aca="false">IF(COUNTA($H41:$I41)&gt;0,SUM($H41/$H$14,$I41/$I$14)*$J$14/COUNTA($H41:$I41),0)</f>
        <v>2</v>
      </c>
      <c r="K41" s="323" t="n">
        <v>10</v>
      </c>
      <c r="L41" s="323" t="n">
        <v>12</v>
      </c>
      <c r="M41" s="323"/>
      <c r="N41" s="324" t="n">
        <f aca="false">IF(COUNTA($K41:$M41)&gt;0,SUM($K41/$K$14,$L41/$L$14,$M41/$M$14)*$N$14/COUNTA($K41:$M41),0)</f>
        <v>11</v>
      </c>
      <c r="O41" s="325" t="n">
        <f aca="false">IF(ROUNDDOWN(SUM($G41,$J41,$N41,0.05),1)&gt;0,ROUNDDOWN(SUM($G41,$J41,$N41,0.05),1),"")</f>
        <v>20.3</v>
      </c>
      <c r="P41" s="323" t="n">
        <v>16</v>
      </c>
      <c r="Q41" s="323"/>
      <c r="R41" s="323" t="n">
        <v>19</v>
      </c>
      <c r="S41" s="323" t="n">
        <v>13</v>
      </c>
      <c r="T41" s="323"/>
      <c r="U41" s="326" t="n">
        <f aca="false">IF(OR(COUNTIF($P41:$T41,"&gt;0")=0,COUNTA($P$14)=0),"",(IF(COUNTA($Q41:$T41)&lt;=2,SUM($P41:$T41),IF(COUNTA($Q41:$T41)=3,SUM($P41:$T41)-MIN($Q41:$T41),SUM($P41:$T41)-MIN($Q41:$T41)-SMALL($Q41:$T41,2))))*7/(SUM($P$14:$R$14)/10))</f>
        <v>48</v>
      </c>
      <c r="V41" s="327" t="n">
        <f aca="false">IF(ROUNDDOWN(SUM($O41,$U41,0.5),0)&gt;0,ROUNDDOWN(SUM($O41,$U41,0.5),0),"")</f>
        <v>68</v>
      </c>
      <c r="W41" s="327"/>
      <c r="X41" s="327"/>
      <c r="Y41" s="328" t="str">
        <f aca="false">IF(AND(N41&lt;$N$14/2,COUNTIF($P41:$T41,"&gt;0")&gt;0),"FAIL LABS",IF(OR($U41=0,$U41=""),"",IF($V41&gt;=70,"A",IF($V41&gt;=60,"B",IF($V41&gt;=50,"C",IF($V41&gt;=40,"D","E"))))))</f>
        <v>B</v>
      </c>
    </row>
    <row r="42" customFormat="false" ht="26.25" hidden="false" customHeight="false" outlineLevel="0" collapsed="false">
      <c r="A42" s="320" t="n">
        <v>28</v>
      </c>
      <c r="B42" s="577" t="s">
        <v>75</v>
      </c>
      <c r="C42" s="577" t="s">
        <v>76</v>
      </c>
      <c r="D42" s="323" t="n">
        <v>4</v>
      </c>
      <c r="E42" s="323" t="n">
        <v>5</v>
      </c>
      <c r="F42" s="323"/>
      <c r="G42" s="324" t="n">
        <f aca="false">IF(COUNTA($D42:$F42)&gt;0,SUM($D42/$D$14,$E42/$E$14,$F42/$F$14)*$G$14/COUNTA($D42:$F42),0)</f>
        <v>4.5</v>
      </c>
      <c r="H42" s="323" t="n">
        <v>5</v>
      </c>
      <c r="I42" s="323"/>
      <c r="J42" s="324" t="n">
        <f aca="false">IF(COUNTA($H42:$I42)&gt;0,SUM($H42/$H$14,$I42/$I$14)*$J$14/COUNTA($H42:$I42),0)</f>
        <v>5</v>
      </c>
      <c r="K42" s="323" t="n">
        <v>11</v>
      </c>
      <c r="L42" s="323" t="n">
        <v>12</v>
      </c>
      <c r="M42" s="323"/>
      <c r="N42" s="324" t="n">
        <f aca="false">IF(COUNTA($K42:$M42)&gt;0,SUM($K42/$K$14,$L42/$L$14,$M42/$M$14)*$N$14/COUNTA($K42:$M42),0)</f>
        <v>11.5</v>
      </c>
      <c r="O42" s="325" t="n">
        <f aca="false">IF(ROUNDDOWN(SUM($G42,$J42,$N42,0.05),1)&gt;0,ROUNDDOWN(SUM($G42,$J42,$N42,0.05),1),"")</f>
        <v>21</v>
      </c>
      <c r="P42" s="323" t="n">
        <v>21</v>
      </c>
      <c r="Q42" s="323" t="n">
        <v>17</v>
      </c>
      <c r="R42" s="323"/>
      <c r="S42" s="323"/>
      <c r="T42" s="323" t="n">
        <v>17</v>
      </c>
      <c r="U42" s="326" t="n">
        <f aca="false">IF(OR(COUNTIF($P42:$T42,"&gt;0")=0,COUNTA($P$14)=0),"",(IF(COUNTA($Q42:$T42)&lt;=2,SUM($P42:$T42),IF(COUNTA($Q42:$T42)=3,SUM($P42:$T42)-MIN($Q42:$T42),SUM($P42:$T42)-MIN($Q42:$T42)-SMALL($Q42:$T42,2))))*7/(SUM($P$14:$R$14)/10))</f>
        <v>55</v>
      </c>
      <c r="V42" s="327" t="n">
        <f aca="false">IF(ROUNDDOWN(SUM($O42,$U42,0.5),0)&gt;0,ROUNDDOWN(SUM($O42,$U42,0.5),0),"")</f>
        <v>76</v>
      </c>
      <c r="W42" s="327"/>
      <c r="X42" s="327"/>
      <c r="Y42" s="328" t="str">
        <f aca="false">IF(AND(N42&lt;$N$14/2,COUNTIF($P42:$T42,"&gt;0")&gt;0),"FAIL LABS",IF(OR($U42=0,$U42=""),"",IF($V42&gt;=70,"A",IF($V42&gt;=60,"B",IF($V42&gt;=50,"C",IF($V42&gt;=40,"D","E"))))))</f>
        <v>A</v>
      </c>
    </row>
    <row r="43" customFormat="false" ht="26.25" hidden="false" customHeight="false" outlineLevel="0" collapsed="false">
      <c r="A43" s="320" t="n">
        <v>29</v>
      </c>
      <c r="B43" s="577" t="s">
        <v>79</v>
      </c>
      <c r="C43" s="577" t="s">
        <v>80</v>
      </c>
      <c r="D43" s="323" t="n">
        <v>6</v>
      </c>
      <c r="E43" s="323" t="n">
        <v>8</v>
      </c>
      <c r="F43" s="323"/>
      <c r="G43" s="324" t="n">
        <f aca="false">IF(COUNTA($D43:$F43)&gt;0,SUM($D43/$D$14,$E43/$E$14,$F43/$F$14)*$G$14/COUNTA($D43:$F43),0)</f>
        <v>7</v>
      </c>
      <c r="H43" s="323" t="n">
        <v>3</v>
      </c>
      <c r="I43" s="323"/>
      <c r="J43" s="324" t="n">
        <f aca="false">IF(COUNTA($H43:$I43)&gt;0,SUM($H43/$H$14,$I43/$I$14)*$J$14/COUNTA($H43:$I43),0)</f>
        <v>3</v>
      </c>
      <c r="K43" s="323" t="n">
        <v>11</v>
      </c>
      <c r="L43" s="323" t="n">
        <v>11</v>
      </c>
      <c r="M43" s="323"/>
      <c r="N43" s="324" t="n">
        <f aca="false">IF(COUNTA($K43:$M43)&gt;0,SUM($K43/$K$14,$L43/$L$14,$M43/$M$14)*$N$14/COUNTA($K43:$M43),0)</f>
        <v>11</v>
      </c>
      <c r="O43" s="325" t="n">
        <f aca="false">IF(ROUNDDOWN(SUM($G43,$J43,$N43,0.05),1)&gt;0,ROUNDDOWN(SUM($G43,$J43,$N43,0.05),1),"")</f>
        <v>21</v>
      </c>
      <c r="P43" s="323" t="n">
        <v>23</v>
      </c>
      <c r="Q43" s="323" t="n">
        <v>17</v>
      </c>
      <c r="R43" s="323"/>
      <c r="S43" s="323"/>
      <c r="T43" s="323" t="n">
        <v>13.5</v>
      </c>
      <c r="U43" s="326" t="n">
        <f aca="false">IF(OR(COUNTIF($P43:$T43,"&gt;0")=0,COUNTA($P$14)=0),"",(IF(COUNTA($Q43:$T43)&lt;=2,SUM($P43:$T43),IF(COUNTA($Q43:$T43)=3,SUM($P43:$T43)-MIN($Q43:$T43),SUM($P43:$T43)-MIN($Q43:$T43)-SMALL($Q43:$T43,2))))*7/(SUM($P$14:$R$14)/10))</f>
        <v>53.5</v>
      </c>
      <c r="V43" s="327" t="n">
        <f aca="false">IF(ROUNDDOWN(SUM($O43,$U43,0.5),0)&gt;0,ROUNDDOWN(SUM($O43,$U43,0.5),0),"")</f>
        <v>75</v>
      </c>
      <c r="W43" s="327"/>
      <c r="X43" s="327"/>
      <c r="Y43" s="328" t="str">
        <f aca="false">IF(AND(N43&lt;$N$14/2,COUNTIF($P43:$T43,"&gt;0")&gt;0),"FAIL LABS",IF(OR($U43=0,$U43=""),"",IF($V43&gt;=70,"A",IF($V43&gt;=60,"B",IF($V43&gt;=50,"C",IF($V43&gt;=40,"D","E"))))))</f>
        <v>A</v>
      </c>
    </row>
    <row r="44" customFormat="false" ht="26.25" hidden="false" customHeight="false" outlineLevel="0" collapsed="false">
      <c r="A44" s="320" t="n">
        <v>30</v>
      </c>
      <c r="B44" s="577" t="s">
        <v>81</v>
      </c>
      <c r="C44" s="577" t="s">
        <v>82</v>
      </c>
      <c r="D44" s="323" t="n">
        <v>6.5</v>
      </c>
      <c r="E44" s="323" t="n">
        <v>4</v>
      </c>
      <c r="F44" s="323"/>
      <c r="G44" s="324" t="n">
        <f aca="false">IF(COUNTA($D44:$F44)&gt;0,SUM($D44/$D$14,$E44/$E$14,$F44/$F$14)*$G$14/COUNTA($D44:$F44),0)</f>
        <v>5.25</v>
      </c>
      <c r="H44" s="323" t="n">
        <v>3.5</v>
      </c>
      <c r="I44" s="323"/>
      <c r="J44" s="324" t="n">
        <f aca="false">IF(COUNTA($H44:$I44)&gt;0,SUM($H44/$H$14,$I44/$I$14)*$J$14/COUNTA($H44:$I44),0)</f>
        <v>3.5</v>
      </c>
      <c r="K44" s="323" t="n">
        <v>10</v>
      </c>
      <c r="L44" s="323" t="n">
        <v>11</v>
      </c>
      <c r="M44" s="323"/>
      <c r="N44" s="324" t="n">
        <f aca="false">IF(COUNTA($K44:$M44)&gt;0,SUM($K44/$K$14,$L44/$L$14,$M44/$M$14)*$N$14/COUNTA($K44:$M44),0)</f>
        <v>10.5</v>
      </c>
      <c r="O44" s="325" t="n">
        <f aca="false">IF(ROUNDDOWN(SUM($G44,$J44,$N44,0.05),1)&gt;0,ROUNDDOWN(SUM($G44,$J44,$N44,0.05),1),"")</f>
        <v>19.3</v>
      </c>
      <c r="P44" s="323" t="n">
        <v>19</v>
      </c>
      <c r="Q44" s="323" t="n">
        <v>18</v>
      </c>
      <c r="R44" s="323"/>
      <c r="S44" s="323"/>
      <c r="T44" s="323" t="n">
        <v>19</v>
      </c>
      <c r="U44" s="326" t="n">
        <f aca="false">IF(OR(COUNTIF($P44:$T44,"&gt;0")=0,COUNTA($P$14)=0),"",(IF(COUNTA($Q44:$T44)&lt;=2,SUM($P44:$T44),IF(COUNTA($Q44:$T44)=3,SUM($P44:$T44)-MIN($Q44:$T44),SUM($P44:$T44)-MIN($Q44:$T44)-SMALL($Q44:$T44,2))))*7/(SUM($P$14:$R$14)/10))</f>
        <v>56</v>
      </c>
      <c r="V44" s="327" t="n">
        <f aca="false">IF(ROUNDDOWN(SUM($O44,$U44,0.5),0)&gt;0,ROUNDDOWN(SUM($O44,$U44,0.5),0),"")</f>
        <v>75</v>
      </c>
      <c r="W44" s="327"/>
      <c r="X44" s="327"/>
      <c r="Y44" s="328" t="str">
        <f aca="false">IF(AND(N44&lt;$N$14/2,COUNTIF($P44:$T44,"&gt;0")&gt;0),"FAIL LABS",IF(OR($U44=0,$U44=""),"",IF($V44&gt;=70,"A",IF($V44&gt;=60,"B",IF($V44&gt;=50,"C",IF($V44&gt;=40,"D","E"))))))</f>
        <v>A</v>
      </c>
    </row>
    <row r="45" customFormat="false" ht="26.25" hidden="false" customHeight="false" outlineLevel="0" collapsed="false">
      <c r="A45" s="320" t="n">
        <v>31</v>
      </c>
      <c r="B45" s="577" t="s">
        <v>83</v>
      </c>
      <c r="C45" s="577" t="s">
        <v>84</v>
      </c>
      <c r="D45" s="323" t="n">
        <v>6</v>
      </c>
      <c r="E45" s="323" t="n">
        <v>5</v>
      </c>
      <c r="F45" s="323"/>
      <c r="G45" s="324" t="n">
        <f aca="false">IF(COUNTA($D45:$F45)&gt;0,SUM($D45/$D$14,$E45/$E$14,$F45/$F$14)*$G$14/COUNTA($D45:$F45),0)</f>
        <v>5.5</v>
      </c>
      <c r="H45" s="323" t="n">
        <v>3.5</v>
      </c>
      <c r="I45" s="323"/>
      <c r="J45" s="324" t="n">
        <f aca="false">IF(COUNTA($H45:$I45)&gt;0,SUM($H45/$H$14,$I45/$I$14)*$J$14/COUNTA($H45:$I45),0)</f>
        <v>3.5</v>
      </c>
      <c r="K45" s="323" t="n">
        <v>11</v>
      </c>
      <c r="L45" s="323" t="n">
        <v>11</v>
      </c>
      <c r="M45" s="323"/>
      <c r="N45" s="324" t="n">
        <f aca="false">IF(COUNTA($K45:$M45)&gt;0,SUM($K45/$K$14,$L45/$L$14,$M45/$M$14)*$N$14/COUNTA($K45:$M45),0)</f>
        <v>11</v>
      </c>
      <c r="O45" s="325" t="n">
        <f aca="false">IF(ROUNDDOWN(SUM($G45,$J45,$N45,0.05),1)&gt;0,ROUNDDOWN(SUM($G45,$J45,$N45,0.05),1),"")</f>
        <v>20</v>
      </c>
      <c r="P45" s="323" t="n">
        <v>23</v>
      </c>
      <c r="Q45" s="323"/>
      <c r="R45" s="323" t="n">
        <v>10</v>
      </c>
      <c r="S45" s="323"/>
      <c r="T45" s="323" t="n">
        <v>18</v>
      </c>
      <c r="U45" s="326" t="n">
        <f aca="false">IF(OR(COUNTIF($P45:$T45,"&gt;0")=0,COUNTA($P$14)=0),"",(IF(COUNTA($Q45:$T45)&lt;=2,SUM($P45:$T45),IF(COUNTA($Q45:$T45)=3,SUM($P45:$T45)-MIN($Q45:$T45),SUM($P45:$T45)-MIN($Q45:$T45)-SMALL($Q45:$T45,2))))*7/(SUM($P$14:$R$14)/10))</f>
        <v>51</v>
      </c>
      <c r="V45" s="327" t="n">
        <f aca="false">IF(ROUNDDOWN(SUM($O45,$U45,0.5),0)&gt;0,ROUNDDOWN(SUM($O45,$U45,0.5),0),"")</f>
        <v>71</v>
      </c>
      <c r="W45" s="327"/>
      <c r="X45" s="327"/>
      <c r="Y45" s="328" t="str">
        <f aca="false">IF(AND(N45&lt;$N$14/2,COUNTIF($P45:$T45,"&gt;0")&gt;0),"FAIL LABS",IF(OR($U45=0,$U45=""),"",IF($V45&gt;=70,"A",IF($V45&gt;=60,"B",IF($V45&gt;=50,"C",IF($V45&gt;=40,"D","E"))))))</f>
        <v>A</v>
      </c>
    </row>
    <row r="46" customFormat="false" ht="26.25" hidden="false" customHeight="false" outlineLevel="0" collapsed="false">
      <c r="A46" s="320" t="n">
        <v>32</v>
      </c>
      <c r="B46" s="577" t="s">
        <v>85</v>
      </c>
      <c r="C46" s="577" t="s">
        <v>86</v>
      </c>
      <c r="D46" s="323" t="n">
        <v>5.5</v>
      </c>
      <c r="E46" s="323" t="n">
        <v>8.5</v>
      </c>
      <c r="F46" s="323"/>
      <c r="G46" s="324" t="n">
        <f aca="false">IF(COUNTA($D46:$F46)&gt;0,SUM($D46/$D$14,$E46/$E$14,$F46/$F$14)*$G$14/COUNTA($D46:$F46),0)</f>
        <v>7</v>
      </c>
      <c r="H46" s="323" t="n">
        <v>4</v>
      </c>
      <c r="I46" s="323"/>
      <c r="J46" s="324" t="n">
        <f aca="false">IF(COUNTA($H46:$I46)&gt;0,SUM($H46/$H$14,$I46/$I$14)*$J$14/COUNTA($H46:$I46),0)</f>
        <v>4</v>
      </c>
      <c r="K46" s="323" t="n">
        <v>10</v>
      </c>
      <c r="L46" s="323" t="n">
        <v>12</v>
      </c>
      <c r="M46" s="323"/>
      <c r="N46" s="324" t="n">
        <f aca="false">IF(COUNTA($K46:$M46)&gt;0,SUM($K46/$K$14,$L46/$L$14,$M46/$M$14)*$N$14/COUNTA($K46:$M46),0)</f>
        <v>11</v>
      </c>
      <c r="O46" s="325" t="n">
        <f aca="false">IF(ROUNDDOWN(SUM($G46,$J46,$N46,0.05),1)&gt;0,ROUNDDOWN(SUM($G46,$J46,$N46,0.05),1),"")</f>
        <v>22</v>
      </c>
      <c r="P46" s="323" t="n">
        <v>19</v>
      </c>
      <c r="Q46" s="323"/>
      <c r="R46" s="323" t="n">
        <v>19</v>
      </c>
      <c r="S46" s="323"/>
      <c r="T46" s="323" t="n">
        <v>17</v>
      </c>
      <c r="U46" s="326" t="n">
        <f aca="false">IF(OR(COUNTIF($P46:$T46,"&gt;0")=0,COUNTA($P$14)=0),"",(IF(COUNTA($Q46:$T46)&lt;=2,SUM($P46:$T46),IF(COUNTA($Q46:$T46)=3,SUM($P46:$T46)-MIN($Q46:$T46),SUM($P46:$T46)-MIN($Q46:$T46)-SMALL($Q46:$T46,2))))*7/(SUM($P$14:$R$14)/10))</f>
        <v>55</v>
      </c>
      <c r="V46" s="327" t="n">
        <f aca="false">IF(ROUNDDOWN(SUM($O46,$U46,0.5),0)&gt;0,ROUNDDOWN(SUM($O46,$U46,0.5),0),"")</f>
        <v>77</v>
      </c>
      <c r="W46" s="327"/>
      <c r="X46" s="327"/>
      <c r="Y46" s="328" t="str">
        <f aca="false">IF(AND(N46&lt;$N$14/2,COUNTIF($P46:$T46,"&gt;0")&gt;0),"FAIL LABS",IF(OR($U46=0,$U46=""),"",IF($V46&gt;=70,"A",IF($V46&gt;=60,"B",IF($V46&gt;=50,"C",IF($V46&gt;=40,"D","E"))))))</f>
        <v>A</v>
      </c>
    </row>
    <row r="47" customFormat="false" ht="26.25" hidden="false" customHeight="false" outlineLevel="0" collapsed="false">
      <c r="A47" s="320" t="n">
        <v>33</v>
      </c>
      <c r="B47" s="577" t="s">
        <v>94</v>
      </c>
      <c r="C47" s="577" t="s">
        <v>95</v>
      </c>
      <c r="D47" s="323" t="n">
        <v>6</v>
      </c>
      <c r="E47" s="323" t="n">
        <v>6</v>
      </c>
      <c r="F47" s="323"/>
      <c r="G47" s="324" t="n">
        <f aca="false">IF(COUNTA($D47:$F47)&gt;0,SUM($D47/$D$14,$E47/$E$14,$F47/$F$14)*$G$14/COUNTA($D47:$F47),0)</f>
        <v>6</v>
      </c>
      <c r="H47" s="323" t="n">
        <v>4</v>
      </c>
      <c r="I47" s="323"/>
      <c r="J47" s="324" t="n">
        <f aca="false">IF(COUNTA($H47:$I47)&gt;0,SUM($H47/$H$14,$I47/$I$14)*$J$14/COUNTA($H47:$I47),0)</f>
        <v>4</v>
      </c>
      <c r="K47" s="323" t="n">
        <v>10</v>
      </c>
      <c r="L47" s="323" t="n">
        <v>9</v>
      </c>
      <c r="M47" s="323"/>
      <c r="N47" s="324" t="n">
        <f aca="false">IF(COUNTA($K47:$M47)&gt;0,SUM($K47/$K$14,$L47/$L$14,$M47/$M$14)*$N$14/COUNTA($K47:$M47),0)</f>
        <v>9.5</v>
      </c>
      <c r="O47" s="325" t="n">
        <f aca="false">IF(ROUNDDOWN(SUM($G47,$J47,$N47,0.05),1)&gt;0,ROUNDDOWN(SUM($G47,$J47,$N47,0.05),1),"")</f>
        <v>19.5</v>
      </c>
      <c r="P47" s="323" t="n">
        <v>14</v>
      </c>
      <c r="Q47" s="323" t="n">
        <v>14</v>
      </c>
      <c r="R47" s="323"/>
      <c r="S47" s="323"/>
      <c r="T47" s="323" t="n">
        <v>14.5</v>
      </c>
      <c r="U47" s="326" t="n">
        <f aca="false">IF(OR(COUNTIF($P47:$T47,"&gt;0")=0,COUNTA($P$14)=0),"",(IF(COUNTA($Q47:$T47)&lt;=2,SUM($P47:$T47),IF(COUNTA($Q47:$T47)=3,SUM($P47:$T47)-MIN($Q47:$T47),SUM($P47:$T47)-MIN($Q47:$T47)-SMALL($Q47:$T47,2))))*7/(SUM($P$14:$R$14)/10))</f>
        <v>42.5</v>
      </c>
      <c r="V47" s="327" t="n">
        <f aca="false">IF(ROUNDDOWN(SUM($O47,$U47,0.5),0)&gt;0,ROUNDDOWN(SUM($O47,$U47,0.5),0),"")</f>
        <v>62</v>
      </c>
      <c r="W47" s="327"/>
      <c r="X47" s="327"/>
      <c r="Y47" s="328" t="str">
        <f aca="false">IF(AND(N47&lt;$N$14/2,COUNTIF($P47:$T47,"&gt;0")&gt;0),"FAIL LABS",IF(OR($U47=0,$U47=""),"",IF($V47&gt;=70,"A",IF($V47&gt;=60,"B",IF($V47&gt;=50,"C",IF($V47&gt;=40,"D","E"))))))</f>
        <v>B</v>
      </c>
    </row>
    <row r="48" customFormat="false" ht="26.25" hidden="false" customHeight="false" outlineLevel="0" collapsed="false">
      <c r="A48" s="320" t="n">
        <v>34</v>
      </c>
      <c r="B48" s="577" t="s">
        <v>101</v>
      </c>
      <c r="C48" s="577" t="s">
        <v>102</v>
      </c>
      <c r="D48" s="323" t="n">
        <v>7</v>
      </c>
      <c r="E48" s="323" t="n">
        <v>6</v>
      </c>
      <c r="F48" s="323"/>
      <c r="G48" s="324" t="n">
        <f aca="false">IF(COUNTA($D48:$F48)&gt;0,SUM($D48/$D$14,$E48/$E$14,$F48/$F$14)*$G$14/COUNTA($D48:$F48),0)</f>
        <v>6.5</v>
      </c>
      <c r="H48" s="323" t="n">
        <v>2.5</v>
      </c>
      <c r="I48" s="323"/>
      <c r="J48" s="324" t="n">
        <f aca="false">IF(COUNTA($H48:$I48)&gt;0,SUM($H48/$H$14,$I48/$I$14)*$J$14/COUNTA($H48:$I48),0)</f>
        <v>2.5</v>
      </c>
      <c r="K48" s="323" t="n">
        <v>13</v>
      </c>
      <c r="L48" s="323" t="n">
        <v>9</v>
      </c>
      <c r="M48" s="323"/>
      <c r="N48" s="324" t="n">
        <f aca="false">IF(COUNTA($K48:$M48)&gt;0,SUM($K48/$K$14,$L48/$L$14,$M48/$M$14)*$N$14/COUNTA($K48:$M48),0)</f>
        <v>11</v>
      </c>
      <c r="O48" s="325" t="n">
        <f aca="false">IF(ROUNDDOWN(SUM($G48,$J48,$N48,0.05),1)&gt;0,ROUNDDOWN(SUM($G48,$J48,$N48,0.05),1),"")</f>
        <v>20</v>
      </c>
      <c r="P48" s="323" t="n">
        <v>10</v>
      </c>
      <c r="Q48" s="323" t="n">
        <v>19</v>
      </c>
      <c r="R48" s="323"/>
      <c r="S48" s="323" t="n">
        <v>19</v>
      </c>
      <c r="T48" s="323"/>
      <c r="U48" s="326" t="n">
        <f aca="false">IF(OR(COUNTIF($P48:$T48,"&gt;0")=0,COUNTA($P$14)=0),"",(IF(COUNTA($Q48:$T48)&lt;=2,SUM($P48:$T48),IF(COUNTA($Q48:$T48)=3,SUM($P48:$T48)-MIN($Q48:$T48),SUM($P48:$T48)-MIN($Q48:$T48)-SMALL($Q48:$T48,2))))*7/(SUM($P$14:$R$14)/10))</f>
        <v>48</v>
      </c>
      <c r="V48" s="327" t="n">
        <f aca="false">IF(ROUNDDOWN(SUM($O48,$U48,0.5),0)&gt;0,ROUNDDOWN(SUM($O48,$U48,0.5),0),"")</f>
        <v>68</v>
      </c>
      <c r="W48" s="327"/>
      <c r="X48" s="327"/>
      <c r="Y48" s="328" t="str">
        <f aca="false">IF(AND(N48&lt;$N$14/2,COUNTIF($P48:$T48,"&gt;0")&gt;0),"FAIL LABS",IF(OR($U48=0,$U48=""),"",IF($V48&gt;=70,"A",IF($V48&gt;=60,"B",IF($V48&gt;=50,"C",IF($V48&gt;=40,"D","E"))))))</f>
        <v>B</v>
      </c>
    </row>
    <row r="49" customFormat="false" ht="26.25" hidden="false" customHeight="false" outlineLevel="0" collapsed="false">
      <c r="A49" s="320" t="n">
        <v>35</v>
      </c>
      <c r="B49" s="582" t="s">
        <v>103</v>
      </c>
      <c r="C49" s="582" t="s">
        <v>104</v>
      </c>
      <c r="D49" s="323" t="n">
        <v>6.5</v>
      </c>
      <c r="E49" s="323" t="n">
        <v>5</v>
      </c>
      <c r="F49" s="323"/>
      <c r="G49" s="324" t="n">
        <f aca="false">IF(COUNTA($D49:$F49)&gt;0,SUM($D49/$D$14,$E49/$E$14,$F49/$F$14)*$G$14/COUNTA($D49:$F49),0)</f>
        <v>5.75</v>
      </c>
      <c r="H49" s="323" t="n">
        <v>2.5</v>
      </c>
      <c r="I49" s="323"/>
      <c r="J49" s="324" t="n">
        <f aca="false">IF(COUNTA($H49:$I49)&gt;0,SUM($H49/$H$14,$I49/$I$14)*$J$14/COUNTA($H49:$I49),0)</f>
        <v>2.5</v>
      </c>
      <c r="K49" s="323" t="n">
        <v>13</v>
      </c>
      <c r="L49" s="323" t="n">
        <v>9</v>
      </c>
      <c r="M49" s="323"/>
      <c r="N49" s="324" t="n">
        <f aca="false">IF(COUNTA($K49:$M49)&gt;0,SUM($K49/$K$14,$L49/$L$14,$M49/$M$14)*$N$14/COUNTA($K49:$M49),0)</f>
        <v>11</v>
      </c>
      <c r="O49" s="325" t="n">
        <f aca="false">IF(ROUNDDOWN(SUM($G49,$J49,$N49,0.05),1)&gt;0,ROUNDDOWN(SUM($G49,$J49,$N49,0.05),1),"")</f>
        <v>19.3</v>
      </c>
      <c r="P49" s="323" t="n">
        <v>16</v>
      </c>
      <c r="Q49" s="323" t="n">
        <v>14</v>
      </c>
      <c r="R49" s="323"/>
      <c r="S49" s="323"/>
      <c r="T49" s="323" t="n">
        <v>15.5</v>
      </c>
      <c r="U49" s="326" t="n">
        <f aca="false">IF(OR(COUNTIF($P49:$T49,"&gt;0")=0,COUNTA($P$14)=0),"",(IF(COUNTA($Q49:$T49)&lt;=2,SUM($P49:$T49),IF(COUNTA($Q49:$T49)=3,SUM($P49:$T49)-MIN($Q49:$T49),SUM($P49:$T49)-MIN($Q49:$T49)-SMALL($Q49:$T49,2))))*7/(SUM($P$14:$R$14)/10))</f>
        <v>45.5</v>
      </c>
      <c r="V49" s="327" t="n">
        <f aca="false">IF(ROUNDDOWN(SUM($O49,$U49,0.5),0)&gt;0,ROUNDDOWN(SUM($O49,$U49,0.5),0),"")</f>
        <v>65</v>
      </c>
      <c r="W49" s="327"/>
      <c r="X49" s="327"/>
      <c r="Y49" s="328" t="str">
        <f aca="false">IF(AND(N49&lt;$N$14/2,COUNTIF($P49:$T49,"&gt;0")&gt;0),"FAIL LABS",IF(OR($U49=0,$U49=""),"",IF($V49&gt;=70,"A",IF($V49&gt;=60,"B",IF($V49&gt;=50,"C",IF($V49&gt;=40,"D","E"))))))</f>
        <v>B</v>
      </c>
    </row>
    <row r="50" customFormat="false" ht="26.25" hidden="false" customHeight="false" outlineLevel="0" collapsed="false">
      <c r="A50" s="320" t="n">
        <v>36</v>
      </c>
      <c r="B50" s="577" t="s">
        <v>105</v>
      </c>
      <c r="C50" s="577" t="s">
        <v>106</v>
      </c>
      <c r="D50" s="323" t="n">
        <v>5.5</v>
      </c>
      <c r="E50" s="323" t="n">
        <v>5</v>
      </c>
      <c r="F50" s="323"/>
      <c r="G50" s="324" t="n">
        <f aca="false">IF(COUNTA($D50:$F50)&gt;0,SUM($D50/$D$14,$E50/$E$14,$F50/$F$14)*$G$14/COUNTA($D50:$F50),0)</f>
        <v>5.25</v>
      </c>
      <c r="H50" s="323" t="n">
        <v>3.5</v>
      </c>
      <c r="I50" s="323"/>
      <c r="J50" s="324" t="n">
        <f aca="false">IF(COUNTA($H50:$I50)&gt;0,SUM($H50/$H$14,$I50/$I$14)*$J$14/COUNTA($H50:$I50),0)</f>
        <v>3.5</v>
      </c>
      <c r="K50" s="323" t="n">
        <v>11</v>
      </c>
      <c r="L50" s="323" t="n">
        <v>12</v>
      </c>
      <c r="M50" s="323"/>
      <c r="N50" s="324" t="n">
        <f aca="false">IF(COUNTA($K50:$M50)&gt;0,SUM($K50/$K$14,$L50/$L$14,$M50/$M$14)*$N$14/COUNTA($K50:$M50),0)</f>
        <v>11.5</v>
      </c>
      <c r="O50" s="325" t="n">
        <f aca="false">IF(ROUNDDOWN(SUM($G50,$J50,$N50,0.05),1)&gt;0,ROUNDDOWN(SUM($G50,$J50,$N50,0.05),1),"")</f>
        <v>20.3</v>
      </c>
      <c r="P50" s="323" t="n">
        <v>20</v>
      </c>
      <c r="Q50" s="323"/>
      <c r="R50" s="323" t="n">
        <v>15</v>
      </c>
      <c r="S50" s="323"/>
      <c r="T50" s="323" t="n">
        <v>18</v>
      </c>
      <c r="U50" s="326" t="n">
        <f aca="false">IF(OR(COUNTIF($P50:$T50,"&gt;0")=0,COUNTA($P$14)=0),"",(IF(COUNTA($Q50:$T50)&lt;=2,SUM($P50:$T50),IF(COUNTA($Q50:$T50)=3,SUM($P50:$T50)-MIN($Q50:$T50),SUM($P50:$T50)-MIN($Q50:$T50)-SMALL($Q50:$T50,2))))*7/(SUM($P$14:$R$14)/10))</f>
        <v>53</v>
      </c>
      <c r="V50" s="327" t="n">
        <f aca="false">IF(ROUNDDOWN(SUM($O50,$U50,0.5),0)&gt;0,ROUNDDOWN(SUM($O50,$U50,0.5),0),"")</f>
        <v>73</v>
      </c>
      <c r="W50" s="327"/>
      <c r="X50" s="327"/>
      <c r="Y50" s="328" t="str">
        <f aca="false">IF(AND(N50&lt;$N$14/2,COUNTIF($P50:$T50,"&gt;0")&gt;0),"FAIL LABS",IF(OR($U50=0,$U50=""),"",IF($V50&gt;=70,"A",IF($V50&gt;=60,"B",IF($V50&gt;=50,"C",IF($V50&gt;=40,"D","E"))))))</f>
        <v>A</v>
      </c>
    </row>
    <row r="51" customFormat="false" ht="26.25" hidden="false" customHeight="false" outlineLevel="0" collapsed="false">
      <c r="A51" s="320" t="n">
        <v>37</v>
      </c>
      <c r="B51" s="577" t="s">
        <v>107</v>
      </c>
      <c r="C51" s="577" t="s">
        <v>108</v>
      </c>
      <c r="D51" s="323" t="n">
        <v>5</v>
      </c>
      <c r="E51" s="323" t="n">
        <v>5</v>
      </c>
      <c r="F51" s="323"/>
      <c r="G51" s="324" t="n">
        <f aca="false">IF(COUNTA($D51:$F51)&gt;0,SUM($D51/$D$14,$E51/$E$14,$F51/$F$14)*$G$14/COUNTA($D51:$F51),0)</f>
        <v>5</v>
      </c>
      <c r="H51" s="323" t="n">
        <v>4</v>
      </c>
      <c r="I51" s="323"/>
      <c r="J51" s="324" t="n">
        <f aca="false">IF(COUNTA($H51:$I51)&gt;0,SUM($H51/$H$14,$I51/$I$14)*$J$14/COUNTA($H51:$I51),0)</f>
        <v>4</v>
      </c>
      <c r="K51" s="323" t="n">
        <v>10</v>
      </c>
      <c r="L51" s="323" t="n">
        <v>10</v>
      </c>
      <c r="M51" s="323"/>
      <c r="N51" s="324" t="n">
        <f aca="false">IF(COUNTA($K51:$M51)&gt;0,SUM($K51/$K$14,$L51/$L$14,$M51/$M$14)*$N$14/COUNTA($K51:$M51),0)</f>
        <v>10</v>
      </c>
      <c r="O51" s="325" t="n">
        <f aca="false">IF(ROUNDDOWN(SUM($G51,$J51,$N51,0.05),1)&gt;0,ROUNDDOWN(SUM($G51,$J51,$N51,0.05),1),"")</f>
        <v>19</v>
      </c>
      <c r="P51" s="323" t="n">
        <v>20</v>
      </c>
      <c r="Q51" s="323" t="n">
        <v>14</v>
      </c>
      <c r="R51" s="323"/>
      <c r="S51" s="323"/>
      <c r="T51" s="323" t="n">
        <v>14.5</v>
      </c>
      <c r="U51" s="326" t="n">
        <f aca="false">IF(OR(COUNTIF($P51:$T51,"&gt;0")=0,COUNTA($P$14)=0),"",(IF(COUNTA($Q51:$T51)&lt;=2,SUM($P51:$T51),IF(COUNTA($Q51:$T51)=3,SUM($P51:$T51)-MIN($Q51:$T51),SUM($P51:$T51)-MIN($Q51:$T51)-SMALL($Q51:$T51,2))))*7/(SUM($P$14:$R$14)/10))</f>
        <v>48.5</v>
      </c>
      <c r="V51" s="327" t="n">
        <f aca="false">IF(ROUNDDOWN(SUM($O51,$U51,0.5),0)&gt;0,ROUNDDOWN(SUM($O51,$U51,0.5),0),"")</f>
        <v>68</v>
      </c>
      <c r="W51" s="327"/>
      <c r="X51" s="327"/>
      <c r="Y51" s="328" t="str">
        <f aca="false">IF(AND(N51&lt;$N$14/2,COUNTIF($P51:$T51,"&gt;0")&gt;0),"FAIL LABS",IF(OR($U51=0,$U51=""),"",IF($V51&gt;=70,"A",IF($V51&gt;=60,"B",IF($V51&gt;=50,"C",IF($V51&gt;=40,"D","E"))))))</f>
        <v>B</v>
      </c>
    </row>
    <row r="52" customFormat="false" ht="26.25" hidden="false" customHeight="false" outlineLevel="0" collapsed="false">
      <c r="A52" s="320" t="n">
        <v>38</v>
      </c>
      <c r="B52" s="577" t="s">
        <v>111</v>
      </c>
      <c r="C52" s="577" t="s">
        <v>112</v>
      </c>
      <c r="D52" s="323" t="n">
        <v>7</v>
      </c>
      <c r="E52" s="323" t="n">
        <v>8.5</v>
      </c>
      <c r="F52" s="323"/>
      <c r="G52" s="324" t="n">
        <f aca="false">IF(COUNTA($D52:$F52)&gt;0,SUM($D52/$D$14,$E52/$E$14,$F52/$F$14)*$G$14/COUNTA($D52:$F52),0)</f>
        <v>7.75</v>
      </c>
      <c r="H52" s="323" t="n">
        <v>4</v>
      </c>
      <c r="I52" s="323"/>
      <c r="J52" s="324" t="n">
        <f aca="false">IF(COUNTA($H52:$I52)&gt;0,SUM($H52/$H$14,$I52/$I$14)*$J$14/COUNTA($H52:$I52),0)</f>
        <v>4</v>
      </c>
      <c r="K52" s="323" t="n">
        <v>11</v>
      </c>
      <c r="L52" s="323" t="n">
        <v>10</v>
      </c>
      <c r="M52" s="323"/>
      <c r="N52" s="324" t="n">
        <f aca="false">IF(COUNTA($K52:$M52)&gt;0,SUM($K52/$K$14,$L52/$L$14,$M52/$M$14)*$N$14/COUNTA($K52:$M52),0)</f>
        <v>10.5</v>
      </c>
      <c r="O52" s="325" t="n">
        <f aca="false">IF(ROUNDDOWN(SUM($G52,$J52,$N52,0.05),1)&gt;0,ROUNDDOWN(SUM($G52,$J52,$N52,0.05),1),"")</f>
        <v>22.3</v>
      </c>
      <c r="P52" s="323" t="n">
        <v>18</v>
      </c>
      <c r="Q52" s="323" t="n">
        <v>14</v>
      </c>
      <c r="R52" s="323"/>
      <c r="S52" s="323"/>
      <c r="T52" s="323" t="n">
        <v>14.5</v>
      </c>
      <c r="U52" s="326" t="n">
        <f aca="false">IF(OR(COUNTIF($P52:$T52,"&gt;0")=0,COUNTA($P$14)=0),"",(IF(COUNTA($Q52:$T52)&lt;=2,SUM($P52:$T52),IF(COUNTA($Q52:$T52)=3,SUM($P52:$T52)-MIN($Q52:$T52),SUM($P52:$T52)-MIN($Q52:$T52)-SMALL($Q52:$T52,2))))*7/(SUM($P$14:$R$14)/10))</f>
        <v>46.5</v>
      </c>
      <c r="V52" s="327" t="n">
        <f aca="false">IF(ROUNDDOWN(SUM($O52,$U52,0.5),0)&gt;0,ROUNDDOWN(SUM($O52,$U52,0.5),0),"")</f>
        <v>69</v>
      </c>
      <c r="W52" s="327"/>
      <c r="X52" s="327"/>
      <c r="Y52" s="328" t="str">
        <f aca="false">IF(AND(N52&lt;$N$14/2,COUNTIF($P52:$T52,"&gt;0")&gt;0),"FAIL LABS",IF(OR($U52=0,$U52=""),"",IF($V52&gt;=70,"A",IF($V52&gt;=60,"B",IF($V52&gt;=50,"C",IF($V52&gt;=40,"D","E"))))))</f>
        <v>B</v>
      </c>
    </row>
    <row r="53" customFormat="false" ht="26.25" hidden="false" customHeight="false" outlineLevel="0" collapsed="false">
      <c r="A53" s="320" t="n">
        <v>39</v>
      </c>
      <c r="B53" s="577" t="s">
        <v>113</v>
      </c>
      <c r="C53" s="577" t="s">
        <v>114</v>
      </c>
      <c r="D53" s="323" t="n">
        <v>4.5</v>
      </c>
      <c r="E53" s="323" t="n">
        <v>7</v>
      </c>
      <c r="F53" s="323"/>
      <c r="G53" s="324" t="n">
        <f aca="false">IF(COUNTA($D53:$F53)&gt;0,SUM($D53/$D$14,$E53/$E$14,$F53/$F$14)*$G$14/COUNTA($D53:$F53),0)</f>
        <v>5.75</v>
      </c>
      <c r="H53" s="323" t="n">
        <v>3.5</v>
      </c>
      <c r="I53" s="323"/>
      <c r="J53" s="324" t="n">
        <f aca="false">IF(COUNTA($H53:$I53)&gt;0,SUM($H53/$H$14,$I53/$I$14)*$J$14/COUNTA($H53:$I53),0)</f>
        <v>3.5</v>
      </c>
      <c r="K53" s="323" t="n">
        <v>9</v>
      </c>
      <c r="L53" s="323" t="n">
        <v>11</v>
      </c>
      <c r="M53" s="323"/>
      <c r="N53" s="324" t="n">
        <f aca="false">IF(COUNTA($K53:$M53)&gt;0,SUM($K53/$K$14,$L53/$L$14,$M53/$M$14)*$N$14/COUNTA($K53:$M53),0)</f>
        <v>10</v>
      </c>
      <c r="O53" s="325" t="n">
        <f aca="false">IF(ROUNDDOWN(SUM($G53,$J53,$N53,0.05),1)&gt;0,ROUNDDOWN(SUM($G53,$J53,$N53,0.05),1),"")</f>
        <v>19.3</v>
      </c>
      <c r="P53" s="323" t="n">
        <v>14</v>
      </c>
      <c r="Q53" s="323" t="n">
        <v>13</v>
      </c>
      <c r="R53" s="323"/>
      <c r="S53" s="323"/>
      <c r="T53" s="323" t="n">
        <v>12.5</v>
      </c>
      <c r="U53" s="326" t="n">
        <f aca="false">IF(OR(COUNTIF($P53:$T53,"&gt;0")=0,COUNTA($P$14)=0),"",(IF(COUNTA($Q53:$T53)&lt;=2,SUM($P53:$T53),IF(COUNTA($Q53:$T53)=3,SUM($P53:$T53)-MIN($Q53:$T53),SUM($P53:$T53)-MIN($Q53:$T53)-SMALL($Q53:$T53,2))))*7/(SUM($P$14:$R$14)/10))</f>
        <v>39.5</v>
      </c>
      <c r="V53" s="327" t="n">
        <f aca="false">IF(ROUNDDOWN(SUM($O53,$U53,0.5),0)&gt;0,ROUNDDOWN(SUM($O53,$U53,0.5),0),"")</f>
        <v>59</v>
      </c>
      <c r="W53" s="327"/>
      <c r="X53" s="327"/>
      <c r="Y53" s="328" t="str">
        <f aca="false">IF(AND(N53&lt;$N$14/2,COUNTIF($P53:$T53,"&gt;0")&gt;0),"FAIL LABS",IF(OR($U53=0,$U53=""),"",IF($V53&gt;=70,"A",IF($V53&gt;=60,"B",IF($V53&gt;=50,"C",IF($V53&gt;=40,"D","E"))))))</f>
        <v>C</v>
      </c>
    </row>
    <row r="54" s="337" customFormat="true" ht="26.25" hidden="false" customHeight="false" outlineLevel="0" collapsed="false">
      <c r="A54" s="329" t="n">
        <v>40</v>
      </c>
      <c r="B54" s="597" t="s">
        <v>137</v>
      </c>
      <c r="C54" s="597" t="s">
        <v>138</v>
      </c>
      <c r="D54" s="331" t="n">
        <v>0</v>
      </c>
      <c r="E54" s="331" t="n">
        <v>0</v>
      </c>
      <c r="F54" s="331"/>
      <c r="G54" s="332" t="n">
        <f aca="false">IF(COUNTA($D54:$F54)&gt;0,SUM($D54/$D$14,$E54/$E$14,$F54/$F$14)*$G$14/COUNTA($D54:$F54),0)</f>
        <v>0</v>
      </c>
      <c r="H54" s="331"/>
      <c r="I54" s="331"/>
      <c r="J54" s="332" t="n">
        <f aca="false">IF(COUNTA($H54:$I54)&gt;0,SUM($H54/$H$14,$I54/$I$14)*$J$14/COUNTA($H54:$I54),0)</f>
        <v>0</v>
      </c>
      <c r="K54" s="331" t="n">
        <v>11</v>
      </c>
      <c r="L54" s="331" t="n">
        <v>10</v>
      </c>
      <c r="M54" s="331"/>
      <c r="N54" s="332" t="n">
        <f aca="false">IF(COUNTA($K54:$M54)&gt;0,SUM($K54/$K$14,$L54/$L$14,$M54/$M$14)*$N$14/COUNTA($K54:$M54),0)</f>
        <v>10.5</v>
      </c>
      <c r="O54" s="333" t="n">
        <f aca="false">IF(ROUNDDOWN(SUM($G54,$J54,$N54,0.05),1)&gt;0,ROUNDDOWN(SUM($G54,$J54,$N54,0.05),1),"")</f>
        <v>10.5</v>
      </c>
      <c r="P54" s="331" t="n">
        <v>14</v>
      </c>
      <c r="Q54" s="331" t="n">
        <v>16</v>
      </c>
      <c r="R54" s="331"/>
      <c r="S54" s="331" t="n">
        <v>8</v>
      </c>
      <c r="T54" s="331"/>
      <c r="U54" s="334" t="n">
        <f aca="false">IF(OR(COUNTIF($P54:$T54,"&gt;0")=0,COUNTA($P$14)=0),"",(IF(COUNTA($Q54:$T54)&lt;=2,SUM($P54:$T54),IF(COUNTA($Q54:$T54)=3,SUM($P54:$T54)-MIN($Q54:$T54),SUM($P54:$T54)-MIN($Q54:$T54)-SMALL($Q54:$T54,2))))*7/(SUM($P$14:$R$14)/10))</f>
        <v>38</v>
      </c>
      <c r="V54" s="335" t="n">
        <f aca="false">IF(ROUNDDOWN(SUM($O54,$U54,0.5),0)&gt;0,ROUNDDOWN(SUM($O54,$U54,0.5),0),"")</f>
        <v>49</v>
      </c>
      <c r="W54" s="335"/>
      <c r="X54" s="335"/>
      <c r="Y54" s="336" t="str">
        <f aca="false">IF(AND(N54&lt;$N$14/2,COUNTIF($P54:$T54,"&gt;0")&gt;0),"FAIL LABS",IF(OR($U54=0,$U54=""),"",IF($V54&gt;=70,"A",IF($V54&gt;=60,"B",IF($V54&gt;=50,"C",IF($V54&gt;=40,"D","E"))))))</f>
        <v>D</v>
      </c>
      <c r="Z54" s="337" t="s">
        <v>498</v>
      </c>
    </row>
    <row r="55" customFormat="false" ht="26.25" hidden="false" customHeight="false" outlineLevel="0" collapsed="false">
      <c r="A55" s="320" t="n">
        <v>41</v>
      </c>
      <c r="B55" s="582" t="s">
        <v>115</v>
      </c>
      <c r="C55" s="582" t="s">
        <v>116</v>
      </c>
      <c r="D55" s="323" t="n">
        <v>5</v>
      </c>
      <c r="E55" s="323" t="n">
        <v>9</v>
      </c>
      <c r="F55" s="323"/>
      <c r="G55" s="324" t="n">
        <f aca="false">IF(COUNTA($D55:$F55)&gt;0,SUM($D55/$D$14,$E55/$E$14,$F55/$F$14)*$G$14/COUNTA($D55:$F55),0)</f>
        <v>7</v>
      </c>
      <c r="H55" s="323" t="n">
        <v>3</v>
      </c>
      <c r="I55" s="323"/>
      <c r="J55" s="324" t="n">
        <f aca="false">IF(COUNTA($H55:$I55)&gt;0,SUM($H55/$H$14,$I55/$I$14)*$J$14/COUNTA($H55:$I55),0)</f>
        <v>3</v>
      </c>
      <c r="K55" s="323" t="n">
        <v>9</v>
      </c>
      <c r="L55" s="323" t="n">
        <v>11</v>
      </c>
      <c r="M55" s="323"/>
      <c r="N55" s="324" t="n">
        <f aca="false">IF(COUNTA($K55:$M55)&gt;0,SUM($K55/$K$14,$L55/$L$14,$M55/$M$14)*$N$14/COUNTA($K55:$M55),0)</f>
        <v>10</v>
      </c>
      <c r="O55" s="325" t="n">
        <f aca="false">IF(ROUNDDOWN(SUM($G55,$J55,$N55,0.05),1)&gt;0,ROUNDDOWN(SUM($G55,$J55,$N55,0.05),1),"")</f>
        <v>20</v>
      </c>
      <c r="P55" s="323" t="n">
        <v>17</v>
      </c>
      <c r="Q55" s="323"/>
      <c r="R55" s="323" t="n">
        <v>17</v>
      </c>
      <c r="S55" s="323" t="n">
        <v>16</v>
      </c>
      <c r="T55" s="323"/>
      <c r="U55" s="326" t="n">
        <f aca="false">IF(OR(COUNTIF($P55:$T55,"&gt;0")=0,COUNTA($P$14)=0),"",(IF(COUNTA($Q55:$T55)&lt;=2,SUM($P55:$T55),IF(COUNTA($Q55:$T55)=3,SUM($P55:$T55)-MIN($Q55:$T55),SUM($P55:$T55)-MIN($Q55:$T55)-SMALL($Q55:$T55,2))))*7/(SUM($P$14:$R$14)/10))</f>
        <v>50</v>
      </c>
      <c r="V55" s="327" t="n">
        <f aca="false">IF(ROUNDDOWN(SUM($O55,$U55,0.5),0)&gt;0,ROUNDDOWN(SUM($O55,$U55,0.5),0),"")</f>
        <v>70</v>
      </c>
      <c r="W55" s="327"/>
      <c r="X55" s="327"/>
      <c r="Y55" s="328" t="str">
        <f aca="false">IF(AND(N55&lt;$N$14/2,COUNTIF($P55:$T55,"&gt;0")&gt;0),"FAIL LABS",IF(OR($U55=0,$U55=""),"",IF($V55&gt;=70,"A",IF($V55&gt;=60,"B",IF($V55&gt;=50,"C",IF($V55&gt;=40,"D","E"))))))</f>
        <v>A</v>
      </c>
    </row>
    <row r="56" customFormat="false" ht="26.25" hidden="false" customHeight="false" outlineLevel="0" collapsed="false">
      <c r="A56" s="320" t="n">
        <v>42</v>
      </c>
      <c r="B56" s="582" t="s">
        <v>117</v>
      </c>
      <c r="C56" s="582" t="s">
        <v>118</v>
      </c>
      <c r="D56" s="323" t="n">
        <v>5</v>
      </c>
      <c r="E56" s="323" t="n">
        <v>6</v>
      </c>
      <c r="F56" s="323"/>
      <c r="G56" s="324" t="n">
        <f aca="false">IF(COUNTA($D56:$F56)&gt;0,SUM($D56/$D$14,$E56/$E$14,$F56/$F$14)*$G$14/COUNTA($D56:$F56),0)</f>
        <v>5.5</v>
      </c>
      <c r="H56" s="323" t="n">
        <v>5</v>
      </c>
      <c r="I56" s="323"/>
      <c r="J56" s="324" t="n">
        <f aca="false">IF(COUNTA($H56:$I56)&gt;0,SUM($H56/$H$14,$I56/$I$14)*$J$14/COUNTA($H56:$I56),0)</f>
        <v>5</v>
      </c>
      <c r="K56" s="323" t="n">
        <v>9</v>
      </c>
      <c r="L56" s="323" t="n">
        <v>12</v>
      </c>
      <c r="M56" s="323"/>
      <c r="N56" s="324" t="n">
        <f aca="false">IF(COUNTA($K56:$M56)&gt;0,SUM($K56/$K$14,$L56/$L$14,$M56/$M$14)*$N$14/COUNTA($K56:$M56),0)</f>
        <v>10.5</v>
      </c>
      <c r="O56" s="325" t="n">
        <f aca="false">IF(ROUNDDOWN(SUM($G56,$J56,$N56,0.05),1)&gt;0,ROUNDDOWN(SUM($G56,$J56,$N56,0.05),1),"")</f>
        <v>21</v>
      </c>
      <c r="P56" s="323" t="n">
        <v>22</v>
      </c>
      <c r="Q56" s="323"/>
      <c r="R56" s="323" t="n">
        <v>18</v>
      </c>
      <c r="S56" s="323"/>
      <c r="T56" s="323" t="n">
        <v>18</v>
      </c>
      <c r="U56" s="326" t="n">
        <f aca="false">IF(OR(COUNTIF($P56:$T56,"&gt;0")=0,COUNTA($P$14)=0),"",(IF(COUNTA($Q56:$T56)&lt;=2,SUM($P56:$T56),IF(COUNTA($Q56:$T56)=3,SUM($P56:$T56)-MIN($Q56:$T56),SUM($P56:$T56)-MIN($Q56:$T56)-SMALL($Q56:$T56,2))))*7/(SUM($P$14:$R$14)/10))</f>
        <v>58</v>
      </c>
      <c r="V56" s="327" t="n">
        <f aca="false">IF(ROUNDDOWN(SUM($O56,$U56,0.5),0)&gt;0,ROUNDDOWN(SUM($O56,$U56,0.5),0),"")</f>
        <v>79</v>
      </c>
      <c r="W56" s="327"/>
      <c r="X56" s="327"/>
      <c r="Y56" s="328" t="str">
        <f aca="false">IF(AND(N56&lt;$N$14/2,COUNTIF($P56:$T56,"&gt;0")&gt;0),"FAIL LABS",IF(OR($U56=0,$U56=""),"",IF($V56&gt;=70,"A",IF($V56&gt;=60,"B",IF($V56&gt;=50,"C",IF($V56&gt;=40,"D","E"))))))</f>
        <v>A</v>
      </c>
    </row>
    <row r="57" customFormat="false" ht="26.25" hidden="false" customHeight="false" outlineLevel="0" collapsed="false">
      <c r="A57" s="320" t="n">
        <v>43</v>
      </c>
      <c r="B57" s="577" t="s">
        <v>119</v>
      </c>
      <c r="C57" s="577" t="s">
        <v>120</v>
      </c>
      <c r="D57" s="323" t="n">
        <v>5</v>
      </c>
      <c r="E57" s="323" t="n">
        <v>5</v>
      </c>
      <c r="F57" s="323"/>
      <c r="G57" s="324" t="n">
        <f aca="false">IF(COUNTA($D57:$F57)&gt;0,SUM($D57/$D$14,$E57/$E$14,$F57/$F$14)*$G$14/COUNTA($D57:$F57),0)</f>
        <v>5</v>
      </c>
      <c r="H57" s="323" t="n">
        <v>2</v>
      </c>
      <c r="I57" s="323"/>
      <c r="J57" s="324" t="n">
        <f aca="false">IF(COUNTA($H57:$I57)&gt;0,SUM($H57/$H$14,$I57/$I$14)*$J$14/COUNTA($H57:$I57),0)</f>
        <v>2</v>
      </c>
      <c r="K57" s="323" t="n">
        <v>12</v>
      </c>
      <c r="L57" s="323" t="n">
        <v>11</v>
      </c>
      <c r="M57" s="323"/>
      <c r="N57" s="324" t="n">
        <f aca="false">IF(COUNTA($K57:$M57)&gt;0,SUM($K57/$K$14,$L57/$L$14,$M57/$M$14)*$N$14/COUNTA($K57:$M57),0)</f>
        <v>11.5</v>
      </c>
      <c r="O57" s="325" t="n">
        <f aca="false">IF(ROUNDDOWN(SUM($G57,$J57,$N57,0.05),1)&gt;0,ROUNDDOWN(SUM($G57,$J57,$N57,0.05),1),"")</f>
        <v>18.5</v>
      </c>
      <c r="P57" s="323" t="n">
        <v>12</v>
      </c>
      <c r="Q57" s="323" t="n">
        <v>15</v>
      </c>
      <c r="R57" s="323"/>
      <c r="S57" s="323" t="n">
        <v>16</v>
      </c>
      <c r="T57" s="323"/>
      <c r="U57" s="326" t="n">
        <f aca="false">IF(OR(COUNTIF($P57:$T57,"&gt;0")=0,COUNTA($P$14)=0),"",(IF(COUNTA($Q57:$T57)&lt;=2,SUM($P57:$T57),IF(COUNTA($Q57:$T57)=3,SUM($P57:$T57)-MIN($Q57:$T57),SUM($P57:$T57)-MIN($Q57:$T57)-SMALL($Q57:$T57,2))))*7/(SUM($P$14:$R$14)/10))</f>
        <v>43</v>
      </c>
      <c r="V57" s="327" t="n">
        <f aca="false">IF(ROUNDDOWN(SUM($O57,$U57,0.5),0)&gt;0,ROUNDDOWN(SUM($O57,$U57,0.5),0),"")</f>
        <v>62</v>
      </c>
      <c r="W57" s="327"/>
      <c r="X57" s="327"/>
      <c r="Y57" s="328" t="str">
        <f aca="false">IF(AND(N57&lt;$N$14/2,COUNTIF($P57:$T57,"&gt;0")&gt;0),"FAIL LABS",IF(OR($U57=0,$U57=""),"",IF($V57&gt;=70,"A",IF($V57&gt;=60,"B",IF($V57&gt;=50,"C",IF($V57&gt;=40,"D","E"))))))</f>
        <v>B</v>
      </c>
    </row>
    <row r="58" customFormat="false" ht="26.25" hidden="false" customHeight="false" outlineLevel="0" collapsed="false">
      <c r="A58" s="320" t="n">
        <v>44</v>
      </c>
      <c r="B58" s="577" t="s">
        <v>121</v>
      </c>
      <c r="C58" s="577" t="s">
        <v>122</v>
      </c>
      <c r="D58" s="323" t="n">
        <v>4</v>
      </c>
      <c r="E58" s="323" t="n">
        <v>6</v>
      </c>
      <c r="F58" s="323"/>
      <c r="G58" s="324" t="n">
        <f aca="false">IF(COUNTA($D58:$F58)&gt;0,SUM($D58/$D$14,$E58/$E$14,$F58/$F$14)*$G$14/COUNTA($D58:$F58),0)</f>
        <v>5</v>
      </c>
      <c r="H58" s="323" t="n">
        <v>4</v>
      </c>
      <c r="I58" s="323"/>
      <c r="J58" s="324" t="n">
        <f aca="false">IF(COUNTA($H58:$I58)&gt;0,SUM($H58/$H$14,$I58/$I$14)*$J$14/COUNTA($H58:$I58),0)</f>
        <v>4</v>
      </c>
      <c r="K58" s="323" t="n">
        <v>9</v>
      </c>
      <c r="L58" s="323" t="n">
        <v>11</v>
      </c>
      <c r="M58" s="323"/>
      <c r="N58" s="324" t="n">
        <f aca="false">IF(COUNTA($K58:$M58)&gt;0,SUM($K58/$K$14,$L58/$L$14,$M58/$M$14)*$N$14/COUNTA($K58:$M58),0)</f>
        <v>10</v>
      </c>
      <c r="O58" s="325" t="n">
        <f aca="false">IF(ROUNDDOWN(SUM($G58,$J58,$N58,0.05),1)&gt;0,ROUNDDOWN(SUM($G58,$J58,$N58,0.05),1),"")</f>
        <v>19</v>
      </c>
      <c r="P58" s="323" t="n">
        <v>21</v>
      </c>
      <c r="Q58" s="323" t="n">
        <v>17</v>
      </c>
      <c r="R58" s="323"/>
      <c r="S58" s="323" t="n">
        <v>19</v>
      </c>
      <c r="T58" s="323"/>
      <c r="U58" s="326" t="n">
        <f aca="false">IF(OR(COUNTIF($P58:$T58,"&gt;0")=0,COUNTA($P$14)=0),"",(IF(COUNTA($Q58:$T58)&lt;=2,SUM($P58:$T58),IF(COUNTA($Q58:$T58)=3,SUM($P58:$T58)-MIN($Q58:$T58),SUM($P58:$T58)-MIN($Q58:$T58)-SMALL($Q58:$T58,2))))*7/(SUM($P$14:$R$14)/10))</f>
        <v>57</v>
      </c>
      <c r="V58" s="327" t="n">
        <f aca="false">IF(ROUNDDOWN(SUM($O58,$U58,0.5),0)&gt;0,ROUNDDOWN(SUM($O58,$U58,0.5),0),"")</f>
        <v>76</v>
      </c>
      <c r="W58" s="327"/>
      <c r="X58" s="327"/>
      <c r="Y58" s="328" t="str">
        <f aca="false">IF(AND(N58&lt;$N$14/2,COUNTIF($P58:$T58,"&gt;0")&gt;0),"FAIL LABS",IF(OR($U58=0,$U58=""),"",IF($V58&gt;=70,"A",IF($V58&gt;=60,"B",IF($V58&gt;=50,"C",IF($V58&gt;=40,"D","E"))))))</f>
        <v>A</v>
      </c>
    </row>
    <row r="59" customFormat="false" ht="26.25" hidden="false" customHeight="false" outlineLevel="0" collapsed="false">
      <c r="A59" s="320" t="n">
        <v>45</v>
      </c>
      <c r="B59" s="577" t="s">
        <v>123</v>
      </c>
      <c r="C59" s="577" t="s">
        <v>124</v>
      </c>
      <c r="D59" s="323" t="n">
        <v>7</v>
      </c>
      <c r="E59" s="323" t="n">
        <v>4</v>
      </c>
      <c r="F59" s="323"/>
      <c r="G59" s="324" t="n">
        <f aca="false">IF(COUNTA($D59:$F59)&gt;0,SUM($D59/$D$14,$E59/$E$14,$F59/$F$14)*$G$14/COUNTA($D59:$F59),0)</f>
        <v>5.5</v>
      </c>
      <c r="H59" s="323" t="n">
        <v>4</v>
      </c>
      <c r="I59" s="323"/>
      <c r="J59" s="324" t="n">
        <f aca="false">IF(COUNTA($H59:$I59)&gt;0,SUM($H59/$H$14,$I59/$I$14)*$J$14/COUNTA($H59:$I59),0)</f>
        <v>4</v>
      </c>
      <c r="K59" s="323" t="n">
        <v>9</v>
      </c>
      <c r="L59" s="323" t="n">
        <v>8</v>
      </c>
      <c r="M59" s="323"/>
      <c r="N59" s="324" t="n">
        <f aca="false">IF(COUNTA($K59:$M59)&gt;0,SUM($K59/$K$14,$L59/$L$14,$M59/$M$14)*$N$14/COUNTA($K59:$M59),0)</f>
        <v>8.5</v>
      </c>
      <c r="O59" s="325" t="n">
        <f aca="false">IF(ROUNDDOWN(SUM($G59,$J59,$N59,0.05),1)&gt;0,ROUNDDOWN(SUM($G59,$J59,$N59,0.05),1),"")</f>
        <v>18</v>
      </c>
      <c r="P59" s="323" t="n">
        <v>19</v>
      </c>
      <c r="Q59" s="323" t="n">
        <v>17</v>
      </c>
      <c r="R59" s="323"/>
      <c r="S59" s="323"/>
      <c r="T59" s="323" t="n">
        <v>18</v>
      </c>
      <c r="U59" s="326" t="n">
        <f aca="false">IF(OR(COUNTIF($P59:$T59,"&gt;0")=0,COUNTA($P$14)=0),"",(IF(COUNTA($Q59:$T59)&lt;=2,SUM($P59:$T59),IF(COUNTA($Q59:$T59)=3,SUM($P59:$T59)-MIN($Q59:$T59),SUM($P59:$T59)-MIN($Q59:$T59)-SMALL($Q59:$T59,2))))*7/(SUM($P$14:$R$14)/10))</f>
        <v>54</v>
      </c>
      <c r="V59" s="327" t="n">
        <f aca="false">IF(ROUNDDOWN(SUM($O59,$U59,0.5),0)&gt;0,ROUNDDOWN(SUM($O59,$U59,0.5),0),"")</f>
        <v>72</v>
      </c>
      <c r="W59" s="327"/>
      <c r="X59" s="327"/>
      <c r="Y59" s="328" t="str">
        <f aca="false">IF(AND(N59&lt;$N$14/2,COUNTIF($P59:$T59,"&gt;0")&gt;0),"FAIL LABS",IF(OR($U59=0,$U59=""),"",IF($V59&gt;=70,"A",IF($V59&gt;=60,"B",IF($V59&gt;=50,"C",IF($V59&gt;=40,"D","E"))))))</f>
        <v>A</v>
      </c>
    </row>
    <row r="60" customFormat="false" ht="26.25" hidden="false" customHeight="false" outlineLevel="0" collapsed="false">
      <c r="A60" s="320" t="n">
        <v>46</v>
      </c>
      <c r="B60" s="577" t="s">
        <v>125</v>
      </c>
      <c r="C60" s="577" t="s">
        <v>126</v>
      </c>
      <c r="D60" s="323" t="n">
        <v>4</v>
      </c>
      <c r="E60" s="323" t="n">
        <v>8.5</v>
      </c>
      <c r="F60" s="323"/>
      <c r="G60" s="324" t="n">
        <f aca="false">IF(COUNTA($D60:$F60)&gt;0,SUM($D60/$D$14,$E60/$E$14,$F60/$F$14)*$G$14/COUNTA($D60:$F60),0)</f>
        <v>6.25</v>
      </c>
      <c r="H60" s="323" t="n">
        <v>4</v>
      </c>
      <c r="I60" s="323"/>
      <c r="J60" s="324" t="n">
        <f aca="false">IF(COUNTA($H60:$I60)&gt;0,SUM($H60/$H$14,$I60/$I$14)*$J$14/COUNTA($H60:$I60),0)</f>
        <v>4</v>
      </c>
      <c r="K60" s="323" t="n">
        <v>11</v>
      </c>
      <c r="L60" s="323" t="n">
        <v>9</v>
      </c>
      <c r="M60" s="323"/>
      <c r="N60" s="324" t="n">
        <f aca="false">IF(COUNTA($K60:$M60)&gt;0,SUM($K60/$K$14,$L60/$L$14,$M60/$M$14)*$N$14/COUNTA($K60:$M60),0)</f>
        <v>10</v>
      </c>
      <c r="O60" s="325" t="n">
        <f aca="false">IF(ROUNDDOWN(SUM($G60,$J60,$N60,0.05),1)&gt;0,ROUNDDOWN(SUM($G60,$J60,$N60,0.05),1),"")</f>
        <v>20.3</v>
      </c>
      <c r="P60" s="323" t="n">
        <v>22</v>
      </c>
      <c r="Q60" s="323"/>
      <c r="R60" s="323" t="n">
        <v>18</v>
      </c>
      <c r="S60" s="323"/>
      <c r="T60" s="323" t="n">
        <v>18</v>
      </c>
      <c r="U60" s="326" t="n">
        <f aca="false">IF(OR(COUNTIF($P60:$T60,"&gt;0")=0,COUNTA($P$14)=0),"",(IF(COUNTA($Q60:$T60)&lt;=2,SUM($P60:$T60),IF(COUNTA($Q60:$T60)=3,SUM($P60:$T60)-MIN($Q60:$T60),SUM($P60:$T60)-MIN($Q60:$T60)-SMALL($Q60:$T60,2))))*7/(SUM($P$14:$R$14)/10))</f>
        <v>58</v>
      </c>
      <c r="V60" s="327" t="n">
        <f aca="false">IF(ROUNDDOWN(SUM($O60,$U60,0.5),0)&gt;0,ROUNDDOWN(SUM($O60,$U60,0.5),0),"")</f>
        <v>78</v>
      </c>
      <c r="W60" s="327"/>
      <c r="X60" s="327"/>
      <c r="Y60" s="328" t="str">
        <f aca="false">IF(AND(N60&lt;$N$14/2,COUNTIF($P60:$T60,"&gt;0")&gt;0),"FAIL LABS",IF(OR($U60=0,$U60=""),"",IF($V60&gt;=70,"A",IF($V60&gt;=60,"B",IF($V60&gt;=50,"C",IF($V60&gt;=40,"D","E"))))))</f>
        <v>A</v>
      </c>
    </row>
    <row r="61" customFormat="false" ht="26.25" hidden="false" customHeight="false" outlineLevel="0" collapsed="false">
      <c r="A61" s="320" t="n">
        <v>47</v>
      </c>
      <c r="B61" s="577" t="s">
        <v>127</v>
      </c>
      <c r="C61" s="577" t="s">
        <v>128</v>
      </c>
      <c r="D61" s="323" t="n">
        <v>6</v>
      </c>
      <c r="E61" s="323" t="n">
        <v>4</v>
      </c>
      <c r="F61" s="323"/>
      <c r="G61" s="324" t="n">
        <f aca="false">IF(COUNTA($D61:$F61)&gt;0,SUM($D61/$D$14,$E61/$E$14,$F61/$F$14)*$G$14/COUNTA($D61:$F61),0)</f>
        <v>5</v>
      </c>
      <c r="H61" s="323" t="n">
        <v>4</v>
      </c>
      <c r="I61" s="323"/>
      <c r="J61" s="324" t="n">
        <f aca="false">IF(COUNTA($H61:$I61)&gt;0,SUM($H61/$H$14,$I61/$I$14)*$J$14/COUNTA($H61:$I61),0)</f>
        <v>4</v>
      </c>
      <c r="K61" s="323" t="n">
        <v>9</v>
      </c>
      <c r="L61" s="323" t="n">
        <v>11</v>
      </c>
      <c r="M61" s="323"/>
      <c r="N61" s="324" t="n">
        <f aca="false">IF(COUNTA($K61:$M61)&gt;0,SUM($K61/$K$14,$L61/$L$14,$M61/$M$14)*$N$14/COUNTA($K61:$M61),0)</f>
        <v>10</v>
      </c>
      <c r="O61" s="325" t="n">
        <f aca="false">IF(ROUNDDOWN(SUM($G61,$J61,$N61,0.05),1)&gt;0,ROUNDDOWN(SUM($G61,$J61,$N61,0.05),1),"")</f>
        <v>19</v>
      </c>
      <c r="P61" s="323" t="n">
        <v>22</v>
      </c>
      <c r="Q61" s="323" t="n">
        <v>15</v>
      </c>
      <c r="R61" s="323"/>
      <c r="S61" s="323"/>
      <c r="T61" s="323" t="n">
        <v>17</v>
      </c>
      <c r="U61" s="326" t="n">
        <f aca="false">IF(OR(COUNTIF($P61:$T61,"&gt;0")=0,COUNTA($P$14)=0),"",(IF(COUNTA($Q61:$T61)&lt;=2,SUM($P61:$T61),IF(COUNTA($Q61:$T61)=3,SUM($P61:$T61)-MIN($Q61:$T61),SUM($P61:$T61)-MIN($Q61:$T61)-SMALL($Q61:$T61,2))))*7/(SUM($P$14:$R$14)/10))</f>
        <v>54</v>
      </c>
      <c r="V61" s="327" t="n">
        <f aca="false">IF(ROUNDDOWN(SUM($O61,$U61,0.5),0)&gt;0,ROUNDDOWN(SUM($O61,$U61,0.5),0),"")</f>
        <v>73</v>
      </c>
      <c r="W61" s="327"/>
      <c r="X61" s="327"/>
      <c r="Y61" s="328" t="str">
        <f aca="false">IF(AND(N61&lt;$N$14/2,COUNTIF($P61:$T61,"&gt;0")&gt;0),"FAIL LABS",IF(OR($U61=0,$U61=""),"",IF($V61&gt;=70,"A",IF($V61&gt;=60,"B",IF($V61&gt;=50,"C",IF($V61&gt;=40,"D","E"))))))</f>
        <v>A</v>
      </c>
    </row>
    <row r="62" customFormat="false" ht="26.25" hidden="false" customHeight="false" outlineLevel="0" collapsed="false">
      <c r="A62" s="320" t="n">
        <v>48</v>
      </c>
      <c r="B62" s="577" t="s">
        <v>129</v>
      </c>
      <c r="C62" s="577" t="s">
        <v>130</v>
      </c>
      <c r="D62" s="323" t="n">
        <v>6</v>
      </c>
      <c r="E62" s="323" t="n">
        <v>5</v>
      </c>
      <c r="F62" s="323"/>
      <c r="G62" s="324" t="n">
        <f aca="false">IF(COUNTA($D62:$F62)&gt;0,SUM($D62/$D$14,$E62/$E$14,$F62/$F$14)*$G$14/COUNTA($D62:$F62),0)</f>
        <v>5.5</v>
      </c>
      <c r="H62" s="323" t="n">
        <v>3.5</v>
      </c>
      <c r="I62" s="323"/>
      <c r="J62" s="324" t="n">
        <f aca="false">IF(COUNTA($H62:$I62)&gt;0,SUM($H62/$H$14,$I62/$I$14)*$J$14/COUNTA($H62:$I62),0)</f>
        <v>3.5</v>
      </c>
      <c r="K62" s="323" t="n">
        <v>9</v>
      </c>
      <c r="L62" s="323" t="n">
        <v>9</v>
      </c>
      <c r="M62" s="323"/>
      <c r="N62" s="324" t="n">
        <f aca="false">IF(COUNTA($K62:$M62)&gt;0,SUM($K62/$K$14,$L62/$L$14,$M62/$M$14)*$N$14/COUNTA($K62:$M62),0)</f>
        <v>9</v>
      </c>
      <c r="O62" s="325" t="n">
        <f aca="false">IF(ROUNDDOWN(SUM($G62,$J62,$N62,0.05),1)&gt;0,ROUNDDOWN(SUM($G62,$J62,$N62,0.05),1),"")</f>
        <v>18</v>
      </c>
      <c r="P62" s="323" t="n">
        <v>23</v>
      </c>
      <c r="Q62" s="323" t="n">
        <v>17</v>
      </c>
      <c r="R62" s="323"/>
      <c r="S62" s="323"/>
      <c r="T62" s="323" t="n">
        <v>17</v>
      </c>
      <c r="U62" s="326" t="n">
        <f aca="false">IF(OR(COUNTIF($P62:$T62,"&gt;0")=0,COUNTA($P$14)=0),"",(IF(COUNTA($Q62:$T62)&lt;=2,SUM($P62:$T62),IF(COUNTA($Q62:$T62)=3,SUM($P62:$T62)-MIN($Q62:$T62),SUM($P62:$T62)-MIN($Q62:$T62)-SMALL($Q62:$T62,2))))*7/(SUM($P$14:$R$14)/10))</f>
        <v>57</v>
      </c>
      <c r="V62" s="327" t="n">
        <f aca="false">IF(ROUNDDOWN(SUM($O62,$U62,0.5),0)&gt;0,ROUNDDOWN(SUM($O62,$U62,0.5),0),"")</f>
        <v>75</v>
      </c>
      <c r="W62" s="327"/>
      <c r="X62" s="327"/>
      <c r="Y62" s="328" t="str">
        <f aca="false">IF(AND(N62&lt;$N$14/2,COUNTIF($P62:$T62,"&gt;0")&gt;0),"FAIL LABS",IF(OR($U62=0,$U62=""),"",IF($V62&gt;=70,"A",IF($V62&gt;=60,"B",IF($V62&gt;=50,"C",IF($V62&gt;=40,"D","E"))))))</f>
        <v>A</v>
      </c>
    </row>
    <row r="63" customFormat="false" ht="26.25" hidden="false" customHeight="false" outlineLevel="0" collapsed="false">
      <c r="A63" s="320" t="n">
        <v>49</v>
      </c>
      <c r="B63" s="582" t="s">
        <v>168</v>
      </c>
      <c r="C63" s="582" t="s">
        <v>176</v>
      </c>
      <c r="D63" s="323" t="n">
        <v>4</v>
      </c>
      <c r="E63" s="323" t="n">
        <v>5</v>
      </c>
      <c r="F63" s="323"/>
      <c r="G63" s="324" t="n">
        <f aca="false">IF(COUNTA($D63:$F63)&gt;0,SUM($D63/$D$14,$E63/$E$14,$F63/$F$14)*$G$14/COUNTA($D63:$F63),0)</f>
        <v>4.5</v>
      </c>
      <c r="H63" s="323" t="n">
        <v>2.5</v>
      </c>
      <c r="I63" s="323"/>
      <c r="J63" s="324" t="n">
        <f aca="false">IF(COUNTA($H63:$I63)&gt;0,SUM($H63/$H$14,$I63/$I$14)*$J$14/COUNTA($H63:$I63),0)</f>
        <v>2.5</v>
      </c>
      <c r="K63" s="323" t="n">
        <v>8</v>
      </c>
      <c r="L63" s="323" t="n">
        <v>7</v>
      </c>
      <c r="M63" s="323"/>
      <c r="N63" s="324" t="n">
        <f aca="false">IF(COUNTA($K63:$M63)&gt;0,SUM($K63/$K$14,$L63/$L$14,$M63/$M$14)*$N$14/COUNTA($K63:$M63),0)</f>
        <v>7.5</v>
      </c>
      <c r="O63" s="325" t="n">
        <f aca="false">IF(ROUNDDOWN(SUM($G63,$J63,$N63,0.05),1)&gt;0,ROUNDDOWN(SUM($G63,$J63,$N63,0.05),1),"")</f>
        <v>14.5</v>
      </c>
      <c r="P63" s="323" t="n">
        <v>20</v>
      </c>
      <c r="Q63" s="323" t="n">
        <v>12</v>
      </c>
      <c r="R63" s="323"/>
      <c r="S63" s="323"/>
      <c r="T63" s="323" t="n">
        <v>12.5</v>
      </c>
      <c r="U63" s="326" t="n">
        <f aca="false">IF(OR(COUNTIF($P63:$T63,"&gt;0")=0,COUNTA($P$14)=0),"",(IF(COUNTA($Q63:$T63)&lt;=2,SUM($P63:$T63),IF(COUNTA($Q63:$T63)=3,SUM($P63:$T63)-MIN($Q63:$T63),SUM($P63:$T63)-MIN($Q63:$T63)-SMALL($Q63:$T63,2))))*7/(SUM($P$14:$R$14)/10))</f>
        <v>44.5</v>
      </c>
      <c r="V63" s="327" t="n">
        <f aca="false">IF(ROUNDDOWN(SUM($O63,$U63,0.5),0)&gt;0,ROUNDDOWN(SUM($O63,$U63,0.5),0),"")</f>
        <v>59</v>
      </c>
      <c r="W63" s="327"/>
      <c r="X63" s="327"/>
      <c r="Y63" s="328" t="str">
        <f aca="false">IF(AND(N63&lt;$N$14/2,COUNTIF($P63:$T63,"&gt;0")&gt;0),"FAIL LABS",IF(OR($U63=0,$U63=""),"",IF($V63&gt;=70,"A",IF($V63&gt;=60,"B",IF($V63&gt;=50,"C",IF($V63&gt;=40,"D","E"))))))</f>
        <v>C</v>
      </c>
    </row>
    <row r="64" customFormat="false" ht="26.25" hidden="false" customHeight="false" outlineLevel="0" collapsed="false">
      <c r="A64" s="320" t="n">
        <v>50</v>
      </c>
      <c r="B64" s="577" t="s">
        <v>131</v>
      </c>
      <c r="C64" s="577" t="s">
        <v>132</v>
      </c>
      <c r="D64" s="323"/>
      <c r="E64" s="323" t="n">
        <v>4</v>
      </c>
      <c r="F64" s="323"/>
      <c r="G64" s="324" t="n">
        <f aca="false">IF(COUNTA($D64:$F64)&gt;0,SUM($D64/$D$14,$E64/$E$14,$F64/$F$14)*$G$14/COUNTA($D64:$F64),0)</f>
        <v>4</v>
      </c>
      <c r="H64" s="323" t="n">
        <v>3.5</v>
      </c>
      <c r="I64" s="323"/>
      <c r="J64" s="324" t="n">
        <f aca="false">IF(COUNTA($H64:$I64)&gt;0,SUM($H64/$H$14,$I64/$I$14)*$J$14/COUNTA($H64:$I64),0)</f>
        <v>3.5</v>
      </c>
      <c r="K64" s="323" t="n">
        <v>8</v>
      </c>
      <c r="L64" s="323" t="n">
        <v>12</v>
      </c>
      <c r="M64" s="323"/>
      <c r="N64" s="324" t="n">
        <f aca="false">IF(COUNTA($K64:$M64)&gt;0,SUM($K64/$K$14,$L64/$L$14,$M64/$M$14)*$N$14/COUNTA($K64:$M64),0)</f>
        <v>10</v>
      </c>
      <c r="O64" s="325" t="n">
        <f aca="false">IF(ROUNDDOWN(SUM($G64,$J64,$N64,0.05),1)&gt;0,ROUNDDOWN(SUM($G64,$J64,$N64,0.05),1),"")</f>
        <v>17.5</v>
      </c>
      <c r="P64" s="323" t="n">
        <v>18</v>
      </c>
      <c r="Q64" s="323"/>
      <c r="R64" s="323" t="n">
        <v>17</v>
      </c>
      <c r="S64" s="323"/>
      <c r="T64" s="323" t="n">
        <v>19</v>
      </c>
      <c r="U64" s="326" t="n">
        <f aca="false">IF(OR(COUNTIF($P64:$T64,"&gt;0")=0,COUNTA($P$14)=0),"",(IF(COUNTA($Q64:$T64)&lt;=2,SUM($P64:$T64),IF(COUNTA($Q64:$T64)=3,SUM($P64:$T64)-MIN($Q64:$T64),SUM($P64:$T64)-MIN($Q64:$T64)-SMALL($Q64:$T64,2))))*7/(SUM($P$14:$R$14)/10))</f>
        <v>54</v>
      </c>
      <c r="V64" s="327" t="n">
        <f aca="false">IF(ROUNDDOWN(SUM($O64,$U64,0.5),0)&gt;0,ROUNDDOWN(SUM($O64,$U64,0.5),0),"")</f>
        <v>72</v>
      </c>
      <c r="W64" s="327"/>
      <c r="X64" s="327"/>
      <c r="Y64" s="328" t="str">
        <f aca="false">IF(AND(N64&lt;$N$14/2,COUNTIF($P64:$T64,"&gt;0")&gt;0),"FAIL LABS",IF(OR($U64=0,$U64=""),"",IF($V64&gt;=70,"A",IF($V64&gt;=60,"B",IF($V64&gt;=50,"C",IF($V64&gt;=40,"D","E"))))))</f>
        <v>A</v>
      </c>
    </row>
    <row r="65" customFormat="false" ht="26.25" hidden="false" customHeight="false" outlineLevel="0" collapsed="false">
      <c r="A65" s="320" t="n">
        <v>51</v>
      </c>
      <c r="B65" s="577" t="s">
        <v>133</v>
      </c>
      <c r="C65" s="577" t="s">
        <v>134</v>
      </c>
      <c r="D65" s="323" t="n">
        <v>5.5</v>
      </c>
      <c r="E65" s="323" t="n">
        <v>6</v>
      </c>
      <c r="F65" s="323"/>
      <c r="G65" s="324" t="n">
        <f aca="false">IF(COUNTA($D65:$F65)&gt;0,SUM($D65/$D$14,$E65/$E$14,$F65/$F$14)*$G$14/COUNTA($D65:$F65),0)</f>
        <v>5.75</v>
      </c>
      <c r="H65" s="323" t="n">
        <v>3.5</v>
      </c>
      <c r="I65" s="323"/>
      <c r="J65" s="324" t="n">
        <f aca="false">IF(COUNTA($H65:$I65)&gt;0,SUM($H65/$H$14,$I65/$I$14)*$J$14/COUNTA($H65:$I65),0)</f>
        <v>3.5</v>
      </c>
      <c r="K65" s="323" t="n">
        <v>9</v>
      </c>
      <c r="L65" s="323"/>
      <c r="M65" s="323"/>
      <c r="N65" s="324" t="n">
        <f aca="false">IF(COUNTA($K65:$M65)&gt;0,SUM($K65/$K$14,$L65/$L$14,$M65/$M$14)*$N$14/COUNTA($K65:$M65),0)</f>
        <v>9</v>
      </c>
      <c r="O65" s="325" t="n">
        <f aca="false">IF(ROUNDDOWN(SUM($G65,$J65,$N65,0.05),1)&gt;0,ROUNDDOWN(SUM($G65,$J65,$N65,0.05),1),"")</f>
        <v>18.3</v>
      </c>
      <c r="P65" s="323" t="n">
        <v>18</v>
      </c>
      <c r="Q65" s="323"/>
      <c r="R65" s="323" t="n">
        <v>16</v>
      </c>
      <c r="S65" s="323"/>
      <c r="T65" s="323" t="n">
        <v>17</v>
      </c>
      <c r="U65" s="326" t="n">
        <f aca="false">IF(OR(COUNTIF($P65:$T65,"&gt;0")=0,COUNTA($P$14)=0),"",(IF(COUNTA($Q65:$T65)&lt;=2,SUM($P65:$T65),IF(COUNTA($Q65:$T65)=3,SUM($P65:$T65)-MIN($Q65:$T65),SUM($P65:$T65)-MIN($Q65:$T65)-SMALL($Q65:$T65,2))))*7/(SUM($P$14:$R$14)/10))</f>
        <v>51</v>
      </c>
      <c r="V65" s="327" t="n">
        <f aca="false">IF(ROUNDDOWN(SUM($O65,$U65,0.5),0)&gt;0,ROUNDDOWN(SUM($O65,$U65,0.5),0),"")</f>
        <v>69</v>
      </c>
      <c r="W65" s="327"/>
      <c r="X65" s="327"/>
      <c r="Y65" s="328" t="str">
        <f aca="false">IF(AND(N65&lt;$N$14/2,COUNTIF($P65:$T65,"&gt;0")&gt;0),"FAIL LABS",IF(OR($U65=0,$U65=""),"",IF($V65&gt;=70,"A",IF($V65&gt;=60,"B",IF($V65&gt;=50,"C",IF($V65&gt;=40,"D","E"))))))</f>
        <v>B</v>
      </c>
    </row>
    <row r="66" customFormat="false" ht="26.25" hidden="false" customHeight="false" outlineLevel="0" collapsed="false">
      <c r="A66" s="320" t="n">
        <v>52</v>
      </c>
      <c r="B66" s="582" t="s">
        <v>135</v>
      </c>
      <c r="C66" s="582" t="s">
        <v>136</v>
      </c>
      <c r="D66" s="323" t="n">
        <v>8</v>
      </c>
      <c r="E66" s="323" t="n">
        <v>7</v>
      </c>
      <c r="F66" s="323"/>
      <c r="G66" s="324" t="n">
        <f aca="false">IF(COUNTA($D66:$F66)&gt;0,SUM($D66/$D$14,$E66/$E$14,$F66/$F$14)*$G$14/COUNTA($D66:$F66),0)</f>
        <v>7.5</v>
      </c>
      <c r="H66" s="323" t="n">
        <v>2.5</v>
      </c>
      <c r="I66" s="323"/>
      <c r="J66" s="324" t="n">
        <f aca="false">IF(COUNTA($H66:$I66)&gt;0,SUM($H66/$H$14,$I66/$I$14)*$J$14/COUNTA($H66:$I66),0)</f>
        <v>2.5</v>
      </c>
      <c r="K66" s="323" t="n">
        <v>12</v>
      </c>
      <c r="L66" s="323" t="n">
        <v>12</v>
      </c>
      <c r="M66" s="323"/>
      <c r="N66" s="324" t="n">
        <f aca="false">IF(COUNTA($K66:$M66)&gt;0,SUM($K66/$K$14,$L66/$L$14,$M66/$M$14)*$N$14/COUNTA($K66:$M66),0)</f>
        <v>12</v>
      </c>
      <c r="O66" s="325" t="n">
        <f aca="false">IF(ROUNDDOWN(SUM($G66,$J66,$N66,0.05),1)&gt;0,ROUNDDOWN(SUM($G66,$J66,$N66,0.05),1),"")</f>
        <v>22</v>
      </c>
      <c r="P66" s="323" t="n">
        <v>21</v>
      </c>
      <c r="Q66" s="323" t="n">
        <v>12</v>
      </c>
      <c r="R66" s="323"/>
      <c r="S66" s="323"/>
      <c r="T66" s="323" t="n">
        <v>13.5</v>
      </c>
      <c r="U66" s="326" t="n">
        <f aca="false">IF(OR(COUNTIF($P66:$T66,"&gt;0")=0,COUNTA($P$14)=0),"",(IF(COUNTA($Q66:$T66)&lt;=2,SUM($P66:$T66),IF(COUNTA($Q66:$T66)=3,SUM($P66:$T66)-MIN($Q66:$T66),SUM($P66:$T66)-MIN($Q66:$T66)-SMALL($Q66:$T66,2))))*7/(SUM($P$14:$R$14)/10))</f>
        <v>46.5</v>
      </c>
      <c r="V66" s="327" t="n">
        <f aca="false">IF(ROUNDDOWN(SUM($O66,$U66,0.5),0)&gt;0,ROUNDDOWN(SUM($O66,$U66,0.5),0),"")</f>
        <v>69</v>
      </c>
      <c r="W66" s="327"/>
      <c r="X66" s="327"/>
      <c r="Y66" s="328" t="str">
        <f aca="false">IF(AND(N66&lt;$N$14/2,COUNTIF($P66:$T66,"&gt;0")&gt;0),"FAIL LABS",IF(OR($U66=0,$U66=""),"",IF($V66&gt;=70,"A",IF($V66&gt;=60,"B",IF($V66&gt;=50,"C",IF($V66&gt;=40,"D","E"))))))</f>
        <v>B</v>
      </c>
    </row>
    <row r="67" customFormat="false" ht="26.25" hidden="false" customHeight="false" outlineLevel="0" collapsed="false">
      <c r="A67" s="320" t="n">
        <v>53</v>
      </c>
      <c r="B67" s="577" t="s">
        <v>148</v>
      </c>
      <c r="C67" s="577" t="s">
        <v>149</v>
      </c>
      <c r="D67" s="323" t="n">
        <v>7</v>
      </c>
      <c r="E67" s="323" t="n">
        <v>6</v>
      </c>
      <c r="F67" s="323"/>
      <c r="G67" s="324" t="n">
        <f aca="false">IF(COUNTA($D67:$F67)&gt;0,SUM($D67/$D$14,$E67/$E$14,$F67/$F$14)*$G$14/COUNTA($D67:$F67),0)</f>
        <v>6.5</v>
      </c>
      <c r="H67" s="323" t="n">
        <v>5</v>
      </c>
      <c r="I67" s="323"/>
      <c r="J67" s="324" t="n">
        <f aca="false">IF(COUNTA($H67:$I67)&gt;0,SUM($H67/$H$14,$I67/$I$14)*$J$14/COUNTA($H67:$I67),0)</f>
        <v>5</v>
      </c>
      <c r="K67" s="323" t="n">
        <v>11</v>
      </c>
      <c r="L67" s="323" t="n">
        <v>12</v>
      </c>
      <c r="M67" s="323"/>
      <c r="N67" s="324" t="n">
        <f aca="false">IF(COUNTA($K67:$M67)&gt;0,SUM($K67/$K$14,$L67/$L$14,$M67/$M$14)*$N$14/COUNTA($K67:$M67),0)</f>
        <v>11.5</v>
      </c>
      <c r="O67" s="325" t="n">
        <f aca="false">IF(ROUNDDOWN(SUM($G67,$J67,$N67,0.05),1)&gt;0,ROUNDDOWN(SUM($G67,$J67,$N67,0.05),1),"")</f>
        <v>23</v>
      </c>
      <c r="P67" s="323" t="n">
        <v>19</v>
      </c>
      <c r="Q67" s="323"/>
      <c r="R67" s="323" t="n">
        <v>16</v>
      </c>
      <c r="S67" s="323"/>
      <c r="T67" s="323" t="n">
        <v>14</v>
      </c>
      <c r="U67" s="326" t="n">
        <f aca="false">IF(OR(COUNTIF($P67:$T67,"&gt;0")=0,COUNTA($P$14)=0),"",(IF(COUNTA($Q67:$T67)&lt;=2,SUM($P67:$T67),IF(COUNTA($Q67:$T67)=3,SUM($P67:$T67)-MIN($Q67:$T67),SUM($P67:$T67)-MIN($Q67:$T67)-SMALL($Q67:$T67,2))))*7/(SUM($P$14:$R$14)/10))</f>
        <v>49</v>
      </c>
      <c r="V67" s="327" t="n">
        <f aca="false">IF(ROUNDDOWN(SUM($O67,$U67,0.5),0)&gt;0,ROUNDDOWN(SUM($O67,$U67,0.5),0),"")</f>
        <v>72</v>
      </c>
      <c r="W67" s="327"/>
      <c r="X67" s="327"/>
      <c r="Y67" s="328" t="str">
        <f aca="false">IF(AND(N67&lt;$N$14/2,COUNTIF($P67:$T67,"&gt;0")&gt;0),"FAIL LABS",IF(OR($U67=0,$U67=""),"",IF($V67&gt;=70,"A",IF($V67&gt;=60,"B",IF($V67&gt;=50,"C",IF($V67&gt;=40,"D","E"))))))</f>
        <v>A</v>
      </c>
    </row>
    <row r="68" customFormat="false" ht="26.25" hidden="false" customHeight="false" outlineLevel="0" collapsed="false">
      <c r="A68" s="320" t="n">
        <v>54</v>
      </c>
      <c r="B68" s="577" t="s">
        <v>152</v>
      </c>
      <c r="C68" s="577" t="s">
        <v>153</v>
      </c>
      <c r="D68" s="323" t="n">
        <v>5</v>
      </c>
      <c r="E68" s="323" t="n">
        <v>5</v>
      </c>
      <c r="F68" s="323"/>
      <c r="G68" s="324" t="n">
        <f aca="false">IF(COUNTA($D68:$F68)&gt;0,SUM($D68/$D$14,$E68/$E$14,$F68/$F$14)*$G$14/COUNTA($D68:$F68),0)</f>
        <v>5</v>
      </c>
      <c r="H68" s="323" t="n">
        <v>3.5</v>
      </c>
      <c r="I68" s="323"/>
      <c r="J68" s="324" t="n">
        <f aca="false">IF(COUNTA($H68:$I68)&gt;0,SUM($H68/$H$14,$I68/$I$14)*$J$14/COUNTA($H68:$I68),0)</f>
        <v>3.5</v>
      </c>
      <c r="K68" s="323" t="n">
        <v>11</v>
      </c>
      <c r="L68" s="323" t="n">
        <v>10</v>
      </c>
      <c r="M68" s="323"/>
      <c r="N68" s="324" t="n">
        <f aca="false">IF(COUNTA($K68:$M68)&gt;0,SUM($K68/$K$14,$L68/$L$14,$M68/$M$14)*$N$14/COUNTA($K68:$M68),0)</f>
        <v>10.5</v>
      </c>
      <c r="O68" s="325" t="n">
        <f aca="false">IF(ROUNDDOWN(SUM($G68,$J68,$N68,0.05),1)&gt;0,ROUNDDOWN(SUM($G68,$J68,$N68,0.05),1),"")</f>
        <v>19</v>
      </c>
      <c r="P68" s="323" t="n">
        <v>16</v>
      </c>
      <c r="Q68" s="323"/>
      <c r="R68" s="323" t="n">
        <v>14</v>
      </c>
      <c r="S68" s="323"/>
      <c r="T68" s="323" t="n">
        <v>15.5</v>
      </c>
      <c r="U68" s="326" t="n">
        <f aca="false">IF(OR(COUNTIF($P68:$T68,"&gt;0")=0,COUNTA($P$14)=0),"",(IF(COUNTA($Q68:$T68)&lt;=2,SUM($P68:$T68),IF(COUNTA($Q68:$T68)=3,SUM($P68:$T68)-MIN($Q68:$T68),SUM($P68:$T68)-MIN($Q68:$T68)-SMALL($Q68:$T68,2))))*7/(SUM($P$14:$R$14)/10))</f>
        <v>45.5</v>
      </c>
      <c r="V68" s="327" t="n">
        <f aca="false">IF(ROUNDDOWN(SUM($O68,$U68,0.5),0)&gt;0,ROUNDDOWN(SUM($O68,$U68,0.5),0),"")</f>
        <v>65</v>
      </c>
      <c r="W68" s="327"/>
      <c r="X68" s="327"/>
      <c r="Y68" s="328" t="str">
        <f aca="false">IF(AND(N68&lt;$N$14/2,COUNTIF($P68:$T68,"&gt;0")&gt;0),"FAIL LABS",IF(OR($U68=0,$U68=""),"",IF($V68&gt;=70,"A",IF($V68&gt;=60,"B",IF($V68&gt;=50,"C",IF($V68&gt;=40,"D","E"))))))</f>
        <v>B</v>
      </c>
    </row>
    <row r="69" customFormat="false" ht="26.25" hidden="false" customHeight="false" outlineLevel="0" collapsed="false">
      <c r="A69" s="320" t="n">
        <v>55</v>
      </c>
      <c r="B69" s="577" t="s">
        <v>476</v>
      </c>
      <c r="C69" s="577" t="s">
        <v>477</v>
      </c>
      <c r="D69" s="323"/>
      <c r="E69" s="323"/>
      <c r="F69" s="323"/>
      <c r="G69" s="324" t="n">
        <f aca="false">IF(COUNTA($D69:$F69)&gt;0,SUM($D69/$D$14,$E69/$E$14,$F69/$F$14)*$G$14/COUNTA($D69:$F69),0)</f>
        <v>0</v>
      </c>
      <c r="H69" s="323"/>
      <c r="I69" s="323"/>
      <c r="J69" s="324" t="n">
        <f aca="false">IF(COUNTA($H69:$I69)&gt;0,SUM($H69/$H$14,$I69/$I$14)*$J$14/COUNTA($H69:$I69),0)</f>
        <v>0</v>
      </c>
      <c r="K69" s="323"/>
      <c r="L69" s="323"/>
      <c r="M69" s="323"/>
      <c r="N69" s="324" t="n">
        <f aca="false">IF(COUNTA($K69:$M69)&gt;0,SUM($K69/$K$14,$L69/$L$14,$M69/$M$14)*$N$14/COUNTA($K69:$M69),0)</f>
        <v>0</v>
      </c>
      <c r="O69" s="325" t="str">
        <f aca="false">IF(ROUNDDOWN(SUM($G69,$J69,$N69,0.05),1)&gt;0,ROUNDDOWN(SUM($G69,$J69,$N69,0.05),1),"")</f>
        <v/>
      </c>
      <c r="P69" s="323"/>
      <c r="Q69" s="323"/>
      <c r="R69" s="323"/>
      <c r="S69" s="323"/>
      <c r="T69" s="323"/>
      <c r="U69" s="326" t="str">
        <f aca="false">IF(OR(COUNTIF($P69:$T69,"&gt;0")=0,COUNTA($P$14)=0),"",(IF(COUNTA($Q69:$T69)&lt;=2,SUM($P69:$T69),IF(COUNTA($Q69:$T69)=3,SUM($P69:$T69)-MIN($Q69:$T69),SUM($P69:$T69)-MIN($Q69:$T69)-SMALL($Q69:$T69,2))))*7/(SUM($P$14:$R$14)/10))</f>
        <v/>
      </c>
      <c r="V69" s="327" t="str">
        <f aca="false">IF(ROUNDDOWN(SUM($O69,$U69,0.5),0)&gt;0,ROUNDDOWN(SUM($O69,$U69,0.5),0),"")</f>
        <v/>
      </c>
      <c r="W69" s="327"/>
      <c r="X69" s="327"/>
      <c r="Y69" s="328" t="str">
        <f aca="false">IF(AND(N69&lt;$N$14/2,COUNTIF($P69:$T69,"&gt;0")&gt;0),"FAIL LABS",IF(OR($U69=0,$U69=""),"",IF($V69&gt;=70,"A",IF($V69&gt;=60,"B",IF($V69&gt;=50,"C",IF($V69&gt;=40,"D","E"))))))</f>
        <v/>
      </c>
    </row>
    <row r="70" customFormat="false" ht="26.25" hidden="false" customHeight="false" outlineLevel="0" collapsed="false">
      <c r="A70" s="320" t="n">
        <v>56</v>
      </c>
      <c r="B70" s="577" t="s">
        <v>154</v>
      </c>
      <c r="C70" s="577" t="s">
        <v>155</v>
      </c>
      <c r="D70" s="323" t="n">
        <v>5</v>
      </c>
      <c r="E70" s="323" t="n">
        <v>6</v>
      </c>
      <c r="F70" s="323"/>
      <c r="G70" s="324" t="n">
        <f aca="false">IF(COUNTA($D70:$F70)&gt;0,SUM($D70/$D$14,$E70/$E$14,$F70/$F$14)*$G$14/COUNTA($D70:$F70),0)</f>
        <v>5.5</v>
      </c>
      <c r="H70" s="323" t="n">
        <v>5</v>
      </c>
      <c r="I70" s="323"/>
      <c r="J70" s="324" t="n">
        <f aca="false">IF(COUNTA($H70:$I70)&gt;0,SUM($H70/$H$14,$I70/$I$14)*$J$14/COUNTA($H70:$I70),0)</f>
        <v>5</v>
      </c>
      <c r="K70" s="323" t="n">
        <v>12</v>
      </c>
      <c r="L70" s="323" t="n">
        <v>12</v>
      </c>
      <c r="M70" s="323"/>
      <c r="N70" s="324" t="n">
        <f aca="false">IF(COUNTA($K70:$M70)&gt;0,SUM($K70/$K$14,$L70/$L$14,$M70/$M$14)*$N$14/COUNTA($K70:$M70),0)</f>
        <v>12</v>
      </c>
      <c r="O70" s="325" t="n">
        <f aca="false">IF(ROUNDDOWN(SUM($G70,$J70,$N70,0.05),1)&gt;0,ROUNDDOWN(SUM($G70,$J70,$N70,0.05),1),"")</f>
        <v>22.5</v>
      </c>
      <c r="P70" s="323" t="n">
        <v>21</v>
      </c>
      <c r="Q70" s="323"/>
      <c r="R70" s="323" t="n">
        <v>17</v>
      </c>
      <c r="S70" s="323"/>
      <c r="T70" s="323" t="n">
        <v>17</v>
      </c>
      <c r="U70" s="326" t="n">
        <f aca="false">IF(OR(COUNTIF($P70:$T70,"&gt;0")=0,COUNTA($P$14)=0),"",(IF(COUNTA($Q70:$T70)&lt;=2,SUM($P70:$T70),IF(COUNTA($Q70:$T70)=3,SUM($P70:$T70)-MIN($Q70:$T70),SUM($P70:$T70)-MIN($Q70:$T70)-SMALL($Q70:$T70,2))))*7/(SUM($P$14:$R$14)/10))</f>
        <v>55</v>
      </c>
      <c r="V70" s="327" t="n">
        <f aca="false">IF(ROUNDDOWN(SUM($O70,$U70,0.5),0)&gt;0,ROUNDDOWN(SUM($O70,$U70,0.5),0),"")</f>
        <v>78</v>
      </c>
      <c r="W70" s="327"/>
      <c r="X70" s="327"/>
      <c r="Y70" s="328" t="str">
        <f aca="false">IF(AND(N70&lt;$N$14/2,COUNTIF($P70:$T70,"&gt;0")&gt;0),"FAIL LABS",IF(OR($U70=0,$U70=""),"",IF($V70&gt;=70,"A",IF($V70&gt;=60,"B",IF($V70&gt;=50,"C",IF($V70&gt;=40,"D","E"))))))</f>
        <v>A</v>
      </c>
    </row>
    <row r="71" customFormat="false" ht="26.25" hidden="false" customHeight="false" outlineLevel="0" collapsed="false">
      <c r="A71" s="320" t="n">
        <v>57</v>
      </c>
      <c r="B71" s="577" t="s">
        <v>156</v>
      </c>
      <c r="C71" s="577" t="s">
        <v>157</v>
      </c>
      <c r="D71" s="323" t="n">
        <v>6</v>
      </c>
      <c r="E71" s="323" t="n">
        <v>7</v>
      </c>
      <c r="F71" s="323"/>
      <c r="G71" s="324" t="n">
        <f aca="false">IF(COUNTA($D71:$F71)&gt;0,SUM($D71/$D$14,$E71/$E$14,$F71/$F$14)*$G$14/COUNTA($D71:$F71),0)</f>
        <v>6.5</v>
      </c>
      <c r="H71" s="323" t="n">
        <v>3.5</v>
      </c>
      <c r="I71" s="323"/>
      <c r="J71" s="324" t="n">
        <f aca="false">IF(COUNTA($H71:$I71)&gt;0,SUM($H71/$H$14,$I71/$I$14)*$J$14/COUNTA($H71:$I71),0)</f>
        <v>3.5</v>
      </c>
      <c r="K71" s="323" t="n">
        <v>12</v>
      </c>
      <c r="L71" s="323" t="n">
        <v>10</v>
      </c>
      <c r="M71" s="323"/>
      <c r="N71" s="324" t="n">
        <f aca="false">IF(COUNTA($K71:$M71)&gt;0,SUM($K71/$K$14,$L71/$L$14,$M71/$M$14)*$N$14/COUNTA($K71:$M71),0)</f>
        <v>11</v>
      </c>
      <c r="O71" s="325" t="n">
        <f aca="false">IF(ROUNDDOWN(SUM($G71,$J71,$N71,0.05),1)&gt;0,ROUNDDOWN(SUM($G71,$J71,$N71,0.05),1),"")</f>
        <v>21</v>
      </c>
      <c r="P71" s="323" t="n">
        <v>13</v>
      </c>
      <c r="Q71" s="323" t="n">
        <v>14</v>
      </c>
      <c r="R71" s="323"/>
      <c r="S71" s="323"/>
      <c r="T71" s="323" t="n">
        <v>15.5</v>
      </c>
      <c r="U71" s="326" t="n">
        <f aca="false">IF(OR(COUNTIF($P71:$T71,"&gt;0")=0,COUNTA($P$14)=0),"",(IF(COUNTA($Q71:$T71)&lt;=2,SUM($P71:$T71),IF(COUNTA($Q71:$T71)=3,SUM($P71:$T71)-MIN($Q71:$T71),SUM($P71:$T71)-MIN($Q71:$T71)-SMALL($Q71:$T71,2))))*7/(SUM($P$14:$R$14)/10))</f>
        <v>42.5</v>
      </c>
      <c r="V71" s="327" t="n">
        <f aca="false">IF(ROUNDDOWN(SUM($O71,$U71,0.5),0)&gt;0,ROUNDDOWN(SUM($O71,$U71,0.5),0),"")</f>
        <v>64</v>
      </c>
      <c r="W71" s="327"/>
      <c r="X71" s="327"/>
      <c r="Y71" s="328" t="str">
        <f aca="false">IF(AND(N71&lt;$N$14/2,COUNTIF($P71:$T71,"&gt;0")&gt;0),"FAIL LABS",IF(OR($U71=0,$U71=""),"",IF($V71&gt;=70,"A",IF($V71&gt;=60,"B",IF($V71&gt;=50,"C",IF($V71&gt;=40,"D","E"))))))</f>
        <v>B</v>
      </c>
    </row>
    <row r="72" customFormat="false" ht="26.25" hidden="false" customHeight="false" outlineLevel="0" collapsed="false">
      <c r="A72" s="320" t="n">
        <v>58</v>
      </c>
      <c r="B72" s="583" t="s">
        <v>478</v>
      </c>
      <c r="C72" s="583" t="s">
        <v>479</v>
      </c>
      <c r="D72" s="323"/>
      <c r="E72" s="323"/>
      <c r="F72" s="323"/>
      <c r="G72" s="324"/>
      <c r="H72" s="323"/>
      <c r="I72" s="323"/>
      <c r="J72" s="324"/>
      <c r="K72" s="323"/>
      <c r="L72" s="323"/>
      <c r="M72" s="323"/>
      <c r="N72" s="324"/>
      <c r="O72" s="325"/>
      <c r="P72" s="323"/>
      <c r="Q72" s="323"/>
      <c r="R72" s="323"/>
      <c r="S72" s="323"/>
      <c r="T72" s="323"/>
      <c r="U72" s="326"/>
      <c r="V72" s="327"/>
      <c r="W72" s="327"/>
      <c r="X72" s="327"/>
      <c r="Y72" s="328"/>
    </row>
    <row r="73" customFormat="false" ht="26.25" hidden="false" customHeight="false" outlineLevel="0" collapsed="false">
      <c r="A73" s="320" t="n">
        <v>59</v>
      </c>
      <c r="B73" s="577" t="s">
        <v>481</v>
      </c>
      <c r="C73" s="577" t="s">
        <v>482</v>
      </c>
      <c r="D73" s="323"/>
      <c r="E73" s="323"/>
      <c r="F73" s="323"/>
      <c r="G73" s="324" t="n">
        <f aca="false">IF(COUNTA($D73:$F73)&gt;0,SUM($D73/$D$14,$E73/$E$14,$F73/$F$14)*$G$14/COUNTA($D73:$F73),0)</f>
        <v>0</v>
      </c>
      <c r="H73" s="323"/>
      <c r="I73" s="323"/>
      <c r="J73" s="324" t="n">
        <f aca="false">IF(COUNTA($H73:$I73)&gt;0,SUM($H73/$H$14,$I73/$I$14)*$J$14/COUNTA($H73:$I73),0)</f>
        <v>0</v>
      </c>
      <c r="K73" s="323"/>
      <c r="L73" s="323"/>
      <c r="M73" s="323"/>
      <c r="N73" s="324" t="n">
        <f aca="false">IF(COUNTA($K73:$M73)&gt;0,SUM($K73/$K$14,$L73/$L$14,$M73/$M$14)*$N$14/COUNTA($K73:$M73),0)</f>
        <v>0</v>
      </c>
      <c r="O73" s="325" t="str">
        <f aca="false">IF(ROUNDDOWN(SUM($G73,$J73,$N73,0.05),1)&gt;0,ROUNDDOWN(SUM($G73,$J73,$N73,0.05),1),"")</f>
        <v/>
      </c>
      <c r="P73" s="323"/>
      <c r="Q73" s="323"/>
      <c r="R73" s="323"/>
      <c r="S73" s="323"/>
      <c r="T73" s="323"/>
      <c r="U73" s="326" t="str">
        <f aca="false">IF(OR(COUNTIF($P73:$T73,"&gt;0")=0,COUNTA($P$14)=0),"",(IF(COUNTA($Q73:$T73)&lt;=2,SUM($P73:$T73),IF(COUNTA($Q73:$T73)=3,SUM($P73:$T73)-MIN($Q73:$T73),SUM($P73:$T73)-MIN($Q73:$T73)-SMALL($Q73:$T73,2))))*7/(SUM($P$14:$R$14)/10))</f>
        <v/>
      </c>
      <c r="V73" s="327" t="str">
        <f aca="false">IF(ROUNDDOWN(SUM($O73,$U73,0.5),0)&gt;0,ROUNDDOWN(SUM($O73,$U73,0.5),0),"")</f>
        <v/>
      </c>
      <c r="W73" s="327"/>
      <c r="X73" s="327"/>
      <c r="Y73" s="328" t="str">
        <f aca="false">IF(AND(N73&lt;$N$14/2,COUNTIF($P73:$T73,"&gt;0")&gt;0),"FAIL LABS",IF(OR($U73=0,$U73=""),"",IF($V73&gt;=70,"A",IF($V73&gt;=60,"B",IF($V73&gt;=50,"C",IF($V73&gt;=40,"D","E"))))))</f>
        <v/>
      </c>
    </row>
    <row r="74" customFormat="false" ht="26.25" hidden="false" customHeight="false" outlineLevel="0" collapsed="false">
      <c r="A74" s="320" t="n">
        <v>60</v>
      </c>
      <c r="B74" s="577" t="s">
        <v>483</v>
      </c>
      <c r="C74" s="577" t="s">
        <v>484</v>
      </c>
      <c r="D74" s="323"/>
      <c r="E74" s="323"/>
      <c r="F74" s="323"/>
      <c r="G74" s="324" t="n">
        <f aca="false">IF(COUNTA($D74:$F74)&gt;0,SUM($D74/$D$14,$E74/$E$14,$F74/$F$14)*$G$14/COUNTA($D74:$F74),0)</f>
        <v>0</v>
      </c>
      <c r="H74" s="323"/>
      <c r="I74" s="323"/>
      <c r="J74" s="324" t="n">
        <f aca="false">IF(COUNTA($H74:$I74)&gt;0,SUM($H74/$H$14,$I74/$I$14)*$J$14/COUNTA($H74:$I74),0)</f>
        <v>0</v>
      </c>
      <c r="K74" s="323"/>
      <c r="L74" s="323"/>
      <c r="M74" s="323"/>
      <c r="N74" s="324" t="n">
        <f aca="false">IF(COUNTA($K74:$M74)&gt;0,SUM($K74/$K$14,$L74/$L$14,$M74/$M$14)*$N$14/COUNTA($K74:$M74),0)</f>
        <v>0</v>
      </c>
      <c r="O74" s="325" t="str">
        <f aca="false">IF(ROUNDDOWN(SUM($G74,$J74,$N74,0.05),1)&gt;0,ROUNDDOWN(SUM($G74,$J74,$N74,0.05),1),"")</f>
        <v/>
      </c>
      <c r="P74" s="323"/>
      <c r="Q74" s="323"/>
      <c r="R74" s="323"/>
      <c r="S74" s="323"/>
      <c r="T74" s="323"/>
      <c r="U74" s="326" t="str">
        <f aca="false">IF(OR(COUNTIF($P74:$T74,"&gt;0")=0,COUNTA($P$14)=0),"",(IF(COUNTA($Q74:$T74)&lt;=2,SUM($P74:$T74),IF(COUNTA($Q74:$T74)=3,SUM($P74:$T74)-MIN($Q74:$T74),SUM($P74:$T74)-MIN($Q74:$T74)-SMALL($Q74:$T74,2))))*7/(SUM($P$14:$R$14)/10))</f>
        <v/>
      </c>
      <c r="V74" s="327" t="str">
        <f aca="false">IF(ROUNDDOWN(SUM($O74,$U74,0.5),0)&gt;0,ROUNDDOWN(SUM($O74,$U74,0.5),0),"")</f>
        <v/>
      </c>
      <c r="W74" s="327"/>
      <c r="X74" s="327"/>
      <c r="Y74" s="328" t="str">
        <f aca="false">IF(AND(N74&lt;$N$14/2,COUNTIF($P74:$T74,"&gt;0")&gt;0),"FAIL LABS",IF(OR($U74=0,$U74=""),"",IF($V74&gt;=70,"A",IF($V74&gt;=60,"B",IF($V74&gt;=50,"C",IF($V74&gt;=40,"D","E"))))))</f>
        <v/>
      </c>
    </row>
    <row r="75" customFormat="false" ht="26.25" hidden="false" customHeight="false" outlineLevel="0" collapsed="false">
      <c r="A75" s="320" t="n">
        <v>61</v>
      </c>
      <c r="B75" s="577" t="s">
        <v>158</v>
      </c>
      <c r="C75" s="577" t="s">
        <v>159</v>
      </c>
      <c r="D75" s="323" t="n">
        <v>4</v>
      </c>
      <c r="E75" s="323" t="n">
        <v>5</v>
      </c>
      <c r="F75" s="323"/>
      <c r="G75" s="324" t="n">
        <f aca="false">IF(COUNTA($D75:$F75)&gt;0,SUM($D75/$D$14,$E75/$E$14,$F75/$F$14)*$G$14/COUNTA($D75:$F75),0)</f>
        <v>4.5</v>
      </c>
      <c r="H75" s="323" t="n">
        <v>5</v>
      </c>
      <c r="I75" s="323"/>
      <c r="J75" s="324" t="n">
        <f aca="false">IF(COUNTA($H75:$I75)&gt;0,SUM($H75/$H$14,$I75/$I$14)*$J$14/COUNTA($H75:$I75),0)</f>
        <v>5</v>
      </c>
      <c r="K75" s="323" t="n">
        <v>12</v>
      </c>
      <c r="L75" s="323" t="n">
        <v>11</v>
      </c>
      <c r="M75" s="323"/>
      <c r="N75" s="324" t="n">
        <f aca="false">IF(COUNTA($K75:$M75)&gt;0,SUM($K75/$K$14,$L75/$L$14,$M75/$M$14)*$N$14/COUNTA($K75:$M75),0)</f>
        <v>11.5</v>
      </c>
      <c r="O75" s="325" t="n">
        <f aca="false">IF(ROUNDDOWN(SUM($G75,$J75,$N75,0.05),1)&gt;0,ROUNDDOWN(SUM($G75,$J75,$N75,0.05),1),"")</f>
        <v>21</v>
      </c>
      <c r="P75" s="323" t="n">
        <v>15</v>
      </c>
      <c r="Q75" s="323" t="n">
        <v>17</v>
      </c>
      <c r="R75" s="323"/>
      <c r="S75" s="323"/>
      <c r="T75" s="323" t="n">
        <v>16</v>
      </c>
      <c r="U75" s="326" t="n">
        <f aca="false">IF(OR(COUNTIF($P75:$T75,"&gt;0")=0,COUNTA($P$14)=0),"",(IF(COUNTA($Q75:$T75)&lt;=2,SUM($P75:$T75),IF(COUNTA($Q75:$T75)=3,SUM($P75:$T75)-MIN($Q75:$T75),SUM($P75:$T75)-MIN($Q75:$T75)-SMALL($Q75:$T75,2))))*7/(SUM($P$14:$R$14)/10))</f>
        <v>48</v>
      </c>
      <c r="V75" s="327" t="n">
        <f aca="false">IF(ROUNDDOWN(SUM($O75,$U75,0.5),0)&gt;0,ROUNDDOWN(SUM($O75,$U75,0.5),0),"")</f>
        <v>69</v>
      </c>
      <c r="W75" s="327"/>
      <c r="X75" s="327"/>
      <c r="Y75" s="328" t="str">
        <f aca="false">IF(AND(N75&lt;$N$14/2,COUNTIF($P75:$T75,"&gt;0")&gt;0),"FAIL LABS",IF(OR($U75=0,$U75=""),"",IF($V75&gt;=70,"A",IF($V75&gt;=60,"B",IF($V75&gt;=50,"C",IF($V75&gt;=40,"D","E"))))))</f>
        <v>B</v>
      </c>
    </row>
    <row r="76" customFormat="false" ht="26.25" hidden="false" customHeight="false" outlineLevel="0" collapsed="false">
      <c r="A76" s="320" t="n">
        <v>62</v>
      </c>
      <c r="B76" s="583" t="s">
        <v>415</v>
      </c>
      <c r="C76" s="583" t="s">
        <v>416</v>
      </c>
      <c r="D76" s="323"/>
      <c r="E76" s="323"/>
      <c r="F76" s="323"/>
      <c r="G76" s="324" t="n">
        <f aca="false">IF(COUNTA($D76:$F76)&gt;0,SUM($D76/$D$14,$E76/$E$14,$F76/$F$14)*$G$14/COUNTA($D76:$F76),0)</f>
        <v>0</v>
      </c>
      <c r="H76" s="323"/>
      <c r="I76" s="323"/>
      <c r="J76" s="324" t="n">
        <f aca="false">IF(COUNTA($H76:$I76)&gt;0,SUM($H76/$H$14,$I76/$I$14)*$J$14/COUNTA($H76:$I76),0)</f>
        <v>0</v>
      </c>
      <c r="K76" s="323"/>
      <c r="L76" s="323"/>
      <c r="M76" s="323"/>
      <c r="N76" s="324" t="n">
        <f aca="false">IF(COUNTA($K76:$M76)&gt;0,SUM($K76/$K$14,$L76/$L$14,$M76/$M$14)*$N$14/COUNTA($K76:$M76),0)</f>
        <v>0</v>
      </c>
      <c r="O76" s="325" t="str">
        <f aca="false">IF(ROUNDDOWN(SUM($G76,$J76,$N76,0.05),1)&gt;0,ROUNDDOWN(SUM($G76,$J76,$N76,0.05),1),"")</f>
        <v/>
      </c>
      <c r="P76" s="323"/>
      <c r="Q76" s="323"/>
      <c r="R76" s="323"/>
      <c r="S76" s="323"/>
      <c r="T76" s="323"/>
      <c r="U76" s="326" t="str">
        <f aca="false">IF(OR(COUNTIF($P76:$T76,"&gt;0")=0,COUNTA($P$14)=0),"",(IF(COUNTA($Q76:$T76)&lt;=2,SUM($P76:$T76),IF(COUNTA($Q76:$T76)=3,SUM($P76:$T76)-MIN($Q76:$T76),SUM($P76:$T76)-MIN($Q76:$T76)-SMALL($Q76:$T76,2))))*7/(SUM($P$14:$R$14)/10))</f>
        <v/>
      </c>
      <c r="V76" s="327" t="str">
        <f aca="false">IF(ROUNDDOWN(SUM($O76,$U76,0.5),0)&gt;0,ROUNDDOWN(SUM($O76,$U76,0.5),0),"")</f>
        <v/>
      </c>
      <c r="W76" s="327"/>
      <c r="X76" s="327"/>
      <c r="Y76" s="328" t="str">
        <f aca="false">IF(AND(N76&lt;$N$14/2,COUNTIF($P76:$T76,"&gt;0")&gt;0),"FAIL LABS",IF(OR($U76=0,$U76=""),"",IF($V76&gt;=70,"A",IF($V76&gt;=60,"B",IF($V76&gt;=50,"C",IF($V76&gt;=40,"D","E"))))))</f>
        <v/>
      </c>
    </row>
    <row r="77" customFormat="false" ht="26.25" hidden="false" customHeight="false" outlineLevel="0" collapsed="false">
      <c r="A77" s="320" t="n">
        <v>63</v>
      </c>
      <c r="B77" s="583" t="s">
        <v>177</v>
      </c>
      <c r="C77" s="583" t="s">
        <v>417</v>
      </c>
      <c r="D77" s="323" t="n">
        <v>5</v>
      </c>
      <c r="E77" s="323" t="n">
        <v>0</v>
      </c>
      <c r="F77" s="323"/>
      <c r="G77" s="324" t="n">
        <f aca="false">IF(COUNTA($D77:$F77)&gt;0,SUM($D77/$D$14,$E77/$E$14,$F77/$F$14)*$G$14/COUNTA($D77:$F77),0)</f>
        <v>2.5</v>
      </c>
      <c r="H77" s="323" t="n">
        <v>2</v>
      </c>
      <c r="I77" s="323"/>
      <c r="J77" s="324" t="n">
        <f aca="false">IF(COUNTA($H77:$I77)&gt;0,SUM($H77/$H$14,$I77/$I$14)*$J$14/COUNTA($H77:$I77),0)</f>
        <v>2</v>
      </c>
      <c r="K77" s="323" t="n">
        <v>12</v>
      </c>
      <c r="L77" s="323" t="n">
        <v>10</v>
      </c>
      <c r="M77" s="323"/>
      <c r="N77" s="324" t="n">
        <f aca="false">IF(COUNTA($K77:$M77)&gt;0,SUM($K77/$K$14,$L77/$L$14,$M77/$M$14)*$N$14/COUNTA($K77:$M77),0)</f>
        <v>11</v>
      </c>
      <c r="O77" s="325" t="n">
        <f aca="false">IF(ROUNDDOWN(SUM($G77,$J77,$N77,0.05),1)&gt;0,ROUNDDOWN(SUM($G77,$J77,$N77,0.05),1),"")</f>
        <v>15.5</v>
      </c>
      <c r="P77" s="323" t="n">
        <v>21</v>
      </c>
      <c r="Q77" s="323"/>
      <c r="R77" s="323" t="n">
        <v>11</v>
      </c>
      <c r="S77" s="323"/>
      <c r="T77" s="323" t="n">
        <v>18</v>
      </c>
      <c r="U77" s="326" t="n">
        <f aca="false">IF(OR(COUNTIF($P77:$T77,"&gt;0")=0,COUNTA($P$14)=0),"",(IF(COUNTA($Q77:$T77)&lt;=2,SUM($P77:$T77),IF(COUNTA($Q77:$T77)=3,SUM($P77:$T77)-MIN($Q77:$T77),SUM($P77:$T77)-MIN($Q77:$T77)-SMALL($Q77:$T77,2))))*7/(SUM($P$14:$R$14)/10))</f>
        <v>50</v>
      </c>
      <c r="V77" s="327" t="n">
        <f aca="false">IF(ROUNDDOWN(SUM($O77,$U77,0.5),0)&gt;0,ROUNDDOWN(SUM($O77,$U77,0.5),0),"")</f>
        <v>66</v>
      </c>
      <c r="W77" s="327"/>
      <c r="X77" s="327"/>
      <c r="Y77" s="328" t="str">
        <f aca="false">IF(AND(N77&lt;$N$14/2,COUNTIF($P77:$T77,"&gt;0")&gt;0),"FAIL LABS",IF(OR($U77=0,$U77=""),"",IF($V77&gt;=70,"A",IF($V77&gt;=60,"B",IF($V77&gt;=50,"C",IF($V77&gt;=40,"D","E"))))))</f>
        <v>B</v>
      </c>
    </row>
    <row r="78" customFormat="false" ht="26.25" hidden="false" customHeight="false" outlineLevel="0" collapsed="false">
      <c r="A78" s="320" t="n">
        <v>64</v>
      </c>
      <c r="B78" s="583" t="s">
        <v>488</v>
      </c>
      <c r="C78" s="583" t="s">
        <v>489</v>
      </c>
      <c r="D78" s="323"/>
      <c r="E78" s="323"/>
      <c r="F78" s="323"/>
      <c r="G78" s="324" t="n">
        <f aca="false">IF(COUNTA($D78:$F78)&gt;0,SUM($D78/$D$14,$E78/$E$14,$F78/$F$14)*$G$14/COUNTA($D78:$F78),0)</f>
        <v>0</v>
      </c>
      <c r="H78" s="323"/>
      <c r="I78" s="323"/>
      <c r="J78" s="324" t="n">
        <f aca="false">IF(COUNTA($H78:$I78)&gt;0,SUM($H78/$H$14,$I78/$I$14)*$J$14/COUNTA($H78:$I78),0)</f>
        <v>0</v>
      </c>
      <c r="K78" s="323"/>
      <c r="L78" s="323"/>
      <c r="M78" s="323"/>
      <c r="N78" s="324" t="n">
        <f aca="false">IF(COUNTA($K78:$M78)&gt;0,SUM($K78/$K$14,$L78/$L$14,$M78/$M$14)*$N$14/COUNTA($K78:$M78),0)</f>
        <v>0</v>
      </c>
      <c r="O78" s="325" t="str">
        <f aca="false">IF(ROUNDDOWN(SUM($G78,$J78,$N78,0.05),1)&gt;0,ROUNDDOWN(SUM($G78,$J78,$N78,0.05),1),"")</f>
        <v/>
      </c>
      <c r="P78" s="323"/>
      <c r="Q78" s="323"/>
      <c r="R78" s="323"/>
      <c r="S78" s="323"/>
      <c r="T78" s="323"/>
      <c r="U78" s="326" t="str">
        <f aca="false">IF(OR(COUNTIF($P78:$T78,"&gt;0")=0,COUNTA($P$14)=0),"",(IF(COUNTA($Q78:$T78)&lt;=2,SUM($P78:$T78),IF(COUNTA($Q78:$T78)=3,SUM($P78:$T78)-MIN($Q78:$T78),SUM($P78:$T78)-MIN($Q78:$T78)-SMALL($Q78:$T78,2))))*7/(SUM($P$14:$R$14)/10))</f>
        <v/>
      </c>
      <c r="V78" s="327" t="str">
        <f aca="false">IF(ROUNDDOWN(SUM($O78,$U78,0.5),0)&gt;0,ROUNDDOWN(SUM($O78,$U78,0.5),0),"")</f>
        <v/>
      </c>
      <c r="W78" s="327"/>
      <c r="X78" s="327"/>
      <c r="Y78" s="328" t="str">
        <f aca="false">IF(AND(N78&lt;$N$14/2,COUNTIF($P78:$T78,"&gt;0")&gt;0),"FAIL LABS",IF(OR($U78=0,$U78=""),"",IF($V78&gt;=70,"A",IF($V78&gt;=60,"B",IF($V78&gt;=50,"C",IF($V78&gt;=40,"D","E"))))))</f>
        <v/>
      </c>
    </row>
    <row r="79" customFormat="false" ht="26.25" hidden="false" customHeight="false" outlineLevel="0" collapsed="false">
      <c r="A79" s="320" t="n">
        <v>65</v>
      </c>
      <c r="B79" s="577" t="s">
        <v>160</v>
      </c>
      <c r="C79" s="577" t="s">
        <v>161</v>
      </c>
      <c r="D79" s="323" t="n">
        <v>5</v>
      </c>
      <c r="E79" s="323" t="n">
        <v>6</v>
      </c>
      <c r="F79" s="323"/>
      <c r="G79" s="324" t="n">
        <f aca="false">IF(COUNTA($D79:$F79)&gt;0,SUM($D79/$D$14,$E79/$E$14,$F79/$F$14)*$G$14/COUNTA($D79:$F79),0)</f>
        <v>5.5</v>
      </c>
      <c r="H79" s="323" t="n">
        <v>3</v>
      </c>
      <c r="I79" s="323"/>
      <c r="J79" s="324" t="n">
        <f aca="false">IF(COUNTA($H79:$I79)&gt;0,SUM($H79/$H$14,$I79/$I$14)*$J$14/COUNTA($H79:$I79),0)</f>
        <v>3</v>
      </c>
      <c r="K79" s="323" t="n">
        <v>10</v>
      </c>
      <c r="L79" s="323" t="n">
        <v>11</v>
      </c>
      <c r="M79" s="323"/>
      <c r="N79" s="324" t="n">
        <f aca="false">IF(COUNTA($K79:$M79)&gt;0,SUM($K79/$K$14,$L79/$L$14,$M79/$M$14)*$N$14/COUNTA($K79:$M79),0)</f>
        <v>10.5</v>
      </c>
      <c r="O79" s="325" t="n">
        <f aca="false">IF(ROUNDDOWN(SUM($G79,$J79,$N79,0.05),1)&gt;0,ROUNDDOWN(SUM($G79,$J79,$N79,0.05),1),"")</f>
        <v>19</v>
      </c>
      <c r="P79" s="323" t="n">
        <v>22</v>
      </c>
      <c r="Q79" s="323" t="n">
        <v>10</v>
      </c>
      <c r="R79" s="323"/>
      <c r="S79" s="323"/>
      <c r="T79" s="323" t="n">
        <v>18</v>
      </c>
      <c r="U79" s="326" t="n">
        <f aca="false">IF(OR(COUNTIF($P79:$T79,"&gt;0")=0,COUNTA($P$14)=0),"",(IF(COUNTA($Q79:$T79)&lt;=2,SUM($P79:$T79),IF(COUNTA($Q79:$T79)=3,SUM($P79:$T79)-MIN($Q79:$T79),SUM($P79:$T79)-MIN($Q79:$T79)-SMALL($Q79:$T79,2))))*7/(SUM($P$14:$R$14)/10))</f>
        <v>50</v>
      </c>
      <c r="V79" s="327" t="n">
        <f aca="false">IF(ROUNDDOWN(SUM($O79,$U79,0.5),0)&gt;0,ROUNDDOWN(SUM($O79,$U79,0.5),0),"")</f>
        <v>69</v>
      </c>
      <c r="W79" s="327"/>
      <c r="X79" s="327"/>
      <c r="Y79" s="328" t="str">
        <f aca="false">IF(AND(N79&lt;$N$14/2,COUNTIF($P79:$T79,"&gt;0")&gt;0),"FAIL LABS",IF(OR($U79=0,$U79=""),"",IF($V79&gt;=70,"A",IF($V79&gt;=60,"B",IF($V79&gt;=50,"C",IF($V79&gt;=40,"D","E"))))))</f>
        <v>B</v>
      </c>
    </row>
    <row r="80" customFormat="false" ht="26.25" hidden="false" customHeight="false" outlineLevel="0" collapsed="false">
      <c r="A80" s="320" t="n">
        <v>66</v>
      </c>
      <c r="B80" s="577" t="s">
        <v>182</v>
      </c>
      <c r="C80" s="577" t="s">
        <v>183</v>
      </c>
      <c r="D80" s="323" t="n">
        <v>4</v>
      </c>
      <c r="E80" s="323" t="n">
        <v>5</v>
      </c>
      <c r="F80" s="323"/>
      <c r="G80" s="324" t="n">
        <f aca="false">IF(COUNTA($D80:$F80)&gt;0,SUM($D80/$D$14,$E80/$E$14,$F80/$F$14)*$G$14/COUNTA($D80:$F80),0)</f>
        <v>4.5</v>
      </c>
      <c r="H80" s="323" t="n">
        <v>3</v>
      </c>
      <c r="I80" s="323"/>
      <c r="J80" s="324" t="n">
        <f aca="false">IF(COUNTA($H80:$I80)&gt;0,SUM($H80/$H$14,$I80/$I$14)*$J$14/COUNTA($H80:$I80),0)</f>
        <v>3</v>
      </c>
      <c r="K80" s="323" t="n">
        <v>12</v>
      </c>
      <c r="L80" s="323" t="n">
        <v>11</v>
      </c>
      <c r="M80" s="323"/>
      <c r="N80" s="324" t="n">
        <f aca="false">IF(COUNTA($K80:$M80)&gt;0,SUM($K80/$K$14,$L80/$L$14,$M80/$M$14)*$N$14/COUNTA($K80:$M80),0)</f>
        <v>11.5</v>
      </c>
      <c r="O80" s="325" t="n">
        <f aca="false">IF(ROUNDDOWN(SUM($G80,$J80,$N80,0.05),1)&gt;0,ROUNDDOWN(SUM($G80,$J80,$N80,0.05),1),"")</f>
        <v>19</v>
      </c>
      <c r="P80" s="323"/>
      <c r="Q80" s="323"/>
      <c r="R80" s="323"/>
      <c r="S80" s="323"/>
      <c r="T80" s="323"/>
      <c r="U80" s="326" t="str">
        <f aca="false">IF(OR(COUNTIF($P80:$T80,"&gt;0")=0,COUNTA($P$14)=0),"",(IF(COUNTA($Q80:$T80)&lt;=2,SUM($P80:$T80),IF(COUNTA($Q80:$T80)=3,SUM($P80:$T80)-MIN($Q80:$T80),SUM($P80:$T80)-MIN($Q80:$T80)-SMALL($Q80:$T80,2))))*7/(SUM($P$14:$R$14)/10))</f>
        <v/>
      </c>
      <c r="V80" s="327" t="n">
        <f aca="false">IF(ROUNDDOWN(SUM($O80,$U80,0.5),0)&gt;0,ROUNDDOWN(SUM($O80,$U80,0.5),0),"")</f>
        <v>19</v>
      </c>
      <c r="W80" s="327"/>
      <c r="X80" s="327"/>
      <c r="Y80" s="328" t="str">
        <f aca="false">IF(AND(N80&lt;$N$14/2,COUNTIF($P80:$T80,"&gt;0")&gt;0),"FAIL LABS",IF(OR($U80=0,$U80=""),"",IF($V80&gt;=70,"A",IF($V80&gt;=60,"B",IF($V80&gt;=50,"C",IF($V80&gt;=40,"D","E"))))))</f>
        <v/>
      </c>
    </row>
    <row r="81" customFormat="false" ht="26.25" hidden="false" customHeight="false" outlineLevel="0" collapsed="false">
      <c r="A81" s="320" t="n">
        <v>67</v>
      </c>
      <c r="B81" s="577" t="s">
        <v>485</v>
      </c>
      <c r="C81" s="577" t="s">
        <v>486</v>
      </c>
      <c r="D81" s="323"/>
      <c r="E81" s="323" t="n">
        <v>8</v>
      </c>
      <c r="F81" s="323"/>
      <c r="G81" s="324" t="n">
        <f aca="false">IF(COUNTA($D81:$F81)&gt;0,SUM($D81/$D$14,$E81/$E$14,$F81/$F$14)*$G$14/COUNTA($D81:$F81),0)</f>
        <v>8</v>
      </c>
      <c r="H81" s="323" t="n">
        <v>3.5</v>
      </c>
      <c r="I81" s="323"/>
      <c r="J81" s="324" t="n">
        <f aca="false">IF(COUNTA($H81:$I81)&gt;0,SUM($H81/$H$14,$I81/$I$14)*$J$14/COUNTA($H81:$I81),0)</f>
        <v>3.5</v>
      </c>
      <c r="K81" s="323" t="n">
        <v>9</v>
      </c>
      <c r="L81" s="323" t="n">
        <v>11</v>
      </c>
      <c r="M81" s="323"/>
      <c r="N81" s="324" t="n">
        <f aca="false">IF(COUNTA($K81:$M81)&gt;0,SUM($K81/$K$14,$L81/$L$14,$M81/$M$14)*$N$14/COUNTA($K81:$M81),0)</f>
        <v>10</v>
      </c>
      <c r="O81" s="325" t="n">
        <f aca="false">IF(ROUNDDOWN(SUM($G81,$J81,$N81,0.05),1)&gt;0,ROUNDDOWN(SUM($G81,$J81,$N81,0.05),1),"")</f>
        <v>21.5</v>
      </c>
      <c r="P81" s="323"/>
      <c r="Q81" s="323"/>
      <c r="R81" s="323"/>
      <c r="S81" s="323"/>
      <c r="T81" s="323"/>
      <c r="U81" s="326" t="str">
        <f aca="false">IF(OR(COUNTIF($P81:$T81,"&gt;0")=0,COUNTA($P$14)=0),"",(IF(COUNTA($Q81:$T81)&lt;=2,SUM($P81:$T81),IF(COUNTA($Q81:$T81)=3,SUM($P81:$T81)-MIN($Q81:$T81),SUM($P81:$T81)-MIN($Q81:$T81)-SMALL($Q81:$T81,2))))*7/(SUM($P$14:$R$14)/10))</f>
        <v/>
      </c>
      <c r="V81" s="327" t="n">
        <f aca="false">IF(ROUNDDOWN(SUM($O81,$U81,0.5),0)&gt;0,ROUNDDOWN(SUM($O81,$U81,0.5),0),"")</f>
        <v>22</v>
      </c>
      <c r="W81" s="327"/>
      <c r="X81" s="327"/>
      <c r="Y81" s="328" t="str">
        <f aca="false">IF(AND(N81&lt;$N$14/2,COUNTIF($P81:$T81,"&gt;0")&gt;0),"FAIL LABS",IF(OR($U81=0,$U81=""),"",IF($V81&gt;=70,"A",IF($V81&gt;=60,"B",IF($V81&gt;=50,"C",IF($V81&gt;=40,"D","E"))))))</f>
        <v/>
      </c>
    </row>
    <row r="82" s="606" customFormat="true" ht="26.25" hidden="false" customHeight="false" outlineLevel="0" collapsed="false">
      <c r="A82" s="598" t="n">
        <v>68</v>
      </c>
      <c r="B82" s="599" t="s">
        <v>166</v>
      </c>
      <c r="C82" s="599" t="s">
        <v>167</v>
      </c>
      <c r="D82" s="600" t="n">
        <v>7</v>
      </c>
      <c r="E82" s="600" t="n">
        <v>9</v>
      </c>
      <c r="F82" s="600"/>
      <c r="G82" s="601" t="n">
        <f aca="false">IF(COUNTA($D82:$F82)&gt;0,SUM($D82/$D$14,$E82/$E$14,$F82/$F$14)*$G$14/COUNTA($D82:$F82),0)</f>
        <v>8</v>
      </c>
      <c r="H82" s="600" t="n">
        <v>2</v>
      </c>
      <c r="I82" s="600"/>
      <c r="J82" s="601" t="n">
        <f aca="false">IF(COUNTA($H82:$I82)&gt;0,SUM($H82/$H$14,$I82/$I$14)*$J$14/COUNTA($H82:$I82),0)</f>
        <v>2</v>
      </c>
      <c r="K82" s="600" t="n">
        <v>12</v>
      </c>
      <c r="L82" s="600" t="n">
        <v>11</v>
      </c>
      <c r="M82" s="600"/>
      <c r="N82" s="601" t="n">
        <f aca="false">IF(COUNTA($K82:$M82)&gt;0,SUM($K82/$K$14,$L82/$L$14,$M82/$M$14)*$N$14/COUNTA($K82:$M82),0)</f>
        <v>11.5</v>
      </c>
      <c r="O82" s="602" t="n">
        <f aca="false">IF(ROUNDDOWN(SUM($G82,$J82,$N82,0.05),1)&gt;0,ROUNDDOWN(SUM($G82,$J82,$N82,0.05),1),"")</f>
        <v>21.5</v>
      </c>
      <c r="P82" s="600" t="n">
        <v>19</v>
      </c>
      <c r="Q82" s="600" t="n">
        <v>15</v>
      </c>
      <c r="R82" s="600"/>
      <c r="S82" s="600"/>
      <c r="T82" s="600" t="n">
        <v>16</v>
      </c>
      <c r="U82" s="603" t="n">
        <f aca="false">IF(OR(COUNTIF($P82:$T82,"&gt;0")=0,COUNTA($P$14)=0),"",(IF(COUNTA($Q82:$T82)&lt;=2,SUM($P82:$T82),IF(COUNTA($Q82:$T82)=3,SUM($P82:$T82)-MIN($Q82:$T82),SUM($P82:$T82)-MIN($Q82:$T82)-SMALL($Q82:$T82,2))))*7/(SUM($P$14:$R$14)/10))</f>
        <v>50</v>
      </c>
      <c r="V82" s="604" t="n">
        <f aca="false">IF(ROUNDDOWN(SUM($O82,$U82,0.5),0)&gt;0,ROUNDDOWN(SUM($O82,$U82,0.5),0),"")</f>
        <v>72</v>
      </c>
      <c r="W82" s="604"/>
      <c r="X82" s="604"/>
      <c r="Y82" s="605" t="str">
        <f aca="false">IF(AND(N82&lt;$N$14/2,COUNTIF($P82:$T82,"&gt;0")&gt;0),"FAIL LABS",IF(OR($U82=0,$U82=""),"",IF($V82&gt;=70,"A",IF($V82&gt;=60,"B",IF($V82&gt;=50,"C",IF($V82&gt;=40,"D","E"))))))</f>
        <v>A</v>
      </c>
    </row>
    <row r="83" s="606" customFormat="true" ht="26.25" hidden="false" customHeight="false" outlineLevel="0" collapsed="false">
      <c r="A83" s="598" t="n">
        <v>69</v>
      </c>
      <c r="B83" s="599" t="s">
        <v>194</v>
      </c>
      <c r="C83" s="599"/>
      <c r="D83" s="600" t="n">
        <v>7.5</v>
      </c>
      <c r="E83" s="600" t="n">
        <v>7.5</v>
      </c>
      <c r="F83" s="600"/>
      <c r="G83" s="601" t="n">
        <f aca="false">IF(COUNTA($D83:$F83)&gt;0,SUM($D83/$D$14,$E83/$E$14,$F83/$F$14)*$G$14/COUNTA($D83:$F83),0)</f>
        <v>7.5</v>
      </c>
      <c r="H83" s="600" t="n">
        <v>4</v>
      </c>
      <c r="I83" s="600"/>
      <c r="J83" s="601" t="n">
        <f aca="false">IF(COUNTA($H83:$I83)&gt;0,SUM($H83/$H$14,$I83/$I$14)*$J$14/COUNTA($H83:$I83),0)</f>
        <v>4</v>
      </c>
      <c r="K83" s="600" t="n">
        <v>9</v>
      </c>
      <c r="L83" s="600" t="n">
        <v>11</v>
      </c>
      <c r="M83" s="600"/>
      <c r="N83" s="601" t="n">
        <f aca="false">IF(COUNTA($K83:$M83)&gt;0,SUM($K83/$K$14,$L83/$L$14,$M83/$M$14)*$N$14/COUNTA($K83:$M83),0)</f>
        <v>10</v>
      </c>
      <c r="O83" s="602" t="n">
        <f aca="false">IF(ROUNDDOWN(SUM($G83,$J83,$N83,0.05),1)&gt;0,ROUNDDOWN(SUM($G83,$J83,$N83,0.05),1),"")</f>
        <v>21.5</v>
      </c>
      <c r="P83" s="600" t="n">
        <v>20</v>
      </c>
      <c r="Q83" s="600" t="n">
        <v>14</v>
      </c>
      <c r="R83" s="600"/>
      <c r="S83" s="600"/>
      <c r="T83" s="600" t="n">
        <v>20</v>
      </c>
      <c r="U83" s="603" t="n">
        <f aca="false">IF(OR(COUNTIF($P83:$T83,"&gt;0")=0,COUNTA($P$14)=0),"",(IF(COUNTA($Q83:$T83)&lt;=2,SUM($P83:$T83),IF(COUNTA($Q83:$T83)=3,SUM($P83:$T83)-MIN($Q83:$T83),SUM($P83:$T83)-MIN($Q83:$T83)-SMALL($Q83:$T83,2))))*7/(SUM($P$14:$R$14)/10))</f>
        <v>54</v>
      </c>
      <c r="V83" s="604" t="n">
        <f aca="false">IF(ROUNDDOWN(SUM($O83,$U83,0.5),0)&gt;0,ROUNDDOWN(SUM($O83,$U83,0.5),0),"")</f>
        <v>76</v>
      </c>
      <c r="W83" s="604"/>
      <c r="X83" s="604"/>
      <c r="Y83" s="605" t="str">
        <f aca="false">IF(AND(N83&lt;$N$14/2,COUNTIF($P83:$T83,"&gt;0")&gt;0),"FAIL LABS",IF(OR($U83=0,$U83=""),"",IF($V83&gt;=70,"A",IF($V83&gt;=60,"B",IF($V83&gt;=50,"C",IF($V83&gt;=40,"D","E"))))))</f>
        <v>A</v>
      </c>
    </row>
    <row r="84" s="606" customFormat="true" ht="26.25" hidden="false" customHeight="false" outlineLevel="0" collapsed="false">
      <c r="A84" s="598" t="n">
        <v>70</v>
      </c>
      <c r="B84" s="599" t="s">
        <v>180</v>
      </c>
      <c r="C84" s="599" t="s">
        <v>499</v>
      </c>
      <c r="D84" s="600" t="n">
        <v>6.5</v>
      </c>
      <c r="E84" s="600" t="n">
        <v>10</v>
      </c>
      <c r="F84" s="600"/>
      <c r="G84" s="601" t="n">
        <f aca="false">IF(COUNTA($D84:$F84)&gt;0,SUM($D84/$D$14,$E84/$E$14,$F84/$F$14)*$G$14/COUNTA($D84:$F84),0)</f>
        <v>8.25</v>
      </c>
      <c r="H84" s="600" t="n">
        <v>3.5</v>
      </c>
      <c r="I84" s="600"/>
      <c r="J84" s="601" t="n">
        <f aca="false">IF(COUNTA($H84:$I84)&gt;0,SUM($H84/$H$14,$I84/$I$14)*$J$14/COUNTA($H84:$I84),0)</f>
        <v>3.5</v>
      </c>
      <c r="K84" s="600" t="n">
        <v>13</v>
      </c>
      <c r="L84" s="600" t="n">
        <v>12</v>
      </c>
      <c r="M84" s="600"/>
      <c r="N84" s="601" t="n">
        <f aca="false">IF(COUNTA($K84:$M84)&gt;0,SUM($K84/$K$14,$L84/$L$14,$M84/$M$14)*$N$14/COUNTA($K84:$M84),0)</f>
        <v>12.5</v>
      </c>
      <c r="O84" s="602" t="n">
        <f aca="false">IF(ROUNDDOWN(SUM($G84,$J84,$N84,0.05),1)&gt;0,ROUNDDOWN(SUM($G84,$J84,$N84,0.05),1),"")</f>
        <v>24.3</v>
      </c>
      <c r="P84" s="600" t="n">
        <v>13</v>
      </c>
      <c r="Q84" s="600" t="n">
        <v>18</v>
      </c>
      <c r="R84" s="600"/>
      <c r="S84" s="600"/>
      <c r="T84" s="600" t="n">
        <v>10.5</v>
      </c>
      <c r="U84" s="603" t="n">
        <f aca="false">IF(OR(COUNTIF($P84:$T84,"&gt;0")=0,COUNTA($P$14)=0),"",(IF(COUNTA($Q84:$T84)&lt;=2,SUM($P84:$T84),IF(COUNTA($Q84:$T84)=3,SUM($P84:$T84)-MIN($Q84:$T84),SUM($P84:$T84)-MIN($Q84:$T84)-SMALL($Q84:$T84,2))))*7/(SUM($P$14:$R$14)/10))</f>
        <v>41.5</v>
      </c>
      <c r="V84" s="604" t="n">
        <f aca="false">IF(ROUNDDOWN(SUM($O84,$U84,0.5),0)&gt;0,ROUNDDOWN(SUM($O84,$U84,0.5),0),"")</f>
        <v>66</v>
      </c>
      <c r="W84" s="604"/>
      <c r="X84" s="604"/>
      <c r="Y84" s="605" t="str">
        <f aca="false">IF(AND(N84&lt;$N$14/2,COUNTIF($P84:$T84,"&gt;0")&gt;0),"FAIL LABS",IF(OR($U84=0,$U84=""),"",IF($V84&gt;=70,"A",IF($V84&gt;=60,"B",IF($V84&gt;=50,"C",IF($V84&gt;=40,"D","E"))))))</f>
        <v>B</v>
      </c>
    </row>
    <row r="85" s="606" customFormat="true" ht="26.25" hidden="false" customHeight="false" outlineLevel="0" collapsed="false">
      <c r="A85" s="598" t="n">
        <v>71</v>
      </c>
      <c r="B85" s="599" t="s">
        <v>197</v>
      </c>
      <c r="C85" s="599" t="s">
        <v>500</v>
      </c>
      <c r="D85" s="600" t="n">
        <v>6.5</v>
      </c>
      <c r="E85" s="600" t="n">
        <v>9.5</v>
      </c>
      <c r="F85" s="600"/>
      <c r="G85" s="601" t="n">
        <f aca="false">IF(COUNTA($D85:$F85)&gt;0,SUM($D85/$D$14,$E85/$E$14,$F85/$F$14)*$G$14/COUNTA($D85:$F85),0)</f>
        <v>8</v>
      </c>
      <c r="H85" s="600" t="n">
        <v>3.5</v>
      </c>
      <c r="I85" s="600"/>
      <c r="J85" s="601" t="n">
        <f aca="false">IF(COUNTA($H85:$I85)&gt;0,SUM($H85/$H$14,$I85/$I$14)*$J$14/COUNTA($H85:$I85),0)</f>
        <v>3.5</v>
      </c>
      <c r="K85" s="600" t="n">
        <v>13</v>
      </c>
      <c r="L85" s="600" t="n">
        <v>12</v>
      </c>
      <c r="M85" s="600"/>
      <c r="N85" s="601" t="n">
        <f aca="false">IF(COUNTA($K85:$M85)&gt;0,SUM($K85/$K$14,$L85/$L$14,$M85/$M$14)*$N$14/COUNTA($K85:$M85),0)</f>
        <v>12.5</v>
      </c>
      <c r="O85" s="602" t="n">
        <f aca="false">IF(ROUNDDOWN(SUM($G85,$J85,$N85,0.05),1)&gt;0,ROUNDDOWN(SUM($G85,$J85,$N85,0.05),1),"")</f>
        <v>24</v>
      </c>
      <c r="P85" s="600" t="n">
        <v>10</v>
      </c>
      <c r="Q85" s="600" t="n">
        <v>11</v>
      </c>
      <c r="R85" s="600"/>
      <c r="S85" s="600" t="n">
        <v>19</v>
      </c>
      <c r="T85" s="600"/>
      <c r="U85" s="603" t="n">
        <f aca="false">IF(OR(COUNTIF($P85:$T85,"&gt;0")=0,COUNTA($P$14)=0),"",(IF(COUNTA($Q85:$T85)&lt;=2,SUM($P85:$T85),IF(COUNTA($Q85:$T85)=3,SUM($P85:$T85)-MIN($Q85:$T85),SUM($P85:$T85)-MIN($Q85:$T85)-SMALL($Q85:$T85,2))))*7/(SUM($P$14:$R$14)/10))</f>
        <v>40</v>
      </c>
      <c r="V85" s="604" t="n">
        <f aca="false">IF(ROUNDDOWN(SUM($O85,$U85,0.5),0)&gt;0,ROUNDDOWN(SUM($O85,$U85,0.5),0),"")</f>
        <v>64</v>
      </c>
      <c r="W85" s="604"/>
      <c r="X85" s="604"/>
      <c r="Y85" s="605" t="str">
        <f aca="false">IF(AND(N85&lt;$N$14/2,COUNTIF($P85:$T85,"&gt;0")&gt;0),"FAIL LABS",IF(OR($U85=0,$U85=""),"",IF($V85&gt;=70,"A",IF($V85&gt;=60,"B",IF($V85&gt;=50,"C",IF($V85&gt;=40,"D","E"))))))</f>
        <v>B</v>
      </c>
    </row>
    <row r="86" s="606" customFormat="true" ht="26.25" hidden="false" customHeight="false" outlineLevel="0" collapsed="false">
      <c r="A86" s="598" t="n">
        <v>72</v>
      </c>
      <c r="B86" s="599" t="s">
        <v>420</v>
      </c>
      <c r="C86" s="599" t="s">
        <v>501</v>
      </c>
      <c r="D86" s="600" t="n">
        <v>5</v>
      </c>
      <c r="E86" s="600"/>
      <c r="F86" s="600"/>
      <c r="G86" s="601" t="n">
        <f aca="false">IF(COUNTA($D86:$F86)&gt;0,SUM($D86/$D$14,$E86/$E$14,$F86/$F$14)*$G$14/COUNTA($D86:$F86),0)</f>
        <v>5</v>
      </c>
      <c r="H86" s="600"/>
      <c r="I86" s="600"/>
      <c r="J86" s="601" t="n">
        <f aca="false">IF(COUNTA($H86:$I86)&gt;0,SUM($H86/$H$14,$I86/$I$14)*$J$14/COUNTA($H86:$I86),0)</f>
        <v>0</v>
      </c>
      <c r="K86" s="600" t="n">
        <v>13</v>
      </c>
      <c r="L86" s="600" t="n">
        <v>12</v>
      </c>
      <c r="M86" s="600"/>
      <c r="N86" s="601" t="n">
        <f aca="false">IF(COUNTA($K86:$M86)&gt;0,SUM($K86/$K$14,$L86/$L$14,$M86/$M$14)*$N$14/COUNTA($K86:$M86),0)</f>
        <v>12.5</v>
      </c>
      <c r="O86" s="602" t="n">
        <f aca="false">IF(ROUNDDOWN(SUM($G86,$J86,$N86,0.05),1)&gt;0,ROUNDDOWN(SUM($G86,$J86,$N86,0.05),1),"")</f>
        <v>17.5</v>
      </c>
      <c r="P86" s="600" t="n">
        <v>17</v>
      </c>
      <c r="Q86" s="600" t="n">
        <v>17</v>
      </c>
      <c r="R86" s="600"/>
      <c r="S86" s="600" t="n">
        <v>19</v>
      </c>
      <c r="T86" s="600"/>
      <c r="U86" s="603" t="n">
        <f aca="false">IF(OR(COUNTIF($P86:$T86,"&gt;0")=0,COUNTA($P$14)=0),"",(IF(COUNTA($Q86:$T86)&lt;=2,SUM($P86:$T86),IF(COUNTA($Q86:$T86)=3,SUM($P86:$T86)-MIN($Q86:$T86),SUM($P86:$T86)-MIN($Q86:$T86)-SMALL($Q86:$T86,2))))*7/(SUM($P$14:$R$14)/10))</f>
        <v>53</v>
      </c>
      <c r="V86" s="604" t="n">
        <f aca="false">IF(ROUNDDOWN(SUM($O86,$U86,0.5),0)&gt;0,ROUNDDOWN(SUM($O86,$U86,0.5),0),"")</f>
        <v>71</v>
      </c>
      <c r="W86" s="604"/>
      <c r="X86" s="604"/>
      <c r="Y86" s="605" t="str">
        <f aca="false">IF(AND(N86&lt;$N$14/2,COUNTIF($P86:$T86,"&gt;0")&gt;0),"FAIL LABS",IF(OR($U86=0,$U86=""),"",IF($V86&gt;=70,"A",IF($V86&gt;=60,"B",IF($V86&gt;=50,"C",IF($V86&gt;=40,"D","E"))))))</f>
        <v>A</v>
      </c>
    </row>
    <row r="87" s="606" customFormat="true" ht="26.25" hidden="false" customHeight="false" outlineLevel="0" collapsed="false">
      <c r="A87" s="598" t="n">
        <v>73</v>
      </c>
      <c r="B87" s="599" t="s">
        <v>224</v>
      </c>
      <c r="C87" s="599"/>
      <c r="D87" s="600" t="n">
        <v>6.5</v>
      </c>
      <c r="E87" s="600" t="n">
        <v>8</v>
      </c>
      <c r="F87" s="600"/>
      <c r="G87" s="601" t="n">
        <f aca="false">IF(COUNTA($D87:$F87)&gt;0,SUM($D87/$D$14,$E87/$E$14,$F87/$F$14)*$G$14/COUNTA($D87:$F87),0)</f>
        <v>7.25</v>
      </c>
      <c r="H87" s="600" t="n">
        <v>3</v>
      </c>
      <c r="I87" s="600"/>
      <c r="J87" s="601" t="n">
        <f aca="false">IF(COUNTA($H87:$I87)&gt;0,SUM($H87/$H$14,$I87/$I$14)*$J$14/COUNTA($H87:$I87),0)</f>
        <v>3</v>
      </c>
      <c r="K87" s="600"/>
      <c r="L87" s="600"/>
      <c r="M87" s="600"/>
      <c r="N87" s="601" t="n">
        <f aca="false">IF(COUNTA($K87:$M87)&gt;0,SUM($K87/$K$14,$L87/$L$14,$M87/$M$14)*$N$14/COUNTA($K87:$M87),0)</f>
        <v>0</v>
      </c>
      <c r="O87" s="602" t="n">
        <f aca="false">IF(ROUNDDOWN(SUM($G87,$J87,$N87,0.05),1)&gt;0,ROUNDDOWN(SUM($G87,$J87,$N87,0.05),1),"")</f>
        <v>10.3</v>
      </c>
      <c r="P87" s="600"/>
      <c r="Q87" s="600"/>
      <c r="R87" s="600"/>
      <c r="S87" s="600"/>
      <c r="T87" s="600"/>
      <c r="U87" s="603" t="str">
        <f aca="false">IF(OR(COUNTIF($P87:$T87,"&gt;0")=0,COUNTA($P$14)=0),"",(IF(COUNTA($Q87:$T87)&lt;=2,SUM($P87:$T87),IF(COUNTA($Q87:$T87)=3,SUM($P87:$T87)-MIN($Q87:$T87),SUM($P87:$T87)-MIN($Q87:$T87)-SMALL($Q87:$T87,2))))*7/(SUM($P$14:$R$14)/10))</f>
        <v/>
      </c>
      <c r="V87" s="604" t="n">
        <f aca="false">IF(ROUNDDOWN(SUM($O87,$U87,0.5),0)&gt;0,ROUNDDOWN(SUM($O87,$U87,0.5),0),"")</f>
        <v>10</v>
      </c>
      <c r="W87" s="604"/>
      <c r="X87" s="604"/>
      <c r="Y87" s="605" t="str">
        <f aca="false">IF(AND(N87&lt;$N$14/2,COUNTIF($P87:$T87,"&gt;0")&gt;0),"FAIL LABS",IF(OR($U87=0,$U87=""),"",IF($V87&gt;=70,"A",IF($V87&gt;=60,"B",IF($V87&gt;=50,"C",IF($V87&gt;=40,"D","E"))))))</f>
        <v/>
      </c>
    </row>
    <row r="88" s="606" customFormat="true" ht="26.25" hidden="false" customHeight="false" outlineLevel="0" collapsed="false">
      <c r="A88" s="598" t="n">
        <v>74</v>
      </c>
      <c r="B88" s="599" t="s">
        <v>170</v>
      </c>
      <c r="C88" s="599"/>
      <c r="D88" s="600" t="n">
        <v>8</v>
      </c>
      <c r="E88" s="600" t="n">
        <v>8</v>
      </c>
      <c r="F88" s="600"/>
      <c r="G88" s="601" t="n">
        <f aca="false">IF(COUNTA($D88:$F88)&gt;0,SUM($D88/$D$14,$E88/$E$14,$F88/$F$14)*$G$14/COUNTA($D88:$F88),0)</f>
        <v>8</v>
      </c>
      <c r="H88" s="600" t="n">
        <v>3</v>
      </c>
      <c r="I88" s="600"/>
      <c r="J88" s="601" t="n">
        <f aca="false">IF(COUNTA($H88:$I88)&gt;0,SUM($H88/$H$14,$I88/$I$14)*$J$14/COUNTA($H88:$I88),0)</f>
        <v>3</v>
      </c>
      <c r="K88" s="600" t="n">
        <v>14</v>
      </c>
      <c r="L88" s="600" t="n">
        <v>13</v>
      </c>
      <c r="M88" s="600"/>
      <c r="N88" s="601" t="n">
        <f aca="false">IF(COUNTA($K88:$M88)&gt;0,SUM($K88/$K$14,$L88/$L$14,$M88/$M$14)*$N$14/COUNTA($K88:$M88),0)</f>
        <v>13.5</v>
      </c>
      <c r="O88" s="602" t="n">
        <f aca="false">IF(ROUNDDOWN(SUM($G88,$J88,$N88,0.05),1)&gt;0,ROUNDDOWN(SUM($G88,$J88,$N88,0.05),1),"")</f>
        <v>24.5</v>
      </c>
      <c r="P88" s="600" t="n">
        <v>10</v>
      </c>
      <c r="Q88" s="600" t="n">
        <v>16</v>
      </c>
      <c r="R88" s="600"/>
      <c r="S88" s="600"/>
      <c r="T88" s="600" t="n">
        <v>16</v>
      </c>
      <c r="U88" s="603" t="n">
        <f aca="false">IF(OR(COUNTIF($P88:$T88,"&gt;0")=0,COUNTA($P$14)=0),"",(IF(COUNTA($Q88:$T88)&lt;=2,SUM($P88:$T88),IF(COUNTA($Q88:$T88)=3,SUM($P88:$T88)-MIN($Q88:$T88),SUM($P88:$T88)-MIN($Q88:$T88)-SMALL($Q88:$T88,2))))*7/(SUM($P$14:$R$14)/10))</f>
        <v>42</v>
      </c>
      <c r="V88" s="604" t="n">
        <f aca="false">IF(ROUNDDOWN(SUM($O88,$U88,0.5),0)&gt;0,ROUNDDOWN(SUM($O88,$U88,0.5),0),"")</f>
        <v>67</v>
      </c>
      <c r="W88" s="604"/>
      <c r="X88" s="604"/>
      <c r="Y88" s="605" t="str">
        <f aca="false">IF(AND(N88&lt;$N$14/2,COUNTIF($P88:$T88,"&gt;0")&gt;0),"FAIL LABS",IF(OR($U88=0,$U88=""),"",IF($V88&gt;=70,"A",IF($V88&gt;=60,"B",IF($V88&gt;=50,"C",IF($V88&gt;=40,"D","E"))))))</f>
        <v>B</v>
      </c>
    </row>
    <row r="89" s="606" customFormat="true" ht="26.25" hidden="false" customHeight="false" outlineLevel="0" collapsed="false">
      <c r="A89" s="598" t="n">
        <v>75</v>
      </c>
      <c r="B89" s="599" t="s">
        <v>162</v>
      </c>
      <c r="C89" s="599"/>
      <c r="D89" s="600"/>
      <c r="E89" s="600" t="n">
        <v>7</v>
      </c>
      <c r="F89" s="600"/>
      <c r="G89" s="601" t="n">
        <f aca="false">IF(COUNTA($D89:$F89)&gt;0,SUM($D89/$D$14,$E89/$E$14,$F89/$F$14)*$G$14/COUNTA($D89:$F89),0)</f>
        <v>7</v>
      </c>
      <c r="H89" s="600"/>
      <c r="I89" s="600"/>
      <c r="J89" s="601" t="n">
        <f aca="false">IF(COUNTA($H89:$I89)&gt;0,SUM($H89/$H$14,$I89/$I$14)*$J$14/COUNTA($H89:$I89),0)</f>
        <v>0</v>
      </c>
      <c r="K89" s="600" t="n">
        <v>9</v>
      </c>
      <c r="L89" s="600" t="n">
        <v>11</v>
      </c>
      <c r="M89" s="600"/>
      <c r="N89" s="601" t="n">
        <f aca="false">IF(COUNTA($K89:$M89)&gt;0,SUM($K89/$K$14,$L89/$L$14,$M89/$M$14)*$N$14/COUNTA($K89:$M89),0)</f>
        <v>10</v>
      </c>
      <c r="O89" s="602" t="n">
        <f aca="false">IF(ROUNDDOWN(SUM($G89,$J89,$N89,0.05),1)&gt;0,ROUNDDOWN(SUM($G89,$J89,$N89,0.05),1),"")</f>
        <v>17</v>
      </c>
      <c r="P89" s="600" t="n">
        <v>16</v>
      </c>
      <c r="Q89" s="600" t="n">
        <v>15</v>
      </c>
      <c r="R89" s="600"/>
      <c r="S89" s="600" t="n">
        <v>12</v>
      </c>
      <c r="T89" s="600"/>
      <c r="U89" s="603" t="n">
        <f aca="false">IF(OR(COUNTIF($P89:$T89,"&gt;0")=0,COUNTA($P$14)=0),"",(IF(COUNTA($Q89:$T89)&lt;=2,SUM($P89:$T89),IF(COUNTA($Q89:$T89)=3,SUM($P89:$T89)-MIN($Q89:$T89),SUM($P89:$T89)-MIN($Q89:$T89)-SMALL($Q89:$T89,2))))*7/(SUM($P$14:$R$14)/10))</f>
        <v>43</v>
      </c>
      <c r="V89" s="604" t="n">
        <f aca="false">IF(ROUNDDOWN(SUM($O89,$U89,0.5),0)&gt;0,ROUNDDOWN(SUM($O89,$U89,0.5),0),"")</f>
        <v>60</v>
      </c>
      <c r="W89" s="604"/>
      <c r="X89" s="604"/>
      <c r="Y89" s="605" t="str">
        <f aca="false">IF(AND(N89&lt;$N$14/2,COUNTIF($P89:$T89,"&gt;0")&gt;0),"FAIL LABS",IF(OR($U89=0,$U89=""),"",IF($V89&gt;=70,"A",IF($V89&gt;=60,"B",IF($V89&gt;=50,"C",IF($V89&gt;=40,"D","E"))))))</f>
        <v>B</v>
      </c>
    </row>
    <row r="90" s="606" customFormat="true" ht="26.25" hidden="false" customHeight="false" outlineLevel="0" collapsed="false">
      <c r="A90" s="598" t="n">
        <v>76</v>
      </c>
      <c r="B90" s="599" t="s">
        <v>164</v>
      </c>
      <c r="C90" s="599"/>
      <c r="D90" s="600" t="n">
        <v>9</v>
      </c>
      <c r="E90" s="600" t="n">
        <v>9.5</v>
      </c>
      <c r="F90" s="600"/>
      <c r="G90" s="601" t="n">
        <f aca="false">IF(COUNTA($D90:$F90)&gt;0,SUM($D90/$D$14,$E90/$E$14,$F90/$F$14)*$G$14/COUNTA($D90:$F90),0)</f>
        <v>9.25</v>
      </c>
      <c r="H90" s="600" t="n">
        <v>3.5</v>
      </c>
      <c r="I90" s="600"/>
      <c r="J90" s="601" t="n">
        <f aca="false">IF(COUNTA($H90:$I90)&gt;0,SUM($H90/$H$14,$I90/$I$14)*$J$14/COUNTA($H90:$I90),0)</f>
        <v>3.5</v>
      </c>
      <c r="K90" s="600" t="n">
        <v>9</v>
      </c>
      <c r="L90" s="600" t="n">
        <v>11</v>
      </c>
      <c r="M90" s="600"/>
      <c r="N90" s="601" t="n">
        <f aca="false">IF(COUNTA($K90:$M90)&gt;0,SUM($K90/$K$14,$L90/$L$14,$M90/$M$14)*$N$14/COUNTA($K90:$M90),0)</f>
        <v>10</v>
      </c>
      <c r="O90" s="602" t="n">
        <f aca="false">IF(ROUNDDOWN(SUM($G90,$J90,$N90,0.05),1)&gt;0,ROUNDDOWN(SUM($G90,$J90,$N90,0.05),1),"")</f>
        <v>22.8</v>
      </c>
      <c r="P90" s="600" t="n">
        <v>15</v>
      </c>
      <c r="Q90" s="600" t="n">
        <v>16</v>
      </c>
      <c r="R90" s="600"/>
      <c r="S90" s="600"/>
      <c r="T90" s="600" t="n">
        <v>10</v>
      </c>
      <c r="U90" s="603" t="n">
        <f aca="false">IF(OR(COUNTIF($P90:$T90,"&gt;0")=0,COUNTA($P$14)=0),"",(IF(COUNTA($Q90:$T90)&lt;=2,SUM($P90:$T90),IF(COUNTA($Q90:$T90)=3,SUM($P90:$T90)-MIN($Q90:$T90),SUM($P90:$T90)-MIN($Q90:$T90)-SMALL($Q90:$T90,2))))*7/(SUM($P$14:$R$14)/10))</f>
        <v>41</v>
      </c>
      <c r="V90" s="604" t="n">
        <f aca="false">IF(ROUNDDOWN(SUM($O90,$U90,0.5),0)&gt;0,ROUNDDOWN(SUM($O90,$U90,0.5),0),"")</f>
        <v>64</v>
      </c>
      <c r="W90" s="604"/>
      <c r="X90" s="604"/>
      <c r="Y90" s="605" t="str">
        <f aca="false">IF(AND(N90&lt;$N$14/2,COUNTIF($P90:$T90,"&gt;0")&gt;0),"FAIL LABS",IF(OR($U90=0,$U90=""),"",IF($V90&gt;=70,"A",IF($V90&gt;=60,"B",IF($V90&gt;=50,"C",IF($V90&gt;=40,"D","E"))))))</f>
        <v>B</v>
      </c>
    </row>
    <row r="91" s="606" customFormat="true" ht="26.25" hidden="false" customHeight="false" outlineLevel="0" collapsed="false">
      <c r="A91" s="598" t="n">
        <v>77</v>
      </c>
      <c r="B91" s="599" t="s">
        <v>214</v>
      </c>
      <c r="C91" s="599" t="s">
        <v>502</v>
      </c>
      <c r="D91" s="600" t="n">
        <v>8.5</v>
      </c>
      <c r="E91" s="600" t="n">
        <v>9.5</v>
      </c>
      <c r="F91" s="600"/>
      <c r="G91" s="601" t="n">
        <f aca="false">IF(COUNTA($D91:$F91)&gt;0,SUM($D91/$D$14,$E91/$E$14,$F91/$F$14)*$G$14/COUNTA($D91:$F91),0)</f>
        <v>9</v>
      </c>
      <c r="H91" s="600"/>
      <c r="I91" s="600"/>
      <c r="J91" s="601" t="n">
        <f aca="false">IF(COUNTA($H91:$I91)&gt;0,SUM($H91/$H$14,$I91/$I$14)*$J$14/COUNTA($H91:$I91),0)</f>
        <v>0</v>
      </c>
      <c r="K91" s="600" t="n">
        <v>12</v>
      </c>
      <c r="L91" s="600" t="n">
        <v>12</v>
      </c>
      <c r="M91" s="600"/>
      <c r="N91" s="601" t="n">
        <f aca="false">IF(COUNTA($K91:$M91)&gt;0,SUM($K91/$K$14,$L91/$L$14,$M91/$M$14)*$N$14/COUNTA($K91:$M91),0)</f>
        <v>12</v>
      </c>
      <c r="O91" s="602" t="n">
        <f aca="false">IF(ROUNDDOWN(SUM($G91,$J91,$N91,0.05),1)&gt;0,ROUNDDOWN(SUM($G91,$J91,$N91,0.05),1),"")</f>
        <v>21</v>
      </c>
      <c r="P91" s="600"/>
      <c r="Q91" s="600"/>
      <c r="R91" s="600"/>
      <c r="S91" s="600"/>
      <c r="T91" s="600"/>
      <c r="U91" s="603" t="str">
        <f aca="false">IF(OR(COUNTIF($P91:$T91,"&gt;0")=0,COUNTA($P$14)=0),"",(IF(COUNTA($Q91:$T91)&lt;=2,SUM($P91:$T91),IF(COUNTA($Q91:$T91)=3,SUM($P91:$T91)-MIN($Q91:$T91),SUM($P91:$T91)-MIN($Q91:$T91)-SMALL($Q91:$T91,2))))*7/(SUM($P$14:$R$14)/10))</f>
        <v/>
      </c>
      <c r="V91" s="604" t="n">
        <f aca="false">IF(ROUNDDOWN(SUM($O91,$U91,0.5),0)&gt;0,ROUNDDOWN(SUM($O91,$U91,0.5),0),"")</f>
        <v>21</v>
      </c>
      <c r="W91" s="604"/>
      <c r="X91" s="604"/>
      <c r="Y91" s="605" t="str">
        <f aca="false">IF(AND(N91&lt;$N$14/2,COUNTIF($P91:$T91,"&gt;0")&gt;0),"FAIL LABS",IF(OR($U91=0,$U91=""),"",IF($V91&gt;=70,"A",IF($V91&gt;=60,"B",IF($V91&gt;=50,"C",IF($V91&gt;=40,"D","E"))))))</f>
        <v/>
      </c>
    </row>
    <row r="92" customFormat="false" ht="26.25" hidden="false" customHeight="false" outlineLevel="0" collapsed="false">
      <c r="A92" s="320" t="n">
        <v>78</v>
      </c>
      <c r="D92" s="323"/>
      <c r="E92" s="323"/>
      <c r="F92" s="323"/>
      <c r="G92" s="324" t="n">
        <f aca="false">IF(COUNTA($D92:$F92)&gt;0,SUM($D92/$D$14,$E92/$E$14,$F92/$F$14)*$G$14/COUNTA($D92:$F92),0)</f>
        <v>0</v>
      </c>
      <c r="H92" s="323"/>
      <c r="I92" s="323"/>
      <c r="J92" s="324" t="n">
        <f aca="false">IF(COUNTA($H92:$I92)&gt;0,SUM($H92/$H$14,$I92/$I$14)*$J$14/COUNTA($H92:$I92),0)</f>
        <v>0</v>
      </c>
      <c r="K92" s="323"/>
      <c r="L92" s="323"/>
      <c r="M92" s="323"/>
      <c r="N92" s="324"/>
      <c r="O92" s="325"/>
      <c r="P92" s="323"/>
      <c r="Q92" s="323"/>
      <c r="R92" s="323"/>
      <c r="S92" s="323"/>
      <c r="T92" s="323"/>
      <c r="U92" s="326" t="str">
        <f aca="false">IF(OR(COUNTIF($P92:$T92,"&gt;0")=0,COUNTA($P$14)=0),"",(IF(COUNTA($Q92:$T92)&lt;=2,SUM($P92:$T92),IF(COUNTA($Q92:$T92)=3,SUM($P92:$T92)-MIN($Q92:$T92),SUM($P92:$T92)-MIN($Q92:$T92)-SMALL($Q92:$T92,2))))*7/(SUM($P$14:$R$14)/10))</f>
        <v/>
      </c>
      <c r="V92" s="327" t="str">
        <f aca="false">IF(ROUNDDOWN(SUM($O92,$U92,0.5),0)&gt;0,ROUNDDOWN(SUM($O92,$U92,0.5),0),"")</f>
        <v/>
      </c>
      <c r="W92" s="327"/>
      <c r="X92" s="327"/>
      <c r="Y92" s="328" t="str">
        <f aca="false">IF(AND(N92&lt;$N$14/2,COUNTIF($P92:$T92,"&gt;0")&gt;0),"FAIL LABS",IF(OR($U92=0,$U92=""),"",IF($V92&gt;=70,"A",IF($V92&gt;=60,"B",IF($V92&gt;=50,"C",IF($V92&gt;=40,"D","E"))))))</f>
        <v/>
      </c>
    </row>
    <row r="93" customFormat="false" ht="26.25" hidden="false" customHeight="false" outlineLevel="0" collapsed="false">
      <c r="A93" s="320" t="n">
        <v>79</v>
      </c>
      <c r="D93" s="323"/>
      <c r="E93" s="323"/>
      <c r="F93" s="323"/>
      <c r="G93" s="324"/>
      <c r="H93" s="323"/>
      <c r="I93" s="323"/>
      <c r="J93" s="324"/>
      <c r="K93" s="323"/>
      <c r="L93" s="323"/>
      <c r="M93" s="323"/>
      <c r="N93" s="324"/>
      <c r="O93" s="325"/>
      <c r="P93" s="323"/>
      <c r="Q93" s="323"/>
      <c r="R93" s="323"/>
      <c r="S93" s="323"/>
      <c r="T93" s="323"/>
      <c r="U93" s="326" t="str">
        <f aca="false">IF(OR(COUNTIF($P93:$T93,"&gt;0")=0,COUNTA($P$14)=0),"",(IF(COUNTA($Q93:$T93)&lt;=2,SUM($P93:$T93),IF(COUNTA($Q93:$T93)=3,SUM($P93:$T93)-MIN($Q93:$T93),SUM($P93:$T93)-MIN($Q93:$T93)-SMALL($Q93:$T93,2))))*7/(SUM($P$14:$R$14)/10))</f>
        <v/>
      </c>
      <c r="V93" s="327" t="str">
        <f aca="false">IF(ROUNDDOWN(SUM($O93,$U93,0.5),0)&gt;0,ROUNDDOWN(SUM($O93,$U93,0.5),0),"")</f>
        <v/>
      </c>
      <c r="W93" s="327"/>
      <c r="X93" s="327"/>
      <c r="Y93" s="328" t="str">
        <f aca="false">IF(AND(N93&lt;$N$14/2,COUNTIF($P93:$T93,"&gt;0")&gt;0),"FAIL LABS",IF(OR($U93=0,$U93=""),"",IF($V93&gt;=70,"A",IF($V93&gt;=60,"B",IF($V93&gt;=50,"C",IF($V93&gt;=40,"D","E"))))))</f>
        <v/>
      </c>
    </row>
    <row r="94" customFormat="false" ht="26.25" hidden="false" customHeight="false" outlineLevel="0" collapsed="false">
      <c r="A94" s="320" t="n">
        <v>80</v>
      </c>
      <c r="D94" s="323"/>
      <c r="E94" s="323"/>
      <c r="F94" s="323"/>
      <c r="G94" s="324"/>
      <c r="H94" s="323"/>
      <c r="I94" s="323"/>
      <c r="J94" s="324"/>
      <c r="K94" s="323"/>
      <c r="L94" s="323"/>
      <c r="M94" s="323"/>
      <c r="N94" s="324"/>
      <c r="O94" s="325"/>
      <c r="P94" s="323"/>
      <c r="Q94" s="323"/>
      <c r="R94" s="323"/>
      <c r="S94" s="323"/>
      <c r="T94" s="323"/>
      <c r="U94" s="326" t="str">
        <f aca="false">IF(OR(COUNTIF($P94:$T94,"&gt;0")=0,COUNTA($P$14)=0),"",(IF(COUNTA($Q94:$T94)&lt;=2,SUM($P94:$T94),IF(COUNTA($Q94:$T94)=3,SUM($P94:$T94)-MIN($Q94:$T94),SUM($P94:$T94)-MIN($Q94:$T94)-SMALL($Q94:$T94,2))))*7/(SUM($P$14:$R$14)/10))</f>
        <v/>
      </c>
      <c r="V94" s="327" t="str">
        <f aca="false">IF(ROUNDDOWN(SUM($O94,$U94,0.5),0)&gt;0,ROUNDDOWN(SUM($O94,$U94,0.5),0),"")</f>
        <v/>
      </c>
      <c r="W94" s="327"/>
      <c r="X94" s="327"/>
      <c r="Y94" s="328"/>
    </row>
    <row r="95" customFormat="false" ht="26.25" hidden="false" customHeight="false" outlineLevel="0" collapsed="false">
      <c r="A95" s="320" t="n">
        <v>67</v>
      </c>
      <c r="B95" s="607"/>
      <c r="C95" s="607"/>
      <c r="D95" s="323"/>
      <c r="E95" s="323"/>
      <c r="F95" s="323"/>
      <c r="G95" s="324" t="n">
        <f aca="false">IF(COUNTA($D95:$F95)&gt;0,SUM($D95/$D$14,$E95/$E$14,$F95/$F$14)*$G$14/COUNTA($D95:$F95),0)</f>
        <v>0</v>
      </c>
      <c r="H95" s="323"/>
      <c r="I95" s="323"/>
      <c r="J95" s="324" t="n">
        <f aca="false">IF(COUNTA($H95:$I95)&gt;0,SUM($H95/$H$14,$I95/$I$14)*$J$14/COUNTA($H95:$I95),0)</f>
        <v>0</v>
      </c>
      <c r="K95" s="323"/>
      <c r="L95" s="323"/>
      <c r="M95" s="323"/>
      <c r="N95" s="324" t="n">
        <f aca="false">IF(COUNTA($K95:$M95)&gt;0,SUM($K95/$K$14,$L95/$L$14,$M95/$M$14)*$N$14/COUNTA($K95:$M95),0)</f>
        <v>0</v>
      </c>
      <c r="O95" s="325" t="str">
        <f aca="false">IF(ROUNDDOWN(SUM($G95,$J95,$N95,0.05),1)&gt;0,ROUNDDOWN(SUM($G95,$J95,$N95,0.05),1),"")</f>
        <v/>
      </c>
      <c r="P95" s="323"/>
      <c r="Q95" s="323"/>
      <c r="R95" s="323"/>
      <c r="S95" s="323"/>
      <c r="T95" s="323"/>
      <c r="U95" s="326" t="str">
        <f aca="false">IF(OR(COUNTIF($P95:$T95,"&gt;0")=0,COUNTA($P$14)=0),"",(IF(COUNTA($Q95:$T95)&lt;=2,SUM($P95:$T95),IF(COUNTA($Q95:$T95)=3,SUM($P95:$T95)-MIN($Q95:$T95),SUM($P95:$T95)-MIN($Q95:$T95)-SMALL($Q95:$T95,2))))*7/(SUM($P$14:$R$14)/10))</f>
        <v/>
      </c>
      <c r="V95" s="327" t="str">
        <f aca="false">IF(ROUNDDOWN(SUM($O95,$U95,0.5),0)&gt;0,ROUNDDOWN(SUM($O95,$U95,0.5),0),"")</f>
        <v/>
      </c>
      <c r="W95" s="327"/>
      <c r="X95" s="327"/>
      <c r="Y95" s="328" t="str">
        <f aca="false">IF(AND(N95&lt;$N$14/2,COUNTIF($P95:$T95,"&gt;0")&gt;0),"FAIL LABS",IF(OR($U95=0,$U95=""),"",IF($V95&gt;=70,"A",IF($V95&gt;=60,"B",IF($V95&gt;=50,"C",IF($V95&gt;=40,"D","E"))))))</f>
        <v/>
      </c>
    </row>
    <row r="96" customFormat="false" ht="26.25" hidden="false" customHeight="false" outlineLevel="0" collapsed="false">
      <c r="A96" s="320" t="n">
        <v>68</v>
      </c>
      <c r="B96" s="607"/>
      <c r="C96" s="607"/>
      <c r="D96" s="323"/>
      <c r="E96" s="323"/>
      <c r="F96" s="323"/>
      <c r="G96" s="324" t="n">
        <f aca="false">IF(COUNTA($D96:$F96)&gt;0,SUM($D96/$D$14,$E96/$E$14,$F96/$F$14)*$G$14/COUNTA($D96:$F96),0)</f>
        <v>0</v>
      </c>
      <c r="H96" s="323"/>
      <c r="I96" s="323"/>
      <c r="J96" s="324" t="n">
        <f aca="false">IF(COUNTA($H96:$I96)&gt;0,SUM($H96/$H$14,$I96/$I$14)*$J$14/COUNTA($H96:$I96),0)</f>
        <v>0</v>
      </c>
      <c r="K96" s="323"/>
      <c r="L96" s="323"/>
      <c r="M96" s="323"/>
      <c r="N96" s="324" t="n">
        <f aca="false">IF(COUNTA($K96:$M96)&gt;0,SUM($K96/$K$14,$L96/$L$14,$M96/$M$14)*$N$14/COUNTA($K96:$M96),0)</f>
        <v>0</v>
      </c>
      <c r="O96" s="325" t="str">
        <f aca="false">IF(ROUNDDOWN(SUM($G96,$J96,$N96,0.05),1)&gt;0,ROUNDDOWN(SUM($G96,$J96,$N96,0.05),1),"")</f>
        <v/>
      </c>
      <c r="P96" s="323"/>
      <c r="Q96" s="323"/>
      <c r="R96" s="323"/>
      <c r="S96" s="323"/>
      <c r="T96" s="323"/>
      <c r="U96" s="326" t="str">
        <f aca="false">IF(OR(COUNTIF($P96:$T96,"&gt;0")=0,COUNTA($P$14)=0),"",(IF(COUNTA($Q96:$T96)&lt;=2,SUM($P96:$T96),IF(COUNTA($Q96:$T96)=3,SUM($P96:$T96)-MIN($Q96:$T96),SUM($P96:$T96)-MIN($Q96:$T96)-SMALL($Q96:$T96,2))))*7/(SUM($P$14:$R$14)/10))</f>
        <v/>
      </c>
      <c r="V96" s="327" t="str">
        <f aca="false">IF(ROUNDDOWN(SUM($O96,$U96,0.5),0)&gt;0,ROUNDDOWN(SUM($O96,$U96,0.5),0),"")</f>
        <v/>
      </c>
      <c r="W96" s="327"/>
      <c r="X96" s="327"/>
      <c r="Y96" s="328" t="str">
        <f aca="false">IF(AND(N96&lt;$N$14/2,COUNTIF($P96:$T96,"&gt;0")&gt;0),"FAIL LABS",IF(OR($U96=0,$U96=""),"",IF($V96&gt;=70,"A",IF($V96&gt;=60,"B",IF($V96&gt;=50,"C",IF($V96&gt;=40,"D","E"))))))</f>
        <v/>
      </c>
    </row>
    <row r="97" customFormat="false" ht="28.5" hidden="false" customHeight="false" outlineLevel="0" collapsed="false">
      <c r="A97" s="415"/>
      <c r="B97" s="608"/>
      <c r="C97" s="608"/>
      <c r="D97" s="415"/>
      <c r="E97" s="349" t="s">
        <v>379</v>
      </c>
      <c r="F97" s="349"/>
      <c r="G97" s="349"/>
      <c r="H97" s="349"/>
      <c r="I97" s="349"/>
      <c r="J97" s="349"/>
      <c r="K97" s="349"/>
      <c r="L97" s="349"/>
      <c r="M97" s="349"/>
      <c r="N97" s="349"/>
      <c r="O97" s="349"/>
      <c r="P97" s="349"/>
      <c r="Q97" s="349"/>
      <c r="R97" s="349"/>
      <c r="S97" s="349"/>
      <c r="T97" s="349"/>
      <c r="U97" s="415"/>
      <c r="V97" s="417"/>
      <c r="W97" s="415"/>
      <c r="X97" s="415"/>
      <c r="Y97" s="415"/>
    </row>
    <row r="98" customFormat="false" ht="15.75" hidden="false" customHeight="false" outlineLevel="0" collapsed="false">
      <c r="A98" s="415"/>
      <c r="B98" s="609"/>
      <c r="C98" s="610"/>
      <c r="D98" s="353" t="s">
        <v>360</v>
      </c>
      <c r="E98" s="353"/>
      <c r="F98" s="354" t="s">
        <v>380</v>
      </c>
      <c r="G98" s="355" t="s">
        <v>381</v>
      </c>
      <c r="H98" s="356" t="s">
        <v>382</v>
      </c>
      <c r="I98" s="357" t="s">
        <v>383</v>
      </c>
      <c r="J98" s="357" t="s">
        <v>384</v>
      </c>
      <c r="K98" s="358"/>
      <c r="L98" s="425"/>
      <c r="M98" s="425"/>
      <c r="N98" s="425"/>
      <c r="O98" s="360" t="s">
        <v>385</v>
      </c>
      <c r="P98" s="360"/>
      <c r="Q98" s="361" t="s">
        <v>386</v>
      </c>
      <c r="R98" s="361"/>
      <c r="S98" s="354" t="s">
        <v>387</v>
      </c>
      <c r="T98" s="354"/>
      <c r="U98" s="415"/>
      <c r="V98" s="417"/>
      <c r="W98" s="415"/>
      <c r="X98" s="415"/>
      <c r="Y98" s="415"/>
    </row>
    <row r="99" customFormat="false" ht="31.5" hidden="false" customHeight="true" outlineLevel="0" collapsed="false">
      <c r="A99" s="415"/>
      <c r="B99" s="610"/>
      <c r="C99" s="610"/>
      <c r="D99" s="363" t="s">
        <v>388</v>
      </c>
      <c r="E99" s="363"/>
      <c r="F99" s="364" t="n">
        <f aca="false">COUNTIF($Y$15:$Y96,F$98)</f>
        <v>29</v>
      </c>
      <c r="G99" s="364" t="n">
        <f aca="false">COUNTIF($Y$15:$Y96,G$98)</f>
        <v>34</v>
      </c>
      <c r="H99" s="365" t="n">
        <f aca="false">COUNTIF($Y$15:$Y96,H$98)</f>
        <v>2</v>
      </c>
      <c r="I99" s="366" t="n">
        <f aca="false">COUNTIF($Y$15:$Y96,I$98)</f>
        <v>1</v>
      </c>
      <c r="J99" s="366" t="n">
        <f aca="false">COUNTIF($Y$15:$Y96,J$98)</f>
        <v>0</v>
      </c>
      <c r="K99" s="358"/>
      <c r="L99" s="425"/>
      <c r="M99" s="425"/>
      <c r="N99" s="425"/>
      <c r="O99" s="367" t="s">
        <v>389</v>
      </c>
      <c r="P99" s="355" t="s">
        <v>390</v>
      </c>
      <c r="Q99" s="368" t="s">
        <v>391</v>
      </c>
      <c r="R99" s="369" t="s">
        <v>392</v>
      </c>
      <c r="S99" s="370" t="s">
        <v>393</v>
      </c>
      <c r="T99" s="370"/>
      <c r="U99" s="415"/>
      <c r="V99" s="417"/>
      <c r="W99" s="415"/>
      <c r="X99" s="415"/>
      <c r="Y99" s="415"/>
    </row>
    <row r="100" customFormat="false" ht="26.25" hidden="false" customHeight="true" outlineLevel="0" collapsed="false">
      <c r="A100" s="415"/>
      <c r="B100" s="610"/>
      <c r="C100" s="610"/>
      <c r="D100" s="363" t="s">
        <v>394</v>
      </c>
      <c r="E100" s="363"/>
      <c r="F100" s="364"/>
      <c r="G100" s="364"/>
      <c r="H100" s="365"/>
      <c r="I100" s="366"/>
      <c r="J100" s="366"/>
      <c r="K100" s="358"/>
      <c r="L100" s="355" t="s">
        <v>395</v>
      </c>
      <c r="M100" s="355"/>
      <c r="N100" s="371" t="s">
        <v>388</v>
      </c>
      <c r="O100" s="372" t="n">
        <f aca="false">IF(SUM($O$15:$O96)&gt;0,AVERAGE($O$15:$O96),0)</f>
        <v>19.8214285714286</v>
      </c>
      <c r="P100" s="372" t="n">
        <f aca="false">$O100/30*100</f>
        <v>66.0714285714286</v>
      </c>
      <c r="Q100" s="372" t="n">
        <f aca="false">IF(SUM($U$15:$U96)&gt;0,AVERAGE($U$15:$U96),0)</f>
        <v>48.8181818181818</v>
      </c>
      <c r="R100" s="373" t="n">
        <f aca="false">$Q100/70*100</f>
        <v>69.7402597402598</v>
      </c>
      <c r="S100" s="374" t="n">
        <f aca="false">IF(SUM($V$15:$V96)&gt;0,AVERAGE($V$15:$V96),0)</f>
        <v>66</v>
      </c>
      <c r="T100" s="374"/>
      <c r="U100" s="415"/>
      <c r="V100" s="417"/>
      <c r="W100" s="415"/>
      <c r="X100" s="415"/>
      <c r="Y100" s="415"/>
    </row>
    <row r="101" customFormat="false" ht="21" hidden="false" customHeight="false" outlineLevel="0" collapsed="false">
      <c r="A101" s="415"/>
      <c r="B101" s="610"/>
      <c r="C101" s="610"/>
      <c r="D101" s="423"/>
      <c r="E101" s="424"/>
      <c r="F101" s="424"/>
      <c r="G101" s="424"/>
      <c r="H101" s="425"/>
      <c r="I101" s="425"/>
      <c r="J101" s="425"/>
      <c r="K101" s="358"/>
      <c r="L101" s="355"/>
      <c r="M101" s="355"/>
      <c r="N101" s="371" t="s">
        <v>396</v>
      </c>
      <c r="O101" s="372"/>
      <c r="P101" s="372"/>
      <c r="Q101" s="377"/>
      <c r="R101" s="373"/>
      <c r="S101" s="374"/>
      <c r="T101" s="374"/>
      <c r="U101" s="415"/>
      <c r="V101" s="417"/>
      <c r="W101" s="415"/>
      <c r="X101" s="415"/>
      <c r="Y101" s="415"/>
    </row>
    <row r="102" customFormat="false" ht="21" hidden="false" customHeight="false" outlineLevel="0" collapsed="false">
      <c r="A102" s="415"/>
      <c r="B102" s="610"/>
      <c r="C102" s="610"/>
      <c r="D102" s="378"/>
      <c r="E102" s="379"/>
      <c r="F102" s="380" t="s">
        <v>397</v>
      </c>
      <c r="G102" s="380" t="s">
        <v>398</v>
      </c>
      <c r="H102" s="424"/>
      <c r="I102" s="424"/>
      <c r="J102" s="425"/>
      <c r="K102" s="358"/>
      <c r="L102" s="355" t="s">
        <v>399</v>
      </c>
      <c r="M102" s="355"/>
      <c r="N102" s="371" t="s">
        <v>388</v>
      </c>
      <c r="O102" s="381" t="n">
        <f aca="false">MIN($O$15:$O96)</f>
        <v>10.3</v>
      </c>
      <c r="P102" s="372" t="n">
        <f aca="false">$O102/30*100</f>
        <v>34.3333333333333</v>
      </c>
      <c r="Q102" s="382" t="n">
        <f aca="false">MIN($U$15:$U96)</f>
        <v>38</v>
      </c>
      <c r="R102" s="373" t="n">
        <f aca="false">$Q102/70*100</f>
        <v>54.2857142857143</v>
      </c>
      <c r="S102" s="374" t="n">
        <f aca="false">MIN($V$15:$V96)</f>
        <v>10</v>
      </c>
      <c r="T102" s="374"/>
      <c r="U102" s="415"/>
      <c r="V102" s="417"/>
      <c r="W102" s="415"/>
      <c r="X102" s="415"/>
      <c r="Y102" s="415"/>
    </row>
    <row r="103" customFormat="false" ht="26.25" hidden="false" customHeight="false" outlineLevel="0" collapsed="false">
      <c r="A103" s="415"/>
      <c r="B103" s="610"/>
      <c r="C103" s="610"/>
      <c r="D103" s="353" t="s">
        <v>1</v>
      </c>
      <c r="E103" s="353"/>
      <c r="F103" s="383" t="n">
        <f aca="false">COUNTIF($V$15:$V$96,"&gt;=40")</f>
        <v>66</v>
      </c>
      <c r="G103" s="383"/>
      <c r="H103" s="424"/>
      <c r="I103" s="424"/>
      <c r="J103" s="425"/>
      <c r="K103" s="358"/>
      <c r="L103" s="355"/>
      <c r="M103" s="355"/>
      <c r="N103" s="371" t="s">
        <v>396</v>
      </c>
      <c r="O103" s="372"/>
      <c r="P103" s="372"/>
      <c r="Q103" s="384"/>
      <c r="R103" s="384"/>
      <c r="S103" s="385"/>
      <c r="T103" s="385"/>
      <c r="U103" s="415"/>
      <c r="V103" s="417"/>
      <c r="W103" s="415"/>
      <c r="X103" s="415"/>
      <c r="Y103" s="415"/>
    </row>
    <row r="104" customFormat="false" ht="26.25" hidden="false" customHeight="false" outlineLevel="0" collapsed="false">
      <c r="A104" s="415"/>
      <c r="B104" s="610"/>
      <c r="C104" s="610"/>
      <c r="D104" s="353" t="s">
        <v>400</v>
      </c>
      <c r="E104" s="353"/>
      <c r="F104" s="383" t="n">
        <f aca="false">COUNTIF($Y$15:$Y96,"E")</f>
        <v>0</v>
      </c>
      <c r="G104" s="383"/>
      <c r="H104" s="424"/>
      <c r="I104" s="424"/>
      <c r="J104" s="425"/>
      <c r="K104" s="611"/>
      <c r="L104" s="355" t="s">
        <v>401</v>
      </c>
      <c r="M104" s="355"/>
      <c r="N104" s="371" t="s">
        <v>388</v>
      </c>
      <c r="O104" s="372" t="n">
        <f aca="false">MAX($O$15:$O96)</f>
        <v>24.5</v>
      </c>
      <c r="P104" s="372" t="n">
        <f aca="false">$O104/30*100</f>
        <v>81.6666666666667</v>
      </c>
      <c r="Q104" s="372" t="n">
        <f aca="false">MAX($U$15:$U96)</f>
        <v>58</v>
      </c>
      <c r="R104" s="373" t="n">
        <f aca="false">$Q104/70*100</f>
        <v>82.8571428571429</v>
      </c>
      <c r="S104" s="374" t="n">
        <f aca="false">MAX($V$15:$V96)</f>
        <v>79</v>
      </c>
      <c r="T104" s="374"/>
      <c r="U104" s="415"/>
      <c r="V104" s="417"/>
      <c r="W104" s="415"/>
      <c r="X104" s="415"/>
      <c r="Y104" s="415"/>
    </row>
    <row r="105" customFormat="false" ht="26.25" hidden="false" customHeight="true" outlineLevel="0" collapsed="false">
      <c r="A105" s="415"/>
      <c r="B105" s="610"/>
      <c r="C105" s="612"/>
      <c r="D105" s="363" t="s">
        <v>402</v>
      </c>
      <c r="E105" s="363"/>
      <c r="F105" s="383" t="n">
        <f aca="false">COUNTA($B$15:$B78)-SUM(F99:J99)</f>
        <v>-2</v>
      </c>
      <c r="G105" s="383"/>
      <c r="H105" s="424"/>
      <c r="I105" s="424"/>
      <c r="J105" s="424"/>
      <c r="K105" s="424"/>
      <c r="L105" s="355"/>
      <c r="M105" s="355"/>
      <c r="N105" s="371" t="s">
        <v>396</v>
      </c>
      <c r="O105" s="372"/>
      <c r="P105" s="372"/>
      <c r="Q105" s="377"/>
      <c r="R105" s="373"/>
      <c r="S105" s="374"/>
      <c r="T105" s="374"/>
      <c r="U105" s="415"/>
      <c r="V105" s="417"/>
      <c r="W105" s="415"/>
      <c r="X105" s="415"/>
      <c r="Y105" s="415"/>
    </row>
    <row r="106" customFormat="false" ht="26.25" hidden="false" customHeight="false" outlineLevel="0" collapsed="false">
      <c r="A106" s="415"/>
      <c r="B106" s="610"/>
      <c r="C106" s="612"/>
      <c r="D106" s="355" t="s">
        <v>22</v>
      </c>
      <c r="E106" s="355"/>
      <c r="F106" s="383" t="n">
        <f aca="false">SUM($F103:$F105)</f>
        <v>64</v>
      </c>
      <c r="G106" s="383"/>
      <c r="H106" s="424"/>
      <c r="I106" s="424"/>
      <c r="J106" s="424"/>
      <c r="K106" s="424"/>
      <c r="L106" s="355" t="s">
        <v>403</v>
      </c>
      <c r="M106" s="355"/>
      <c r="N106" s="371" t="s">
        <v>388</v>
      </c>
      <c r="O106" s="381" t="n">
        <f aca="false">IF(SUM($O$15:$O96)&gt;0,STDEV($O$15:$O96),0)</f>
        <v>2.45545195563228</v>
      </c>
      <c r="P106" s="372" t="n">
        <f aca="false">$O106/30*100</f>
        <v>8.18483985210761</v>
      </c>
      <c r="Q106" s="382" t="n">
        <f aca="false">IF(SUM($U$15:$U96),STDEV($U$15:$U96),0)</f>
        <v>5.28469223588015</v>
      </c>
      <c r="R106" s="373" t="n">
        <f aca="false">$Q106/70*100</f>
        <v>7.54956033697164</v>
      </c>
      <c r="S106" s="374" t="n">
        <f aca="false">IF(SUM($V$15:$V96)&gt;0,STDEV($V$15:$V96),0)</f>
        <v>13.1314425181964</v>
      </c>
      <c r="T106" s="374"/>
      <c r="U106" s="415"/>
      <c r="V106" s="417"/>
      <c r="W106" s="415"/>
      <c r="X106" s="415"/>
      <c r="Y106" s="415"/>
    </row>
    <row r="107" customFormat="false" ht="21" hidden="false" customHeight="false" outlineLevel="0" collapsed="false">
      <c r="A107" s="415"/>
      <c r="B107" s="610"/>
      <c r="C107" s="612"/>
      <c r="D107" s="424"/>
      <c r="E107" s="424"/>
      <c r="F107" s="424"/>
      <c r="G107" s="427"/>
      <c r="H107" s="424"/>
      <c r="I107" s="424"/>
      <c r="J107" s="424"/>
      <c r="K107" s="424"/>
      <c r="L107" s="355"/>
      <c r="M107" s="355"/>
      <c r="N107" s="371" t="s">
        <v>396</v>
      </c>
      <c r="O107" s="372"/>
      <c r="P107" s="372"/>
      <c r="Q107" s="384"/>
      <c r="R107" s="384"/>
      <c r="S107" s="385"/>
      <c r="T107" s="385"/>
      <c r="U107" s="415"/>
      <c r="V107" s="417"/>
      <c r="W107" s="415"/>
      <c r="X107" s="415"/>
      <c r="Y107" s="415"/>
    </row>
    <row r="108" customFormat="false" ht="15.75" hidden="false" customHeight="false" outlineLevel="0" collapsed="false"/>
  </sheetData>
  <mergeCells count="44">
    <mergeCell ref="A6:Y6"/>
    <mergeCell ref="A7:Y7"/>
    <mergeCell ref="A8:Y8"/>
    <mergeCell ref="A9:Y9"/>
    <mergeCell ref="E10:F10"/>
    <mergeCell ref="G10:H10"/>
    <mergeCell ref="N10:O10"/>
    <mergeCell ref="P10:S10"/>
    <mergeCell ref="A12:A14"/>
    <mergeCell ref="B12:B14"/>
    <mergeCell ref="C12:C14"/>
    <mergeCell ref="D12:G12"/>
    <mergeCell ref="H12:J12"/>
    <mergeCell ref="K12:N12"/>
    <mergeCell ref="O12:O14"/>
    <mergeCell ref="P12:U12"/>
    <mergeCell ref="V12:V14"/>
    <mergeCell ref="W12:W14"/>
    <mergeCell ref="X12:X14"/>
    <mergeCell ref="Y12:Y14"/>
    <mergeCell ref="E97:T97"/>
    <mergeCell ref="D98:E98"/>
    <mergeCell ref="O98:P98"/>
    <mergeCell ref="Q98:R98"/>
    <mergeCell ref="S98:T98"/>
    <mergeCell ref="D99:E99"/>
    <mergeCell ref="S99:T99"/>
    <mergeCell ref="D100:E100"/>
    <mergeCell ref="L100:M101"/>
    <mergeCell ref="S100:T100"/>
    <mergeCell ref="S101:T101"/>
    <mergeCell ref="L102:M103"/>
    <mergeCell ref="S102:T102"/>
    <mergeCell ref="D103:E103"/>
    <mergeCell ref="S103:T103"/>
    <mergeCell ref="D104:E104"/>
    <mergeCell ref="L104:M105"/>
    <mergeCell ref="S104:T104"/>
    <mergeCell ref="D105:E105"/>
    <mergeCell ref="S105:T105"/>
    <mergeCell ref="D106:E106"/>
    <mergeCell ref="L106:M107"/>
    <mergeCell ref="S106:T106"/>
    <mergeCell ref="S107:T107"/>
  </mergeCells>
  <conditionalFormatting sqref="N15:N80 D95:L96 F15:G80 I15:J80 I93:J94 F93:G94 N92:N96 I92 F92 G81:G92">
    <cfRule type="cellIs" priority="2" operator="equal" aboveAverage="0" equalAverage="0" bottom="0" percent="0" rank="0" text="" dxfId="59">
      <formula>0</formula>
    </cfRule>
  </conditionalFormatting>
  <conditionalFormatting sqref="B72:C80 B92:C94 V15:Y96 A15:A96">
    <cfRule type="expression" priority="3" aboveAverage="0" equalAverage="0" bottom="0" percent="0" rank="0" text="" dxfId="60">
      <formula>"$V17&lt;40"</formula>
    </cfRule>
  </conditionalFormatting>
  <conditionalFormatting sqref="P15:T96">
    <cfRule type="expression" priority="4" aboveAverage="0" equalAverage="0" bottom="0" percent="0" rank="0" text="" dxfId="61">
      <formula>($U15="")</formula>
    </cfRule>
  </conditionalFormatting>
  <conditionalFormatting sqref="M15:M80 M92:M96">
    <cfRule type="cellIs" priority="5" operator="equal" aboveAverage="0" equalAverage="0" bottom="0" percent="0" rank="0" text="" dxfId="62">
      <formula>0</formula>
    </cfRule>
  </conditionalFormatting>
  <conditionalFormatting sqref="B15:C71">
    <cfRule type="expression" priority="6" aboveAverage="0" equalAverage="0" bottom="0" percent="0" rank="0" text="" dxfId="63">
      <formula>"$V17&lt;40"</formula>
    </cfRule>
  </conditionalFormatting>
  <conditionalFormatting sqref="K15:L80 K92:L94">
    <cfRule type="cellIs" priority="7" operator="equal" aboveAverage="0" equalAverage="0" bottom="0" percent="0" rank="0" text="" dxfId="64">
      <formula>0</formula>
    </cfRule>
  </conditionalFormatting>
  <conditionalFormatting sqref="D15:E80 D92:E94">
    <cfRule type="cellIs" priority="8" operator="equal" aboveAverage="0" equalAverage="0" bottom="0" percent="0" rank="0" text="" dxfId="65">
      <formula>0</formula>
    </cfRule>
  </conditionalFormatting>
  <conditionalFormatting sqref="H15:H80 H92:H94">
    <cfRule type="cellIs" priority="9" operator="equal" aboveAverage="0" equalAverage="0" bottom="0" percent="0" rank="0" text="" dxfId="66">
      <formula>0</formula>
    </cfRule>
  </conditionalFormatting>
  <conditionalFormatting sqref="B81:C81">
    <cfRule type="expression" priority="10" aboveAverage="0" equalAverage="0" bottom="0" percent="0" rank="0" text="" dxfId="67">
      <formula>"$V17&lt;40"</formula>
    </cfRule>
  </conditionalFormatting>
  <conditionalFormatting sqref="D81:F91 K84:L91 J84:J92 N81:N91 H84:I91 H81:L83">
    <cfRule type="cellIs" priority="11" operator="equal" aboveAverage="0" equalAverage="0" bottom="0" percent="0" rank="0" text="" dxfId="68">
      <formula>0</formula>
    </cfRule>
  </conditionalFormatting>
  <conditionalFormatting sqref="M81:M91">
    <cfRule type="cellIs" priority="12" operator="equal" aboveAverage="0" equalAverage="0" bottom="0" percent="0" rank="0" text="" dxfId="69">
      <formula>0</formula>
    </cfRule>
  </conditionalFormatting>
  <dataValidations count="4">
    <dataValidation allowBlank="true" operator="between" showDropDown="false" showErrorMessage="true" showInputMessage="true" sqref="D15:U96" type="decimal">
      <formula1>0</formula1>
      <formula2>D$14</formula2>
    </dataValidation>
    <dataValidation allowBlank="true" error="THE INPUT TO THIS CELL SHOULD BE A NON-NEGATIVE LESS THAN OR EQUAL TO 100. PLEASE CHECK YOUR DATA AND FORMULAS AFFECTING THIS CELL. " errorTitle="INVALID DATA" operator="between" showDropDown="false" showErrorMessage="true" showInputMessage="false" sqref="V15:V96" type="decimal">
      <formula1>0</formula1>
      <formula2>100</formula2>
    </dataValidation>
    <dataValidation allowBlank="true" error="THE VALUE IN THIS CELL SHOULD BE NON-NEGATIVE LESS THAN 100&#10;" errorTitle="INVALID DATA" operator="between" showDropDown="false" showErrorMessage="true" showInputMessage="false" sqref="R100:T107" type="decimal">
      <formula1>0</formula1>
      <formula2>100</formula2>
    </dataValidation>
    <dataValidation allowBlank="true" error="THE VALUE IN THIS CELL SHOULD BE NON-NEGATIVE LESS THAN 100" errorTitle="INVALID DATA" operator="between" showDropDown="false" showErrorMessage="true" showInputMessage="false" sqref="P100:P107" type="decimal">
      <formula1>0</formula1>
      <formula2>100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7"/>
  <sheetViews>
    <sheetView showFormulas="false" showGridLines="true" showRowColHeaders="true" showZeros="true" rightToLeft="false" tabSelected="false" showOutlineSymbols="true" defaultGridColor="true" view="pageBreakPreview" topLeftCell="A82" colorId="64" zoomScale="100" zoomScaleNormal="70" zoomScalePageLayoutView="100" workbookViewId="0">
      <selection pane="topLeft" activeCell="C94" activeCellId="0" sqref="C94"/>
    </sheetView>
  </sheetViews>
  <sheetFormatPr defaultColWidth="9.14453125" defaultRowHeight="15.75" zeroHeight="true" outlineLevelRow="0" outlineLevelCol="0"/>
  <cols>
    <col collapsed="false" customWidth="true" hidden="false" outlineLevel="0" max="1" min="1" style="294" width="8.42"/>
    <col collapsed="false" customWidth="true" hidden="false" outlineLevel="0" max="2" min="2" style="591" width="21.86"/>
    <col collapsed="false" customWidth="true" hidden="false" outlineLevel="0" max="3" min="3" style="591" width="43.14"/>
    <col collapsed="false" customWidth="true" hidden="false" outlineLevel="0" max="6" min="4" style="294" width="10.71"/>
    <col collapsed="false" customWidth="true" hidden="false" outlineLevel="0" max="7" min="7" style="295" width="15.42"/>
    <col collapsed="false" customWidth="true" hidden="false" outlineLevel="0" max="14" min="8" style="294" width="10.71"/>
    <col collapsed="false" customWidth="true" hidden="false" outlineLevel="0" max="15" min="15" style="294" width="14"/>
    <col collapsed="false" customWidth="true" hidden="false" outlineLevel="0" max="20" min="16" style="294" width="10.71"/>
    <col collapsed="false" customWidth="true" hidden="false" outlineLevel="0" max="21" min="21" style="294" width="15.13"/>
    <col collapsed="false" customWidth="true" hidden="false" outlineLevel="0" max="22" min="22" style="296" width="12.57"/>
    <col collapsed="false" customWidth="true" hidden="false" outlineLevel="0" max="24" min="23" style="294" width="10.71"/>
    <col collapsed="false" customWidth="true" hidden="false" outlineLevel="0" max="25" min="25" style="294" width="21.13"/>
    <col collapsed="false" customWidth="false" hidden="true" outlineLevel="0" max="1024" min="26" style="0" width="9.14"/>
  </cols>
  <sheetData>
    <row r="1" customFormat="false" ht="15.75" hidden="false" customHeight="false" outlineLevel="0" collapsed="false"/>
    <row r="2" customFormat="false" ht="15.75" hidden="false" customHeight="false" outlineLevel="0" collapsed="false"/>
    <row r="3" customFormat="false" ht="15.75" hidden="false" customHeight="false" outlineLevel="0" collapsed="false"/>
    <row r="4" customFormat="false" ht="15.75" hidden="false" customHeight="false" outlineLevel="0" collapsed="false"/>
    <row r="5" customFormat="false" ht="15.75" hidden="false" customHeight="false" outlineLevel="0" collapsed="false"/>
    <row r="6" customFormat="false" ht="30" hidden="false" customHeight="false" outlineLevel="0" collapsed="false">
      <c r="A6" s="297" t="s">
        <v>342</v>
      </c>
      <c r="B6" s="297"/>
      <c r="C6" s="297"/>
      <c r="D6" s="297"/>
      <c r="E6" s="297"/>
      <c r="F6" s="297"/>
      <c r="G6" s="297"/>
      <c r="H6" s="297"/>
      <c r="I6" s="297"/>
      <c r="J6" s="297"/>
      <c r="K6" s="297"/>
      <c r="L6" s="297"/>
      <c r="M6" s="297"/>
      <c r="N6" s="297"/>
      <c r="O6" s="297"/>
      <c r="P6" s="297"/>
      <c r="Q6" s="297"/>
      <c r="R6" s="297"/>
      <c r="S6" s="297"/>
      <c r="T6" s="297"/>
      <c r="U6" s="297"/>
      <c r="V6" s="297"/>
      <c r="W6" s="297"/>
      <c r="X6" s="297"/>
      <c r="Y6" s="297"/>
    </row>
    <row r="7" customFormat="false" ht="22.5" hidden="false" customHeight="false" outlineLevel="0" collapsed="false">
      <c r="A7" s="298" t="s">
        <v>404</v>
      </c>
      <c r="B7" s="298"/>
      <c r="C7" s="298"/>
      <c r="D7" s="298"/>
      <c r="E7" s="298"/>
      <c r="F7" s="298"/>
      <c r="G7" s="298"/>
      <c r="H7" s="298"/>
      <c r="I7" s="298"/>
      <c r="J7" s="298"/>
      <c r="K7" s="298"/>
      <c r="L7" s="298"/>
      <c r="M7" s="298"/>
      <c r="N7" s="298"/>
      <c r="O7" s="298"/>
      <c r="P7" s="298"/>
      <c r="Q7" s="298"/>
      <c r="R7" s="298"/>
      <c r="S7" s="298"/>
      <c r="T7" s="298"/>
      <c r="U7" s="298"/>
      <c r="V7" s="298"/>
      <c r="W7" s="298"/>
      <c r="X7" s="298"/>
      <c r="Y7" s="298"/>
    </row>
    <row r="8" customFormat="false" ht="22.5" hidden="false" customHeight="false" outlineLevel="0" collapsed="false">
      <c r="A8" s="298" t="s">
        <v>344</v>
      </c>
      <c r="B8" s="298"/>
      <c r="C8" s="298"/>
      <c r="D8" s="298"/>
      <c r="E8" s="298"/>
      <c r="F8" s="298"/>
      <c r="G8" s="298"/>
      <c r="H8" s="298"/>
      <c r="I8" s="298"/>
      <c r="J8" s="298"/>
      <c r="K8" s="298"/>
      <c r="L8" s="298"/>
      <c r="M8" s="298"/>
      <c r="N8" s="298"/>
      <c r="O8" s="298"/>
      <c r="P8" s="298"/>
      <c r="Q8" s="298"/>
      <c r="R8" s="298"/>
      <c r="S8" s="298"/>
      <c r="T8" s="298"/>
      <c r="U8" s="298"/>
      <c r="V8" s="298"/>
      <c r="W8" s="298"/>
      <c r="X8" s="298"/>
      <c r="Y8" s="298"/>
    </row>
    <row r="9" customFormat="false" ht="22.5" hidden="false" customHeight="false" outlineLevel="0" collapsed="false">
      <c r="A9" s="299" t="s">
        <v>345</v>
      </c>
      <c r="B9" s="299"/>
      <c r="C9" s="299"/>
      <c r="D9" s="299"/>
      <c r="E9" s="299"/>
      <c r="F9" s="299"/>
      <c r="G9" s="299"/>
      <c r="H9" s="299"/>
      <c r="I9" s="299"/>
      <c r="J9" s="299"/>
      <c r="K9" s="299"/>
      <c r="L9" s="299"/>
      <c r="M9" s="299"/>
      <c r="N9" s="299"/>
      <c r="O9" s="299"/>
      <c r="P9" s="299"/>
      <c r="Q9" s="299"/>
      <c r="R9" s="299"/>
      <c r="S9" s="299"/>
      <c r="T9" s="299"/>
      <c r="U9" s="299"/>
      <c r="V9" s="299"/>
      <c r="W9" s="299"/>
      <c r="X9" s="299"/>
      <c r="Y9" s="299"/>
    </row>
    <row r="10" customFormat="false" ht="22.5" hidden="false" customHeight="false" outlineLevel="0" collapsed="false">
      <c r="A10" s="300"/>
      <c r="B10" s="578"/>
      <c r="C10" s="578"/>
      <c r="D10" s="300"/>
      <c r="E10" s="301" t="s">
        <v>346</v>
      </c>
      <c r="F10" s="301"/>
      <c r="G10" s="302" t="s">
        <v>31</v>
      </c>
      <c r="H10" s="302"/>
      <c r="I10" s="303"/>
      <c r="J10" s="304"/>
      <c r="K10" s="304"/>
      <c r="L10" s="305"/>
      <c r="M10" s="305"/>
      <c r="N10" s="301" t="s">
        <v>347</v>
      </c>
      <c r="O10" s="301"/>
      <c r="P10" s="299" t="s">
        <v>231</v>
      </c>
      <c r="Q10" s="299"/>
      <c r="R10" s="299"/>
      <c r="S10" s="299"/>
      <c r="T10" s="304"/>
      <c r="U10" s="304"/>
      <c r="V10" s="304"/>
      <c r="W10" s="300"/>
      <c r="X10" s="300"/>
      <c r="Y10" s="300"/>
    </row>
    <row r="11" customFormat="false" ht="15.75" hidden="false" customHeight="false" outlineLevel="0" collapsed="false">
      <c r="A11" s="300"/>
      <c r="B11" s="578"/>
      <c r="C11" s="578"/>
      <c r="D11" s="300"/>
      <c r="E11" s="300"/>
      <c r="F11" s="300"/>
      <c r="G11" s="306"/>
      <c r="H11" s="300"/>
      <c r="I11" s="300"/>
      <c r="J11" s="300"/>
      <c r="K11" s="300"/>
      <c r="L11" s="300"/>
      <c r="M11" s="300"/>
      <c r="N11" s="300"/>
      <c r="O11" s="300"/>
      <c r="P11" s="300"/>
      <c r="Q11" s="300"/>
      <c r="R11" s="300"/>
      <c r="S11" s="300"/>
      <c r="T11" s="300"/>
      <c r="U11" s="300"/>
      <c r="V11" s="307"/>
      <c r="W11" s="300"/>
      <c r="X11" s="300"/>
      <c r="Y11" s="300"/>
    </row>
    <row r="12" customFormat="false" ht="18" hidden="false" customHeight="true" outlineLevel="0" collapsed="false">
      <c r="A12" s="308" t="s">
        <v>349</v>
      </c>
      <c r="B12" s="581" t="s">
        <v>350</v>
      </c>
      <c r="C12" s="581" t="s">
        <v>351</v>
      </c>
      <c r="D12" s="309" t="s">
        <v>352</v>
      </c>
      <c r="E12" s="309"/>
      <c r="F12" s="309"/>
      <c r="G12" s="309"/>
      <c r="H12" s="310" t="s">
        <v>353</v>
      </c>
      <c r="I12" s="310"/>
      <c r="J12" s="310"/>
      <c r="K12" s="310" t="s">
        <v>354</v>
      </c>
      <c r="L12" s="310"/>
      <c r="M12" s="310"/>
      <c r="N12" s="310"/>
      <c r="O12" s="311" t="s">
        <v>355</v>
      </c>
      <c r="P12" s="310" t="s">
        <v>356</v>
      </c>
      <c r="Q12" s="310"/>
      <c r="R12" s="310"/>
      <c r="S12" s="310"/>
      <c r="T12" s="310"/>
      <c r="U12" s="310"/>
      <c r="V12" s="312" t="s">
        <v>357</v>
      </c>
      <c r="W12" s="313" t="s">
        <v>358</v>
      </c>
      <c r="X12" s="313" t="s">
        <v>359</v>
      </c>
      <c r="Y12" s="313" t="s">
        <v>360</v>
      </c>
    </row>
    <row r="13" customFormat="false" ht="98.25" hidden="false" customHeight="false" outlineLevel="0" collapsed="false">
      <c r="A13" s="308"/>
      <c r="B13" s="581"/>
      <c r="C13" s="581"/>
      <c r="D13" s="314" t="s">
        <v>361</v>
      </c>
      <c r="E13" s="314" t="s">
        <v>362</v>
      </c>
      <c r="F13" s="314" t="s">
        <v>363</v>
      </c>
      <c r="G13" s="309" t="s">
        <v>22</v>
      </c>
      <c r="H13" s="315" t="s">
        <v>364</v>
      </c>
      <c r="I13" s="315" t="s">
        <v>365</v>
      </c>
      <c r="J13" s="310" t="s">
        <v>22</v>
      </c>
      <c r="K13" s="315" t="s">
        <v>366</v>
      </c>
      <c r="L13" s="315" t="s">
        <v>367</v>
      </c>
      <c r="M13" s="315" t="s">
        <v>368</v>
      </c>
      <c r="N13" s="315" t="s">
        <v>369</v>
      </c>
      <c r="O13" s="311"/>
      <c r="P13" s="315" t="s">
        <v>370</v>
      </c>
      <c r="Q13" s="315" t="s">
        <v>371</v>
      </c>
      <c r="R13" s="315" t="s">
        <v>372</v>
      </c>
      <c r="S13" s="315" t="s">
        <v>373</v>
      </c>
      <c r="T13" s="315" t="s">
        <v>374</v>
      </c>
      <c r="U13" s="315" t="s">
        <v>375</v>
      </c>
      <c r="V13" s="312"/>
      <c r="W13" s="313"/>
      <c r="X13" s="313"/>
      <c r="Y13" s="313"/>
    </row>
    <row r="14" customFormat="false" ht="20.25" hidden="false" customHeight="false" outlineLevel="0" collapsed="false">
      <c r="A14" s="308"/>
      <c r="B14" s="581"/>
      <c r="C14" s="581"/>
      <c r="D14" s="316" t="n">
        <v>15</v>
      </c>
      <c r="E14" s="316" t="n">
        <v>15</v>
      </c>
      <c r="F14" s="316" t="n">
        <v>10</v>
      </c>
      <c r="G14" s="317" t="n">
        <v>10</v>
      </c>
      <c r="H14" s="316" t="n">
        <v>5</v>
      </c>
      <c r="I14" s="316" t="n">
        <v>5</v>
      </c>
      <c r="J14" s="318" t="n">
        <v>5</v>
      </c>
      <c r="K14" s="316" t="n">
        <v>15</v>
      </c>
      <c r="L14" s="316" t="n">
        <v>15</v>
      </c>
      <c r="M14" s="316" t="n">
        <v>15</v>
      </c>
      <c r="N14" s="318" t="n">
        <v>15</v>
      </c>
      <c r="O14" s="311"/>
      <c r="P14" s="308" t="n">
        <v>30</v>
      </c>
      <c r="Q14" s="308" t="n">
        <v>20</v>
      </c>
      <c r="R14" s="308" t="n">
        <v>20</v>
      </c>
      <c r="S14" s="308" t="n">
        <v>20</v>
      </c>
      <c r="T14" s="308" t="n">
        <v>20</v>
      </c>
      <c r="U14" s="319" t="n">
        <v>70</v>
      </c>
      <c r="V14" s="312"/>
      <c r="W14" s="313"/>
      <c r="X14" s="313"/>
      <c r="Y14" s="313"/>
    </row>
    <row r="15" customFormat="false" ht="26.25" hidden="false" customHeight="false" outlineLevel="0" collapsed="false">
      <c r="A15" s="320" t="n">
        <v>1</v>
      </c>
      <c r="B15" s="591" t="s">
        <v>8</v>
      </c>
      <c r="C15" s="591" t="s">
        <v>9</v>
      </c>
      <c r="D15" s="323" t="n">
        <v>5</v>
      </c>
      <c r="E15" s="323" t="n">
        <v>4</v>
      </c>
      <c r="F15" s="323"/>
      <c r="G15" s="324" t="n">
        <f aca="false">IF(COUNTA($D15:$F15)&gt;0,SUM($D15/$D$14,$E15/$E$14,$F15/$F$14)*$G$14/COUNTA($D15:$F15),0)</f>
        <v>3</v>
      </c>
      <c r="H15" s="323" t="n">
        <v>3.5</v>
      </c>
      <c r="I15" s="323" t="n">
        <v>3.5</v>
      </c>
      <c r="J15" s="324" t="n">
        <f aca="false">IF(COUNTA($H15:$I15)&gt;0,SUM($H15/$H$14,$I15/$I$14)*$J$14/COUNTA($H15:$I15),0)</f>
        <v>3.5</v>
      </c>
      <c r="K15" s="323" t="n">
        <v>8</v>
      </c>
      <c r="L15" s="323" t="n">
        <v>9</v>
      </c>
      <c r="M15" s="323"/>
      <c r="N15" s="324" t="n">
        <f aca="false">IF(COUNTA($K15:$M15)&gt;0,SUM($K15/$K$14,$L15/$L$14,$M15/$M$14)*$N$14/COUNTA($K15:$M15),0)</f>
        <v>8.5</v>
      </c>
      <c r="O15" s="325" t="n">
        <f aca="false">IF(ROUNDDOWN(SUM($G15,$J15,$N15,0.05),1)&gt;0,ROUNDDOWN(SUM($G15,$J15,$N15,0.05),1),"")</f>
        <v>15</v>
      </c>
      <c r="P15" s="323" t="n">
        <v>23</v>
      </c>
      <c r="Q15" s="323"/>
      <c r="R15" s="323" t="n">
        <v>14</v>
      </c>
      <c r="S15" s="323" t="n">
        <v>15</v>
      </c>
      <c r="T15" s="323"/>
      <c r="U15" s="326" t="n">
        <f aca="false">IF(OR(COUNTIF($P15:$T15,"&gt;0")=0,COUNTA($P$14)=0),"",(IF(COUNTA($Q15:$T15)&lt;=2,SUM($P15:$T15),IF(COUNTA($Q15:$T15)=3,SUM($P15:$T15)-MIN($Q15:$T15),SUM($P15:$T15)-MIN($Q15:$T15)-SMALL($Q15:$T15,2))))*7/(SUM($P$14:$R$14)/10))</f>
        <v>52</v>
      </c>
      <c r="V15" s="327" t="n">
        <f aca="false">IF(ROUNDDOWN(SUM($O15,$U15,0.5),0)&gt;0,ROUNDDOWN(SUM($O15,$U15,0.5),0),"")</f>
        <v>67</v>
      </c>
      <c r="W15" s="327"/>
      <c r="X15" s="327"/>
      <c r="Y15" s="328" t="str">
        <f aca="false">IF(AND(N15&lt;$N$14/2,COUNTIF($P15:$T15,"&gt;0")&gt;0),"FAIL LABS",IF(OR($U15=0,$U15=""),"",IF($V15&gt;=70,"A",IF($V15&gt;=60,"B",IF($V15&gt;=50,"C",IF($V15&gt;=40,"D","E"))))))</f>
        <v>B</v>
      </c>
    </row>
    <row r="16" customFormat="false" ht="26.25" hidden="false" customHeight="false" outlineLevel="0" collapsed="false">
      <c r="A16" s="320" t="n">
        <v>2</v>
      </c>
      <c r="B16" s="591" t="s">
        <v>11</v>
      </c>
      <c r="C16" s="591" t="s">
        <v>12</v>
      </c>
      <c r="D16" s="323" t="n">
        <v>5</v>
      </c>
      <c r="E16" s="323" t="n">
        <v>8</v>
      </c>
      <c r="F16" s="323"/>
      <c r="G16" s="324" t="n">
        <f aca="false">IF(COUNTA($D16:$F16)&gt;0,SUM($D16/$D$14,$E16/$E$14,$F16/$F$14)*$G$14/COUNTA($D16:$F16),0)</f>
        <v>4.33333333333333</v>
      </c>
      <c r="H16" s="323" t="n">
        <v>4</v>
      </c>
      <c r="I16" s="323" t="n">
        <v>4</v>
      </c>
      <c r="J16" s="324" t="n">
        <f aca="false">IF(COUNTA($H16:$I16)&gt;0,SUM($H16/$H$14,$I16/$I$14)*$J$14/COUNTA($H16:$I16),0)</f>
        <v>4</v>
      </c>
      <c r="K16" s="323" t="n">
        <v>10</v>
      </c>
      <c r="L16" s="323" t="n">
        <v>10</v>
      </c>
      <c r="M16" s="323"/>
      <c r="N16" s="324" t="n">
        <f aca="false">IF(COUNTA($K16:$M16)&gt;0,SUM($K16/$K$14,$L16/$L$14,$M16/$M$14)*$N$14/COUNTA($K16:$M16),0)</f>
        <v>10</v>
      </c>
      <c r="O16" s="325" t="n">
        <f aca="false">IF(ROUNDDOWN(SUM($G16,$J16,$N16,0.05),1)&gt;0,ROUNDDOWN(SUM($G16,$J16,$N16,0.05),1),"")</f>
        <v>18.3</v>
      </c>
      <c r="P16" s="323" t="n">
        <v>23</v>
      </c>
      <c r="Q16" s="323"/>
      <c r="R16" s="323" t="n">
        <v>15</v>
      </c>
      <c r="S16" s="323" t="n">
        <v>14</v>
      </c>
      <c r="T16" s="323"/>
      <c r="U16" s="326" t="n">
        <f aca="false">IF(OR(COUNTIF($P16:$T16,"&gt;0")=0,COUNTA($P$14)=0),"",(IF(COUNTA($Q16:$T16)&lt;=2,SUM($P16:$T16),IF(COUNTA($Q16:$T16)=3,SUM($P16:$T16)-MIN($Q16:$T16),SUM($P16:$T16)-MIN($Q16:$T16)-SMALL($Q16:$T16,2))))*7/(SUM($P$14:$R$14)/10))</f>
        <v>52</v>
      </c>
      <c r="V16" s="327" t="n">
        <f aca="false">IF(ROUNDDOWN(SUM($O16,$U16,0.5),0)&gt;0,ROUNDDOWN(SUM($O16,$U16,0.5),0),"")</f>
        <v>70</v>
      </c>
      <c r="W16" s="327"/>
      <c r="X16" s="327"/>
      <c r="Y16" s="328" t="str">
        <f aca="false">IF(AND(N16&lt;$N$14/2,COUNTIF($P16:$T16,"&gt;0")&gt;0),"FAIL LABS",IF(OR($U16=0,$U16=""),"",IF($V16&gt;=70,"A",IF($V16&gt;=60,"B",IF($V16&gt;=50,"C",IF($V16&gt;=40,"D","E"))))))</f>
        <v>A</v>
      </c>
    </row>
    <row r="17" customFormat="false" ht="26.25" hidden="false" customHeight="false" outlineLevel="0" collapsed="false">
      <c r="A17" s="320" t="n">
        <v>3</v>
      </c>
      <c r="B17" s="591" t="s">
        <v>14</v>
      </c>
      <c r="C17" s="591" t="s">
        <v>15</v>
      </c>
      <c r="D17" s="323" t="n">
        <v>5</v>
      </c>
      <c r="E17" s="323" t="n">
        <v>6</v>
      </c>
      <c r="F17" s="323"/>
      <c r="G17" s="324" t="n">
        <f aca="false">IF(COUNTA($D17:$F17)&gt;0,SUM($D17/$D$14,$E17/$E$14,$F17/$F$14)*$G$14/COUNTA($D17:$F17),0)</f>
        <v>3.66666666666667</v>
      </c>
      <c r="H17" s="323" t="n">
        <v>4</v>
      </c>
      <c r="I17" s="323" t="n">
        <v>4</v>
      </c>
      <c r="J17" s="324" t="n">
        <f aca="false">IF(COUNTA($H17:$I17)&gt;0,SUM($H17/$H$14,$I17/$I$14)*$J$14/COUNTA($H17:$I17),0)</f>
        <v>4</v>
      </c>
      <c r="K17" s="323" t="n">
        <v>10</v>
      </c>
      <c r="L17" s="323" t="n">
        <v>10</v>
      </c>
      <c r="M17" s="323"/>
      <c r="N17" s="324" t="n">
        <f aca="false">IF(COUNTA($K17:$M17)&gt;0,SUM($K17/$K$14,$L17/$L$14,$M17/$M$14)*$N$14/COUNTA($K17:$M17),0)</f>
        <v>10</v>
      </c>
      <c r="O17" s="325" t="n">
        <f aca="false">IF(ROUNDDOWN(SUM($G17,$J17,$N17,0.05),1)&gt;0,ROUNDDOWN(SUM($G17,$J17,$N17,0.05),1),"")</f>
        <v>17.7</v>
      </c>
      <c r="P17" s="323" t="n">
        <v>17</v>
      </c>
      <c r="Q17" s="323"/>
      <c r="R17" s="323" t="n">
        <v>13</v>
      </c>
      <c r="S17" s="323"/>
      <c r="T17" s="323" t="n">
        <v>6</v>
      </c>
      <c r="U17" s="326" t="n">
        <f aca="false">IF(OR(COUNTIF($P17:$T17,"&gt;0")=0,COUNTA($P$14)=0),"",(IF(COUNTA($Q17:$T17)&lt;=2,SUM($P17:$T17),IF(COUNTA($Q17:$T17)=3,SUM($P17:$T17)-MIN($Q17:$T17),SUM($P17:$T17)-MIN($Q17:$T17)-SMALL($Q17:$T17,2))))*7/(SUM($P$14:$R$14)/10))</f>
        <v>36</v>
      </c>
      <c r="V17" s="327" t="n">
        <f aca="false">IF(ROUNDDOWN(SUM($O17,$U17,0.5),0)&gt;0,ROUNDDOWN(SUM($O17,$U17,0.5),0),"")</f>
        <v>54</v>
      </c>
      <c r="W17" s="327"/>
      <c r="X17" s="327"/>
      <c r="Y17" s="328" t="str">
        <f aca="false">IF(AND(N17&lt;$N$14/2,COUNTIF($P17:$T17,"&gt;0")&gt;0),"FAIL LABS",IF(OR($U17=0,$U17=""),"",IF($V17&gt;=70,"A",IF($V17&gt;=60,"B",IF($V17&gt;=50,"C",IF($V17&gt;=40,"D","E"))))))</f>
        <v>C</v>
      </c>
    </row>
    <row r="18" customFormat="false" ht="26.25" hidden="false" customHeight="false" outlineLevel="0" collapsed="false">
      <c r="A18" s="320" t="n">
        <v>4</v>
      </c>
      <c r="B18" s="591" t="s">
        <v>49</v>
      </c>
      <c r="C18" s="591" t="s">
        <v>173</v>
      </c>
      <c r="D18" s="323" t="n">
        <v>5</v>
      </c>
      <c r="E18" s="323" t="n">
        <v>5</v>
      </c>
      <c r="F18" s="323"/>
      <c r="G18" s="324" t="n">
        <f aca="false">IF(COUNTA($D18:$F18)&gt;0,SUM($D18/$D$14,$E18/$E$14,$F18/$F$14)*$G$14/COUNTA($D18:$F18),0)</f>
        <v>3.33333333333333</v>
      </c>
      <c r="H18" s="323" t="n">
        <v>3.5</v>
      </c>
      <c r="I18" s="323" t="n">
        <v>4</v>
      </c>
      <c r="J18" s="324" t="n">
        <f aca="false">IF(COUNTA($H18:$I18)&gt;0,SUM($H18/$H$14,$I18/$I$14)*$J$14/COUNTA($H18:$I18),0)</f>
        <v>3.75</v>
      </c>
      <c r="K18" s="323" t="n">
        <v>10</v>
      </c>
      <c r="L18" s="323" t="n">
        <v>10</v>
      </c>
      <c r="M18" s="323"/>
      <c r="N18" s="324" t="n">
        <f aca="false">IF(COUNTA($K18:$M18)&gt;0,SUM($K18/$K$14,$L18/$L$14,$M18/$M$14)*$N$14/COUNTA($K18:$M18),0)</f>
        <v>10</v>
      </c>
      <c r="O18" s="325" t="n">
        <f aca="false">IF(ROUNDDOWN(SUM($G18,$J18,$N18,0.05),1)&gt;0,ROUNDDOWN(SUM($G18,$J18,$N18,0.05),1),"")</f>
        <v>17.1</v>
      </c>
      <c r="P18" s="323" t="n">
        <v>20</v>
      </c>
      <c r="Q18" s="323" t="n">
        <v>11</v>
      </c>
      <c r="R18" s="323"/>
      <c r="S18" s="323" t="n">
        <v>6</v>
      </c>
      <c r="T18" s="323"/>
      <c r="U18" s="326" t="n">
        <f aca="false">IF(OR(COUNTIF($P18:$T18,"&gt;0")=0,COUNTA($P$14)=0),"",(IF(COUNTA($Q18:$T18)&lt;=2,SUM($P18:$T18),IF(COUNTA($Q18:$T18)=3,SUM($P18:$T18)-MIN($Q18:$T18),SUM($P18:$T18)-MIN($Q18:$T18)-SMALL($Q18:$T18,2))))*7/(SUM($P$14:$R$14)/10))</f>
        <v>37</v>
      </c>
      <c r="V18" s="327" t="n">
        <f aca="false">IF(ROUNDDOWN(SUM($O18,$U18,0.5),0)&gt;0,ROUNDDOWN(SUM($O18,$U18,0.5),0),"")</f>
        <v>54</v>
      </c>
      <c r="W18" s="327"/>
      <c r="X18" s="327"/>
      <c r="Y18" s="328" t="str">
        <f aca="false">IF(AND(N18&lt;$N$14/2,COUNTIF($P18:$T18,"&gt;0")&gt;0),"FAIL LABS",IF(OR($U18=0,$U18=""),"",IF($V18&gt;=70,"A",IF($V18&gt;=60,"B",IF($V18&gt;=50,"C",IF($V18&gt;=40,"D","E"))))))</f>
        <v>C</v>
      </c>
    </row>
    <row r="19" customFormat="false" ht="26.25" hidden="false" customHeight="false" outlineLevel="0" collapsed="false">
      <c r="A19" s="320" t="n">
        <v>5</v>
      </c>
      <c r="B19" s="591" t="s">
        <v>18</v>
      </c>
      <c r="C19" s="591" t="s">
        <v>19</v>
      </c>
      <c r="D19" s="323" t="n">
        <v>6</v>
      </c>
      <c r="E19" s="323" t="n">
        <v>7</v>
      </c>
      <c r="F19" s="323"/>
      <c r="G19" s="324" t="n">
        <f aca="false">IF(COUNTA($D19:$F19)&gt;0,SUM($D19/$D$14,$E19/$E$14,$F19/$F$14)*$G$14/COUNTA($D19:$F19),0)</f>
        <v>4.33333333333333</v>
      </c>
      <c r="H19" s="323" t="n">
        <v>3.5</v>
      </c>
      <c r="I19" s="323" t="n">
        <v>4.5</v>
      </c>
      <c r="J19" s="324" t="n">
        <f aca="false">IF(COUNTA($H19:$I19)&gt;0,SUM($H19/$H$14,$I19/$I$14)*$J$14/COUNTA($H19:$I19),0)</f>
        <v>4</v>
      </c>
      <c r="K19" s="323" t="n">
        <v>9</v>
      </c>
      <c r="L19" s="323" t="n">
        <v>10</v>
      </c>
      <c r="M19" s="323"/>
      <c r="N19" s="324" t="n">
        <f aca="false">IF(COUNTA($K19:$M19)&gt;0,SUM($K19/$K$14,$L19/$L$14,$M19/$M$14)*$N$14/COUNTA($K19:$M19),0)</f>
        <v>9.5</v>
      </c>
      <c r="O19" s="325" t="n">
        <f aca="false">IF(ROUNDDOWN(SUM($G19,$J19,$N19,0.05),1)&gt;0,ROUNDDOWN(SUM($G19,$J19,$N19,0.05),1),"")</f>
        <v>17.8</v>
      </c>
      <c r="P19" s="323" t="n">
        <v>19</v>
      </c>
      <c r="Q19" s="323"/>
      <c r="R19" s="323" t="n">
        <v>14</v>
      </c>
      <c r="S19" s="323" t="n">
        <v>13</v>
      </c>
      <c r="T19" s="323"/>
      <c r="U19" s="326" t="n">
        <f aca="false">IF(OR(COUNTIF($P19:$T19,"&gt;0")=0,COUNTA($P$14)=0),"",(IF(COUNTA($Q19:$T19)&lt;=2,SUM($P19:$T19),IF(COUNTA($Q19:$T19)=3,SUM($P19:$T19)-MIN($Q19:$T19),SUM($P19:$T19)-MIN($Q19:$T19)-SMALL($Q19:$T19,2))))*7/(SUM($P$14:$R$14)/10))</f>
        <v>46</v>
      </c>
      <c r="V19" s="327" t="n">
        <f aca="false">IF(ROUNDDOWN(SUM($O19,$U19,0.5),0)&gt;0,ROUNDDOWN(SUM($O19,$U19,0.5),0),"")</f>
        <v>64</v>
      </c>
      <c r="W19" s="327"/>
      <c r="X19" s="327"/>
      <c r="Y19" s="328" t="str">
        <f aca="false">IF(AND(N19&lt;$N$14/2,COUNTIF($P19:$T19,"&gt;0")&gt;0),"FAIL LABS",IF(OR($U19=0,$U19=""),"",IF($V19&gt;=70,"A",IF($V19&gt;=60,"B",IF($V19&gt;=50,"C",IF($V19&gt;=40,"D","E"))))))</f>
        <v>B</v>
      </c>
    </row>
    <row r="20" customFormat="false" ht="26.25" hidden="false" customHeight="false" outlineLevel="0" collapsed="false">
      <c r="A20" s="320" t="n">
        <v>6</v>
      </c>
      <c r="B20" s="591" t="s">
        <v>25</v>
      </c>
      <c r="C20" s="591" t="s">
        <v>26</v>
      </c>
      <c r="D20" s="323" t="n">
        <v>5</v>
      </c>
      <c r="E20" s="323" t="n">
        <v>5</v>
      </c>
      <c r="F20" s="323"/>
      <c r="G20" s="324" t="n">
        <f aca="false">IF(COUNTA($D20:$F20)&gt;0,SUM($D20/$D$14,$E20/$E$14,$F20/$F$14)*$G$14/COUNTA($D20:$F20),0)</f>
        <v>3.33333333333333</v>
      </c>
      <c r="H20" s="323" t="n">
        <v>3.5</v>
      </c>
      <c r="I20" s="323" t="n">
        <v>3.5</v>
      </c>
      <c r="J20" s="324" t="n">
        <f aca="false">IF(COUNTA($H20:$I20)&gt;0,SUM($H20/$H$14,$I20/$I$14)*$J$14/COUNTA($H20:$I20),0)</f>
        <v>3.5</v>
      </c>
      <c r="K20" s="323" t="n">
        <v>9</v>
      </c>
      <c r="L20" s="323" t="n">
        <v>9</v>
      </c>
      <c r="M20" s="323"/>
      <c r="N20" s="324" t="n">
        <f aca="false">IF(COUNTA($K20:$M20)&gt;0,SUM($K20/$K$14,$L20/$L$14,$M20/$M$14)*$N$14/COUNTA($K20:$M20),0)</f>
        <v>9</v>
      </c>
      <c r="O20" s="325" t="n">
        <f aca="false">IF(ROUNDDOWN(SUM($G20,$J20,$N20,0.05),1)&gt;0,ROUNDDOWN(SUM($G20,$J20,$N20,0.05),1),"")</f>
        <v>15.8</v>
      </c>
      <c r="P20" s="323" t="n">
        <v>17</v>
      </c>
      <c r="Q20" s="323" t="n">
        <v>12</v>
      </c>
      <c r="R20" s="323"/>
      <c r="S20" s="323" t="n">
        <v>15</v>
      </c>
      <c r="T20" s="323"/>
      <c r="U20" s="326" t="n">
        <f aca="false">IF(OR(COUNTIF($P20:$T20,"&gt;0")=0,COUNTA($P$14)=0),"",(IF(COUNTA($Q20:$T20)&lt;=2,SUM($P20:$T20),IF(COUNTA($Q20:$T20)=3,SUM($P20:$T20)-MIN($Q20:$T20),SUM($P20:$T20)-MIN($Q20:$T20)-SMALL($Q20:$T20,2))))*7/(SUM($P$14:$R$14)/10))</f>
        <v>44</v>
      </c>
      <c r="V20" s="327" t="n">
        <f aca="false">IF(ROUNDDOWN(SUM($O20,$U20,0.5),0)&gt;0,ROUNDDOWN(SUM($O20,$U20,0.5),0),"")</f>
        <v>60</v>
      </c>
      <c r="W20" s="327"/>
      <c r="X20" s="327"/>
      <c r="Y20" s="328" t="str">
        <f aca="false">IF(AND(N20&lt;$N$14/2,COUNTIF($P20:$T20,"&gt;0")&gt;0),"FAIL LABS",IF(OR($U20=0,$U20=""),"",IF($V20&gt;=70,"A",IF($V20&gt;=60,"B",IF($V20&gt;=50,"C",IF($V20&gt;=40,"D","E"))))))</f>
        <v>B</v>
      </c>
    </row>
    <row r="21" customFormat="false" ht="26.25" hidden="false" customHeight="false" outlineLevel="0" collapsed="false">
      <c r="A21" s="320" t="n">
        <v>7</v>
      </c>
      <c r="B21" s="591" t="s">
        <v>41</v>
      </c>
      <c r="C21" s="591" t="s">
        <v>42</v>
      </c>
      <c r="D21" s="323" t="n">
        <v>7</v>
      </c>
      <c r="E21" s="323" t="n">
        <v>6</v>
      </c>
      <c r="F21" s="323"/>
      <c r="G21" s="324" t="n">
        <f aca="false">IF(COUNTA($D21:$F21)&gt;0,SUM($D21/$D$14,$E21/$E$14,$F21/$F$14)*$G$14/COUNTA($D21:$F21),0)</f>
        <v>4.33333333333333</v>
      </c>
      <c r="H21" s="323" t="n">
        <v>4</v>
      </c>
      <c r="I21" s="323" t="n">
        <v>3</v>
      </c>
      <c r="J21" s="324" t="n">
        <f aca="false">IF(COUNTA($H21:$I21)&gt;0,SUM($H21/$H$14,$I21/$I$14)*$J$14/COUNTA($H21:$I21),0)</f>
        <v>3.5</v>
      </c>
      <c r="K21" s="323" t="n">
        <v>9</v>
      </c>
      <c r="L21" s="323" t="n">
        <v>10</v>
      </c>
      <c r="M21" s="323"/>
      <c r="N21" s="324" t="n">
        <f aca="false">IF(COUNTA($K21:$M21)&gt;0,SUM($K21/$K$14,$L21/$L$14,$M21/$M$14)*$N$14/COUNTA($K21:$M21),0)</f>
        <v>9.5</v>
      </c>
      <c r="O21" s="325" t="n">
        <f aca="false">IF(ROUNDDOWN(SUM($G21,$J21,$N21,0.05),1)&gt;0,ROUNDDOWN(SUM($G21,$J21,$N21,0.05),1),"")</f>
        <v>17.3</v>
      </c>
      <c r="P21" s="323" t="n">
        <v>11</v>
      </c>
      <c r="Q21" s="323" t="n">
        <v>12</v>
      </c>
      <c r="R21" s="323"/>
      <c r="S21" s="323" t="n">
        <v>12</v>
      </c>
      <c r="T21" s="323"/>
      <c r="U21" s="326" t="n">
        <f aca="false">IF(OR(COUNTIF($P21:$T21,"&gt;0")=0,COUNTA($P$14)=0),"",(IF(COUNTA($Q21:$T21)&lt;=2,SUM($P21:$T21),IF(COUNTA($Q21:$T21)=3,SUM($P21:$T21)-MIN($Q21:$T21),SUM($P21:$T21)-MIN($Q21:$T21)-SMALL($Q21:$T21,2))))*7/(SUM($P$14:$R$14)/10))</f>
        <v>35</v>
      </c>
      <c r="V21" s="327" t="n">
        <f aca="false">IF(ROUNDDOWN(SUM($O21,$U21,0.5),0)&gt;0,ROUNDDOWN(SUM($O21,$U21,0.5),0),"")</f>
        <v>52</v>
      </c>
      <c r="W21" s="327"/>
      <c r="X21" s="327"/>
      <c r="Y21" s="328" t="str">
        <f aca="false">IF(AND(N21&lt;$N$14/2,COUNTIF($P21:$T21,"&gt;0")&gt;0),"FAIL LABS",IF(OR($U21=0,$U21=""),"",IF($V21&gt;=70,"A",IF($V21&gt;=60,"B",IF($V21&gt;=50,"C",IF($V21&gt;=40,"D","E"))))))</f>
        <v>C</v>
      </c>
    </row>
    <row r="22" customFormat="false" ht="26.25" hidden="false" customHeight="false" outlineLevel="0" collapsed="false">
      <c r="A22" s="320" t="n">
        <v>8</v>
      </c>
      <c r="B22" s="591" t="s">
        <v>43</v>
      </c>
      <c r="C22" s="591" t="s">
        <v>44</v>
      </c>
      <c r="D22" s="323" t="n">
        <v>6</v>
      </c>
      <c r="E22" s="323" t="n">
        <v>2</v>
      </c>
      <c r="F22" s="323"/>
      <c r="G22" s="324" t="n">
        <f aca="false">IF(COUNTA($D22:$F22)&gt;0,SUM($D22/$D$14,$E22/$E$14,$F22/$F$14)*$G$14/COUNTA($D22:$F22),0)</f>
        <v>2.66666666666667</v>
      </c>
      <c r="H22" s="323" t="n">
        <v>4</v>
      </c>
      <c r="I22" s="323" t="n">
        <v>4</v>
      </c>
      <c r="J22" s="324" t="n">
        <f aca="false">IF(COUNTA($H22:$I22)&gt;0,SUM($H22/$H$14,$I22/$I$14)*$J$14/COUNTA($H22:$I22),0)</f>
        <v>4</v>
      </c>
      <c r="K22" s="323" t="n">
        <v>10</v>
      </c>
      <c r="L22" s="323" t="n">
        <v>9</v>
      </c>
      <c r="M22" s="323"/>
      <c r="N22" s="324" t="n">
        <f aca="false">IF(COUNTA($K22:$M22)&gt;0,SUM($K22/$K$14,$L22/$L$14,$M22/$M$14)*$N$14/COUNTA($K22:$M22),0)</f>
        <v>9.5</v>
      </c>
      <c r="O22" s="325" t="n">
        <f aca="false">IF(ROUNDDOWN(SUM($G22,$J22,$N22,0.05),1)&gt;0,ROUNDDOWN(SUM($G22,$J22,$N22,0.05),1),"")</f>
        <v>16.2</v>
      </c>
      <c r="P22" s="323" t="n">
        <v>19</v>
      </c>
      <c r="Q22" s="323"/>
      <c r="R22" s="323" t="n">
        <v>14</v>
      </c>
      <c r="S22" s="323" t="n">
        <v>12</v>
      </c>
      <c r="T22" s="323"/>
      <c r="U22" s="326" t="n">
        <f aca="false">IF(OR(COUNTIF($P22:$T22,"&gt;0")=0,COUNTA($P$14)=0),"",(IF(COUNTA($Q22:$T22)&lt;=2,SUM($P22:$T22),IF(COUNTA($Q22:$T22)=3,SUM($P22:$T22)-MIN($Q22:$T22),SUM($P22:$T22)-MIN($Q22:$T22)-SMALL($Q22:$T22,2))))*7/(SUM($P$14:$R$14)/10))</f>
        <v>45</v>
      </c>
      <c r="V22" s="327" t="n">
        <f aca="false">IF(ROUNDDOWN(SUM($O22,$U22,0.5),0)&gt;0,ROUNDDOWN(SUM($O22,$U22,0.5),0),"")</f>
        <v>61</v>
      </c>
      <c r="W22" s="327"/>
      <c r="X22" s="327"/>
      <c r="Y22" s="328" t="str">
        <f aca="false">IF(AND(N22&lt;$N$14/2,COUNTIF($P22:$T22,"&gt;0")&gt;0),"FAIL LABS",IF(OR($U22=0,$U22=""),"",IF($V22&gt;=70,"A",IF($V22&gt;=60,"B",IF($V22&gt;=50,"C",IF($V22&gt;=40,"D","E"))))))</f>
        <v>B</v>
      </c>
    </row>
    <row r="23" customFormat="false" ht="26.25" hidden="false" customHeight="false" outlineLevel="0" collapsed="false">
      <c r="A23" s="320" t="n">
        <v>9</v>
      </c>
      <c r="B23" s="591" t="s">
        <v>45</v>
      </c>
      <c r="C23" s="591" t="s">
        <v>46</v>
      </c>
      <c r="D23" s="323" t="n">
        <v>5</v>
      </c>
      <c r="E23" s="323" t="n">
        <v>4</v>
      </c>
      <c r="F23" s="323"/>
      <c r="G23" s="324" t="n">
        <f aca="false">IF(COUNTA($D23:$F23)&gt;0,SUM($D23/$D$14,$E23/$E$14,$F23/$F$14)*$G$14/COUNTA($D23:$F23),0)</f>
        <v>3</v>
      </c>
      <c r="H23" s="323" t="n">
        <v>3.5</v>
      </c>
      <c r="I23" s="323" t="n">
        <v>3.5</v>
      </c>
      <c r="J23" s="324" t="n">
        <f aca="false">IF(COUNTA($H23:$I23)&gt;0,SUM($H23/$H$14,$I23/$I$14)*$J$14/COUNTA($H23:$I23),0)</f>
        <v>3.5</v>
      </c>
      <c r="K23" s="323" t="n">
        <v>8</v>
      </c>
      <c r="L23" s="323" t="n">
        <v>9</v>
      </c>
      <c r="M23" s="323"/>
      <c r="N23" s="324" t="n">
        <f aca="false">IF(COUNTA($K23:$M23)&gt;0,SUM($K23/$K$14,$L23/$L$14,$M23/$M$14)*$N$14/COUNTA($K23:$M23),0)</f>
        <v>8.5</v>
      </c>
      <c r="O23" s="325" t="n">
        <f aca="false">IF(ROUNDDOWN(SUM($G23,$J23,$N23,0.05),1)&gt;0,ROUNDDOWN(SUM($G23,$J23,$N23,0.05),1),"")</f>
        <v>15</v>
      </c>
      <c r="P23" s="323" t="n">
        <v>17</v>
      </c>
      <c r="Q23" s="323"/>
      <c r="R23" s="323" t="n">
        <v>12</v>
      </c>
      <c r="S23" s="323"/>
      <c r="T23" s="323" t="n">
        <v>9</v>
      </c>
      <c r="U23" s="326" t="n">
        <f aca="false">IF(OR(COUNTIF($P23:$T23,"&gt;0")=0,COUNTA($P$14)=0),"",(IF(COUNTA($Q23:$T23)&lt;=2,SUM($P23:$T23),IF(COUNTA($Q23:$T23)=3,SUM($P23:$T23)-MIN($Q23:$T23),SUM($P23:$T23)-MIN($Q23:$T23)-SMALL($Q23:$T23,2))))*7/(SUM($P$14:$R$14)/10))</f>
        <v>38</v>
      </c>
      <c r="V23" s="327" t="n">
        <f aca="false">IF(ROUNDDOWN(SUM($O23,$U23,0.5),0)&gt;0,ROUNDDOWN(SUM($O23,$U23,0.5),0),"")</f>
        <v>53</v>
      </c>
      <c r="W23" s="327"/>
      <c r="X23" s="327"/>
      <c r="Y23" s="328" t="str">
        <f aca="false">IF(AND(N23&lt;$N$14/2,COUNTIF($P23:$T23,"&gt;0")&gt;0),"FAIL LABS",IF(OR($U23=0,$U23=""),"",IF($V23&gt;=70,"A",IF($V23&gt;=60,"B",IF($V23&gt;=50,"C",IF($V23&gt;=40,"D","E"))))))</f>
        <v>C</v>
      </c>
    </row>
    <row r="24" customFormat="false" ht="26.25" hidden="false" customHeight="false" outlineLevel="0" collapsed="false">
      <c r="A24" s="320" t="n">
        <v>10</v>
      </c>
      <c r="B24" s="591" t="s">
        <v>410</v>
      </c>
      <c r="C24" s="591" t="s">
        <v>411</v>
      </c>
      <c r="D24" s="323" t="n">
        <v>0</v>
      </c>
      <c r="E24" s="323" t="n">
        <v>0</v>
      </c>
      <c r="F24" s="323"/>
      <c r="G24" s="324"/>
      <c r="H24" s="323" t="n">
        <v>0</v>
      </c>
      <c r="I24" s="323" t="n">
        <v>0</v>
      </c>
      <c r="J24" s="324"/>
      <c r="K24" s="323" t="n">
        <v>0</v>
      </c>
      <c r="L24" s="323" t="n">
        <v>0</v>
      </c>
      <c r="M24" s="323"/>
      <c r="N24" s="324"/>
      <c r="O24" s="325"/>
      <c r="P24" s="323"/>
      <c r="Q24" s="323"/>
      <c r="R24" s="323"/>
      <c r="S24" s="323"/>
      <c r="T24" s="323"/>
      <c r="U24" s="326"/>
      <c r="V24" s="327"/>
      <c r="W24" s="327"/>
      <c r="X24" s="327"/>
      <c r="Y24" s="328"/>
    </row>
    <row r="25" customFormat="false" ht="26.25" hidden="false" customHeight="false" outlineLevel="0" collapsed="false">
      <c r="A25" s="320" t="n">
        <v>11</v>
      </c>
      <c r="B25" s="591" t="s">
        <v>47</v>
      </c>
      <c r="C25" s="591" t="s">
        <v>48</v>
      </c>
      <c r="D25" s="323" t="n">
        <v>5</v>
      </c>
      <c r="E25" s="323" t="n">
        <v>6</v>
      </c>
      <c r="F25" s="323"/>
      <c r="G25" s="324" t="n">
        <f aca="false">IF(COUNTA($D25:$F25)&gt;0,SUM($D25/$D$14,$E25/$E$14,$F25/$F$14)*$G$14/COUNTA($D25:$F25),0)</f>
        <v>3.66666666666667</v>
      </c>
      <c r="H25" s="323" t="n">
        <v>3.5</v>
      </c>
      <c r="I25" s="323" t="n">
        <v>3.5</v>
      </c>
      <c r="J25" s="324" t="n">
        <f aca="false">IF(COUNTA($H25:$I25)&gt;0,SUM($H25/$H$14,$I25/$I$14)*$J$14/COUNTA($H25:$I25),0)</f>
        <v>3.5</v>
      </c>
      <c r="K25" s="323" t="n">
        <v>8</v>
      </c>
      <c r="L25" s="323" t="n">
        <v>9</v>
      </c>
      <c r="M25" s="323"/>
      <c r="N25" s="324" t="n">
        <f aca="false">IF(COUNTA($K25:$M25)&gt;0,SUM($K25/$K$14,$L25/$L$14,$M25/$M$14)*$N$14/COUNTA($K25:$M25),0)</f>
        <v>8.5</v>
      </c>
      <c r="O25" s="325" t="n">
        <f aca="false">IF(ROUNDDOWN(SUM($G25,$J25,$N25,0.05),1)&gt;0,ROUNDDOWN(SUM($G25,$J25,$N25,0.05),1),"")</f>
        <v>15.7</v>
      </c>
      <c r="P25" s="323" t="n">
        <v>26</v>
      </c>
      <c r="Q25" s="323" t="n">
        <v>11</v>
      </c>
      <c r="R25" s="323"/>
      <c r="S25" s="323" t="n">
        <v>14</v>
      </c>
      <c r="T25" s="323"/>
      <c r="U25" s="326" t="n">
        <f aca="false">IF(OR(COUNTIF($P25:$T25,"&gt;0")=0,COUNTA($P$14)=0),"",(IF(COUNTA($Q25:$T25)&lt;=2,SUM($P25:$T25),IF(COUNTA($Q25:$T25)=3,SUM($P25:$T25)-MIN($Q25:$T25),SUM($P25:$T25)-MIN($Q25:$T25)-SMALL($Q25:$T25,2))))*7/(SUM($P$14:$R$14)/10))</f>
        <v>51</v>
      </c>
      <c r="V25" s="327" t="n">
        <f aca="false">IF(ROUNDDOWN(SUM($O25,$U25,0.5),0)&gt;0,ROUNDDOWN(SUM($O25,$U25,0.5),0),"")</f>
        <v>67</v>
      </c>
      <c r="W25" s="327"/>
      <c r="X25" s="327"/>
      <c r="Y25" s="328" t="str">
        <f aca="false">IF(AND(N25&lt;$N$14/2,COUNTIF($P25:$T25,"&gt;0")&gt;0),"FAIL LABS",IF(OR($U25=0,$U25=""),"",IF($V25&gt;=70,"A",IF($V25&gt;=60,"B",IF($V25&gt;=50,"C",IF($V25&gt;=40,"D","E"))))))</f>
        <v>B</v>
      </c>
    </row>
    <row r="26" customFormat="false" ht="26.25" hidden="false" customHeight="false" outlineLevel="0" collapsed="false">
      <c r="A26" s="320" t="n">
        <v>12</v>
      </c>
      <c r="B26" s="591" t="s">
        <v>51</v>
      </c>
      <c r="C26" s="591" t="s">
        <v>52</v>
      </c>
      <c r="D26" s="323" t="n">
        <v>4</v>
      </c>
      <c r="E26" s="323" t="n">
        <v>3</v>
      </c>
      <c r="F26" s="323"/>
      <c r="G26" s="324" t="n">
        <f aca="false">IF(COUNTA($D26:$F26)&gt;0,SUM($D26/$D$14,$E26/$E$14,$F26/$F$14)*$G$14/COUNTA($D26:$F26),0)</f>
        <v>2.33333333333333</v>
      </c>
      <c r="H26" s="323" t="n">
        <v>3.5</v>
      </c>
      <c r="I26" s="323" t="n">
        <v>3.5</v>
      </c>
      <c r="J26" s="324" t="n">
        <f aca="false">IF(COUNTA($H26:$I26)&gt;0,SUM($H26/$H$14,$I26/$I$14)*$J$14/COUNTA($H26:$I26),0)</f>
        <v>3.5</v>
      </c>
      <c r="K26" s="323" t="n">
        <v>9</v>
      </c>
      <c r="L26" s="323" t="n">
        <v>9</v>
      </c>
      <c r="M26" s="323"/>
      <c r="N26" s="324" t="n">
        <f aca="false">IF(COUNTA($K26:$M26)&gt;0,SUM($K26/$K$14,$L26/$L$14,$M26/$M$14)*$N$14/COUNTA($K26:$M26),0)</f>
        <v>9</v>
      </c>
      <c r="O26" s="325" t="n">
        <f aca="false">IF(ROUNDDOWN(SUM($G26,$J26,$N26,0.05),1)&gt;0,ROUNDDOWN(SUM($G26,$J26,$N26,0.05),1),"")</f>
        <v>14.8</v>
      </c>
      <c r="P26" s="323" t="n">
        <v>19</v>
      </c>
      <c r="Q26" s="323"/>
      <c r="R26" s="323" t="n">
        <v>13</v>
      </c>
      <c r="S26" s="323" t="n">
        <v>14</v>
      </c>
      <c r="T26" s="323"/>
      <c r="U26" s="326" t="n">
        <f aca="false">IF(OR(COUNTIF($P26:$T26,"&gt;0")=0,COUNTA($P$14)=0),"",(IF(COUNTA($Q26:$T26)&lt;=2,SUM($P26:$T26),IF(COUNTA($Q26:$T26)=3,SUM($P26:$T26)-MIN($Q26:$T26),SUM($P26:$T26)-MIN($Q26:$T26)-SMALL($Q26:$T26,2))))*7/(SUM($P$14:$R$14)/10))</f>
        <v>46</v>
      </c>
      <c r="V26" s="327" t="n">
        <f aca="false">IF(ROUNDDOWN(SUM($O26,$U26,0.5),0)&gt;0,ROUNDDOWN(SUM($O26,$U26,0.5),0),"")</f>
        <v>61</v>
      </c>
      <c r="W26" s="327"/>
      <c r="X26" s="327"/>
      <c r="Y26" s="328" t="str">
        <f aca="false">IF(AND(N26&lt;$N$14/2,COUNTIF($P26:$T26,"&gt;0")&gt;0),"FAIL LABS",IF(OR($U26=0,$U26=""),"",IF($V26&gt;=70,"A",IF($V26&gt;=60,"B",IF($V26&gt;=50,"C",IF($V26&gt;=40,"D","E"))))))</f>
        <v>B</v>
      </c>
    </row>
    <row r="27" customFormat="false" ht="26.25" hidden="false" customHeight="false" outlineLevel="0" collapsed="false">
      <c r="A27" s="320" t="n">
        <v>13</v>
      </c>
      <c r="B27" s="591" t="s">
        <v>53</v>
      </c>
      <c r="C27" s="591" t="s">
        <v>54</v>
      </c>
      <c r="D27" s="323" t="n">
        <v>0</v>
      </c>
      <c r="E27" s="323" t="n">
        <v>0</v>
      </c>
      <c r="F27" s="323"/>
      <c r="G27" s="324" t="n">
        <f aca="false">IF(COUNTA($D27:$F27)&gt;0,SUM($D27/$D$14,$E27/$E$14,$F27/$F$14)*$G$14/COUNTA($D27:$F27),0)</f>
        <v>0</v>
      </c>
      <c r="H27" s="323" t="n">
        <v>3.5</v>
      </c>
      <c r="I27" s="323" t="n">
        <v>3</v>
      </c>
      <c r="J27" s="324" t="n">
        <f aca="false">IF(COUNTA($H27:$I27)&gt;0,SUM($H27/$H$14,$I27/$I$14)*$J$14/COUNTA($H27:$I27),0)</f>
        <v>3.25</v>
      </c>
      <c r="K27" s="323" t="n">
        <v>8</v>
      </c>
      <c r="L27" s="323" t="n">
        <v>9</v>
      </c>
      <c r="M27" s="323"/>
      <c r="N27" s="324" t="n">
        <f aca="false">IF(COUNTA($K27:$M27)&gt;0,SUM($K27/$K$14,$L27/$L$14,$M27/$M$14)*$N$14/COUNTA($K27:$M27),0)</f>
        <v>8.5</v>
      </c>
      <c r="O27" s="325" t="n">
        <f aca="false">IF(ROUNDDOWN(SUM($G27,$J27,$N27,0.05),1)&gt;0,ROUNDDOWN(SUM($G27,$J27,$N27,0.05),1),"")</f>
        <v>11.8</v>
      </c>
      <c r="P27" s="323" t="n">
        <v>13</v>
      </c>
      <c r="Q27" s="323"/>
      <c r="R27" s="323" t="n">
        <v>13</v>
      </c>
      <c r="S27" s="323" t="n">
        <v>10</v>
      </c>
      <c r="T27" s="323"/>
      <c r="U27" s="326" t="n">
        <f aca="false">IF(OR(COUNTIF($P27:$T27,"&gt;0")=0,COUNTA($P$14)=0),"",(IF(COUNTA($Q27:$T27)&lt;=2,SUM($P27:$T27),IF(COUNTA($Q27:$T27)=3,SUM($P27:$T27)-MIN($Q27:$T27),SUM($P27:$T27)-MIN($Q27:$T27)-SMALL($Q27:$T27,2))))*7/(SUM($P$14:$R$14)/10))</f>
        <v>36</v>
      </c>
      <c r="V27" s="327" t="n">
        <f aca="false">IF(ROUNDDOWN(SUM($O27,$U27,0.5),0)&gt;0,ROUNDDOWN(SUM($O27,$U27,0.5),0),"")</f>
        <v>48</v>
      </c>
      <c r="W27" s="327"/>
      <c r="X27" s="327"/>
      <c r="Y27" s="328" t="str">
        <f aca="false">IF(AND(N27&lt;$N$14/2,COUNTIF($P27:$T27,"&gt;0")&gt;0),"FAIL LABS",IF(OR($U27=0,$U27=""),"",IF($V27&gt;=70,"A",IF($V27&gt;=60,"B",IF($V27&gt;=50,"C",IF($V27&gt;=40,"D","E"))))))</f>
        <v>D</v>
      </c>
    </row>
    <row r="28" customFormat="false" ht="26.25" hidden="false" customHeight="false" outlineLevel="0" collapsed="false">
      <c r="A28" s="320" t="n">
        <v>14</v>
      </c>
      <c r="B28" s="591" t="s">
        <v>55</v>
      </c>
      <c r="C28" s="591" t="s">
        <v>56</v>
      </c>
      <c r="D28" s="323" t="n">
        <v>7</v>
      </c>
      <c r="E28" s="323" t="n">
        <v>7</v>
      </c>
      <c r="F28" s="323"/>
      <c r="G28" s="324" t="n">
        <f aca="false">IF(COUNTA($D28:$F28)&gt;0,SUM($D28/$D$14,$E28/$E$14,$F28/$F$14)*$G$14/COUNTA($D28:$F28),0)</f>
        <v>4.66666666666667</v>
      </c>
      <c r="H28" s="323" t="n">
        <v>3.5</v>
      </c>
      <c r="I28" s="323" t="n">
        <v>4.5</v>
      </c>
      <c r="J28" s="324" t="n">
        <f aca="false">IF(COUNTA($H28:$I28)&gt;0,SUM($H28/$H$14,$I28/$I$14)*$J$14/COUNTA($H28:$I28),0)</f>
        <v>4</v>
      </c>
      <c r="K28" s="323" t="n">
        <v>9</v>
      </c>
      <c r="L28" s="323" t="n">
        <v>10</v>
      </c>
      <c r="M28" s="323"/>
      <c r="N28" s="324" t="n">
        <f aca="false">IF(COUNTA($K28:$M28)&gt;0,SUM($K28/$K$14,$L28/$L$14,$M28/$M$14)*$N$14/COUNTA($K28:$M28),0)</f>
        <v>9.5</v>
      </c>
      <c r="O28" s="325" t="n">
        <f aca="false">IF(ROUNDDOWN(SUM($G28,$J28,$N28,0.05),1)&gt;0,ROUNDDOWN(SUM($G28,$J28,$N28,0.05),1),"")</f>
        <v>18.2</v>
      </c>
      <c r="P28" s="323" t="n">
        <v>25</v>
      </c>
      <c r="Q28" s="323" t="n">
        <v>11</v>
      </c>
      <c r="R28" s="323"/>
      <c r="S28" s="323" t="n">
        <v>11</v>
      </c>
      <c r="T28" s="323"/>
      <c r="U28" s="326" t="n">
        <f aca="false">IF(OR(COUNTIF($P28:$T28,"&gt;0")=0,COUNTA($P$14)=0),"",(IF(COUNTA($Q28:$T28)&lt;=2,SUM($P28:$T28),IF(COUNTA($Q28:$T28)=3,SUM($P28:$T28)-MIN($Q28:$T28),SUM($P28:$T28)-MIN($Q28:$T28)-SMALL($Q28:$T28,2))))*7/(SUM($P$14:$R$14)/10))</f>
        <v>47</v>
      </c>
      <c r="V28" s="327" t="n">
        <f aca="false">IF(ROUNDDOWN(SUM($O28,$U28,0.5),0)&gt;0,ROUNDDOWN(SUM($O28,$U28,0.5),0),"")</f>
        <v>65</v>
      </c>
      <c r="W28" s="327"/>
      <c r="X28" s="327"/>
      <c r="Y28" s="328" t="str">
        <f aca="false">IF(AND(N28&lt;$N$14/2,COUNTIF($P28:$T28,"&gt;0")&gt;0),"FAIL LABS",IF(OR($U28=0,$U28=""),"",IF($V28&gt;=70,"A",IF($V28&gt;=60,"B",IF($V28&gt;=50,"C",IF($V28&gt;=40,"D","E"))))))</f>
        <v>B</v>
      </c>
    </row>
    <row r="29" customFormat="false" ht="26.25" hidden="false" customHeight="false" outlineLevel="0" collapsed="false">
      <c r="A29" s="320" t="n">
        <v>15</v>
      </c>
      <c r="B29" s="591" t="s">
        <v>57</v>
      </c>
      <c r="C29" s="591" t="s">
        <v>58</v>
      </c>
      <c r="D29" s="323" t="n">
        <v>5</v>
      </c>
      <c r="E29" s="323" t="n">
        <v>9</v>
      </c>
      <c r="F29" s="323"/>
      <c r="G29" s="324" t="n">
        <f aca="false">IF(COUNTA($D29:$F29)&gt;0,SUM($D29/$D$14,$E29/$E$14,$F29/$F$14)*$G$14/COUNTA($D29:$F29),0)</f>
        <v>4.66666666666667</v>
      </c>
      <c r="H29" s="323" t="n">
        <v>4</v>
      </c>
      <c r="I29" s="323" t="n">
        <v>4</v>
      </c>
      <c r="J29" s="324" t="n">
        <f aca="false">IF(COUNTA($H29:$I29)&gt;0,SUM($H29/$H$14,$I29/$I$14)*$J$14/COUNTA($H29:$I29),0)</f>
        <v>4</v>
      </c>
      <c r="K29" s="323" t="n">
        <v>10</v>
      </c>
      <c r="L29" s="323" t="n">
        <v>10</v>
      </c>
      <c r="M29" s="323"/>
      <c r="N29" s="324" t="n">
        <f aca="false">IF(COUNTA($K29:$M29)&gt;0,SUM($K29/$K$14,$L29/$L$14,$M29/$M$14)*$N$14/COUNTA($K29:$M29),0)</f>
        <v>10</v>
      </c>
      <c r="O29" s="325" t="n">
        <f aca="false">IF(ROUNDDOWN(SUM($G29,$J29,$N29,0.05),1)&gt;0,ROUNDDOWN(SUM($G29,$J29,$N29,0.05),1),"")</f>
        <v>18.7</v>
      </c>
      <c r="P29" s="323" t="n">
        <v>18</v>
      </c>
      <c r="Q29" s="323"/>
      <c r="R29" s="323" t="n">
        <v>10</v>
      </c>
      <c r="S29" s="323" t="n">
        <v>15</v>
      </c>
      <c r="T29" s="323"/>
      <c r="U29" s="326" t="n">
        <f aca="false">IF(OR(COUNTIF($P29:$T29,"&gt;0")=0,COUNTA($P$14)=0),"",(IF(COUNTA($Q29:$T29)&lt;=2,SUM($P29:$T29),IF(COUNTA($Q29:$T29)=3,SUM($P29:$T29)-MIN($Q29:$T29),SUM($P29:$T29)-MIN($Q29:$T29)-SMALL($Q29:$T29,2))))*7/(SUM($P$14:$R$14)/10))</f>
        <v>43</v>
      </c>
      <c r="V29" s="327" t="n">
        <f aca="false">IF(ROUNDDOWN(SUM($O29,$U29,0.5),0)&gt;0,ROUNDDOWN(SUM($O29,$U29,0.5),0),"")</f>
        <v>62</v>
      </c>
      <c r="W29" s="327"/>
      <c r="X29" s="327"/>
      <c r="Y29" s="328" t="str">
        <f aca="false">IF(AND(N29&lt;$N$14/2,COUNTIF($P29:$T29,"&gt;0")&gt;0),"FAIL LABS",IF(OR($U29=0,$U29=""),"",IF($V29&gt;=70,"A",IF($V29&gt;=60,"B",IF($V29&gt;=50,"C",IF($V29&gt;=40,"D","E"))))))</f>
        <v>B</v>
      </c>
    </row>
    <row r="30" customFormat="false" ht="26.25" hidden="false" customHeight="false" outlineLevel="0" collapsed="false">
      <c r="A30" s="320" t="n">
        <v>16</v>
      </c>
      <c r="B30" s="592" t="s">
        <v>59</v>
      </c>
      <c r="C30" s="592" t="s">
        <v>60</v>
      </c>
      <c r="D30" s="323" t="n">
        <v>14</v>
      </c>
      <c r="E30" s="323" t="n">
        <v>8</v>
      </c>
      <c r="F30" s="323"/>
      <c r="G30" s="324" t="n">
        <f aca="false">IF(COUNTA($D30:$F30)&gt;0,SUM($D30/$D$14,$E30/$E$14,$F30/$F$14)*$G$14/COUNTA($D30:$F30),0)</f>
        <v>7.33333333333333</v>
      </c>
      <c r="H30" s="323" t="n">
        <v>3.5</v>
      </c>
      <c r="I30" s="323" t="n">
        <v>4</v>
      </c>
      <c r="J30" s="324" t="n">
        <f aca="false">IF(COUNTA($H30:$I30)&gt;0,SUM($H30/$H$14,$I30/$I$14)*$J$14/COUNTA($H30:$I30),0)</f>
        <v>3.75</v>
      </c>
      <c r="K30" s="323" t="n">
        <v>10</v>
      </c>
      <c r="L30" s="323" t="n">
        <v>10</v>
      </c>
      <c r="M30" s="323"/>
      <c r="N30" s="324" t="n">
        <f aca="false">IF(COUNTA($K30:$M30)&gt;0,SUM($K30/$K$14,$L30/$L$14,$M30/$M$14)*$N$14/COUNTA($K30:$M30),0)</f>
        <v>10</v>
      </c>
      <c r="O30" s="325" t="n">
        <f aca="false">IF(ROUNDDOWN(SUM($G30,$J30,$N30,0.05),1)&gt;0,ROUNDDOWN(SUM($G30,$J30,$N30,0.05),1),"")</f>
        <v>21.1</v>
      </c>
      <c r="P30" s="323" t="n">
        <v>20</v>
      </c>
      <c r="Q30" s="323"/>
      <c r="R30" s="323" t="n">
        <v>13</v>
      </c>
      <c r="S30" s="323" t="n">
        <v>12</v>
      </c>
      <c r="T30" s="323"/>
      <c r="U30" s="326" t="n">
        <f aca="false">IF(OR(COUNTIF($P30:$T30,"&gt;0")=0,COUNTA($P$14)=0),"",(IF(COUNTA($Q30:$T30)&lt;=2,SUM($P30:$T30),IF(COUNTA($Q30:$T30)=3,SUM($P30:$T30)-MIN($Q30:$T30),SUM($P30:$T30)-MIN($Q30:$T30)-SMALL($Q30:$T30,2))))*7/(SUM($P$14:$R$14)/10))</f>
        <v>45</v>
      </c>
      <c r="V30" s="327" t="n">
        <f aca="false">IF(ROUNDDOWN(SUM($O30,$U30,0.5),0)&gt;0,ROUNDDOWN(SUM($O30,$U30,0.5),0),"")</f>
        <v>66</v>
      </c>
      <c r="W30" s="327"/>
      <c r="X30" s="327"/>
      <c r="Y30" s="328" t="str">
        <f aca="false">IF(AND(N30&lt;$N$14/2,COUNTIF($P30:$T30,"&gt;0")&gt;0),"FAIL LABS",IF(OR($U30=0,$U30=""),"",IF($V30&gt;=70,"A",IF($V30&gt;=60,"B",IF($V30&gt;=50,"C",IF($V30&gt;=40,"D","E"))))))</f>
        <v>B</v>
      </c>
    </row>
    <row r="31" customFormat="false" ht="26.25" hidden="false" customHeight="false" outlineLevel="0" collapsed="false">
      <c r="A31" s="320" t="n">
        <v>17</v>
      </c>
      <c r="B31" s="591" t="s">
        <v>61</v>
      </c>
      <c r="C31" s="591" t="s">
        <v>62</v>
      </c>
      <c r="D31" s="323" t="n">
        <v>6</v>
      </c>
      <c r="E31" s="323" t="n">
        <v>8</v>
      </c>
      <c r="F31" s="323"/>
      <c r="G31" s="324" t="n">
        <f aca="false">IF(COUNTA($D31:$F31)&gt;0,SUM($D31/$D$14,$E31/$E$14,$F31/$F$14)*$G$14/COUNTA($D31:$F31),0)</f>
        <v>4.66666666666667</v>
      </c>
      <c r="H31" s="323" t="n">
        <v>4</v>
      </c>
      <c r="I31" s="323" t="n">
        <v>3</v>
      </c>
      <c r="J31" s="324" t="n">
        <f aca="false">IF(COUNTA($H31:$I31)&gt;0,SUM($H31/$H$14,$I31/$I$14)*$J$14/COUNTA($H31:$I31),0)</f>
        <v>3.5</v>
      </c>
      <c r="K31" s="323" t="n">
        <v>9</v>
      </c>
      <c r="L31" s="323" t="n">
        <v>10</v>
      </c>
      <c r="M31" s="323"/>
      <c r="N31" s="324" t="n">
        <f aca="false">IF(COUNTA($K31:$M31)&gt;0,SUM($K31/$K$14,$L31/$L$14,$M31/$M$14)*$N$14/COUNTA($K31:$M31),0)</f>
        <v>9.5</v>
      </c>
      <c r="O31" s="325" t="n">
        <f aca="false">IF(ROUNDDOWN(SUM($G31,$J31,$N31,0.05),1)&gt;0,ROUNDDOWN(SUM($G31,$J31,$N31,0.05),1),"")</f>
        <v>17.7</v>
      </c>
      <c r="P31" s="323" t="n">
        <v>26</v>
      </c>
      <c r="Q31" s="323"/>
      <c r="R31" s="323" t="n">
        <v>13</v>
      </c>
      <c r="S31" s="323" t="n">
        <v>13</v>
      </c>
      <c r="T31" s="323"/>
      <c r="U31" s="326" t="n">
        <f aca="false">IF(OR(COUNTIF($P31:$T31,"&gt;0")=0,COUNTA($P$14)=0),"",(IF(COUNTA($Q31:$T31)&lt;=2,SUM($P31:$T31),IF(COUNTA($Q31:$T31)=3,SUM($P31:$T31)-MIN($Q31:$T31),SUM($P31:$T31)-MIN($Q31:$T31)-SMALL($Q31:$T31,2))))*7/(SUM($P$14:$R$14)/10))</f>
        <v>52</v>
      </c>
      <c r="V31" s="327" t="n">
        <f aca="false">IF(ROUNDDOWN(SUM($O31,$U31,0.5),0)&gt;0,ROUNDDOWN(SUM($O31,$U31,0.5),0),"")</f>
        <v>70</v>
      </c>
      <c r="W31" s="327"/>
      <c r="X31" s="327"/>
      <c r="Y31" s="328" t="str">
        <f aca="false">IF(AND(N31&lt;$N$14/2,COUNTIF($P31:$T31,"&gt;0")&gt;0),"FAIL LABS",IF(OR($U31=0,$U31=""),"",IF($V31&gt;=70,"A",IF($V31&gt;=60,"B",IF($V31&gt;=50,"C",IF($V31&gt;=40,"D","E"))))))</f>
        <v>A</v>
      </c>
    </row>
    <row r="32" customFormat="false" ht="26.25" hidden="false" customHeight="false" outlineLevel="0" collapsed="false">
      <c r="A32" s="320" t="n">
        <v>18</v>
      </c>
      <c r="B32" s="591" t="s">
        <v>77</v>
      </c>
      <c r="C32" s="591" t="s">
        <v>78</v>
      </c>
      <c r="D32" s="323" t="n">
        <v>7</v>
      </c>
      <c r="E32" s="323" t="n">
        <v>4</v>
      </c>
      <c r="F32" s="323"/>
      <c r="G32" s="324" t="n">
        <f aca="false">IF(COUNTA($D32:$F32)&gt;0,SUM($D32/$D$14,$E32/$E$14,$F32/$F$14)*$G$14/COUNTA($D32:$F32),0)</f>
        <v>3.66666666666667</v>
      </c>
      <c r="H32" s="323" t="n">
        <v>3.5</v>
      </c>
      <c r="I32" s="323" t="n">
        <v>3.5</v>
      </c>
      <c r="J32" s="324" t="n">
        <f aca="false">IF(COUNTA($H32:$I32)&gt;0,SUM($H32/$H$14,$I32/$I$14)*$J$14/COUNTA($H32:$I32),0)</f>
        <v>3.5</v>
      </c>
      <c r="K32" s="323" t="n">
        <v>8</v>
      </c>
      <c r="L32" s="323" t="n">
        <v>9</v>
      </c>
      <c r="M32" s="323"/>
      <c r="N32" s="324" t="n">
        <f aca="false">IF(COUNTA($K32:$M32)&gt;0,SUM($K32/$K$14,$L32/$L$14,$M32/$M$14)*$N$14/COUNTA($K32:$M32),0)</f>
        <v>8.5</v>
      </c>
      <c r="O32" s="325" t="n">
        <f aca="false">IF(ROUNDDOWN(SUM($G32,$J32,$N32,0.05),1)&gt;0,ROUNDDOWN(SUM($G32,$J32,$N32,0.05),1),"")</f>
        <v>15.7</v>
      </c>
      <c r="P32" s="323" t="n">
        <v>16</v>
      </c>
      <c r="Q32" s="323"/>
      <c r="R32" s="323" t="n">
        <v>9</v>
      </c>
      <c r="S32" s="323" t="n">
        <v>10</v>
      </c>
      <c r="T32" s="323"/>
      <c r="U32" s="326" t="n">
        <f aca="false">IF(OR(COUNTIF($P32:$T32,"&gt;0")=0,COUNTA($P$14)=0),"",(IF(COUNTA($Q32:$T32)&lt;=2,SUM($P32:$T32),IF(COUNTA($Q32:$T32)=3,SUM($P32:$T32)-MIN($Q32:$T32),SUM($P32:$T32)-MIN($Q32:$T32)-SMALL($Q32:$T32,2))))*7/(SUM($P$14:$R$14)/10))</f>
        <v>35</v>
      </c>
      <c r="V32" s="327" t="n">
        <f aca="false">IF(ROUNDDOWN(SUM($O32,$U32,0.5),0)&gt;0,ROUNDDOWN(SUM($O32,$U32,0.5),0),"")</f>
        <v>51</v>
      </c>
      <c r="W32" s="327"/>
      <c r="X32" s="327"/>
      <c r="Y32" s="328" t="str">
        <f aca="false">IF(AND(N32&lt;$N$14/2,COUNTIF($P32:$T32,"&gt;0")&gt;0),"FAIL LABS",IF(OR($U32=0,$U32=""),"",IF($V32&gt;=70,"A",IF($V32&gt;=60,"B",IF($V32&gt;=50,"C",IF($V32&gt;=40,"D","E"))))))</f>
        <v>C</v>
      </c>
    </row>
    <row r="33" customFormat="false" ht="26.25" hidden="false" customHeight="false" outlineLevel="0" collapsed="false">
      <c r="A33" s="320" t="n">
        <v>19</v>
      </c>
      <c r="B33" s="592" t="s">
        <v>63</v>
      </c>
      <c r="C33" s="592" t="s">
        <v>64</v>
      </c>
      <c r="D33" s="323" t="n">
        <v>7</v>
      </c>
      <c r="E33" s="323" t="n">
        <v>7</v>
      </c>
      <c r="F33" s="323"/>
      <c r="G33" s="324" t="n">
        <f aca="false">IF(COUNTA($D33:$F33)&gt;0,SUM($D33/$D$14,$E33/$E$14,$F33/$F$14)*$G$14/COUNTA($D33:$F33),0)</f>
        <v>4.66666666666667</v>
      </c>
      <c r="H33" s="323" t="n">
        <v>4</v>
      </c>
      <c r="I33" s="323" t="n">
        <v>4</v>
      </c>
      <c r="J33" s="324" t="n">
        <f aca="false">IF(COUNTA($H33:$I33)&gt;0,SUM($H33/$H$14,$I33/$I$14)*$J$14/COUNTA($H33:$I33),0)</f>
        <v>4</v>
      </c>
      <c r="K33" s="323" t="n">
        <v>10</v>
      </c>
      <c r="L33" s="323" t="n">
        <v>10</v>
      </c>
      <c r="M33" s="323"/>
      <c r="N33" s="324" t="n">
        <f aca="false">IF(COUNTA($K33:$M33)&gt;0,SUM($K33/$K$14,$L33/$L$14,$M33/$M$14)*$N$14/COUNTA($K33:$M33),0)</f>
        <v>10</v>
      </c>
      <c r="O33" s="325" t="n">
        <f aca="false">IF(ROUNDDOWN(SUM($G33,$J33,$N33,0.05),1)&gt;0,ROUNDDOWN(SUM($G33,$J33,$N33,0.05),1),"")</f>
        <v>18.7</v>
      </c>
      <c r="P33" s="323" t="n">
        <v>24</v>
      </c>
      <c r="Q33" s="323"/>
      <c r="R33" s="323" t="n">
        <v>12</v>
      </c>
      <c r="S33" s="323" t="n">
        <v>13</v>
      </c>
      <c r="T33" s="323"/>
      <c r="U33" s="326" t="n">
        <f aca="false">IF(OR(COUNTIF($P33:$T33,"&gt;0")=0,COUNTA($P$14)=0),"",(IF(COUNTA($Q33:$T33)&lt;=2,SUM($P33:$T33),IF(COUNTA($Q33:$T33)=3,SUM($P33:$T33)-MIN($Q33:$T33),SUM($P33:$T33)-MIN($Q33:$T33)-SMALL($Q33:$T33,2))))*7/(SUM($P$14:$R$14)/10))</f>
        <v>49</v>
      </c>
      <c r="V33" s="327" t="n">
        <f aca="false">IF(ROUNDDOWN(SUM($O33,$U33,0.5),0)&gt;0,ROUNDDOWN(SUM($O33,$U33,0.5),0),"")</f>
        <v>68</v>
      </c>
      <c r="W33" s="327"/>
      <c r="X33" s="327"/>
      <c r="Y33" s="328" t="str">
        <f aca="false">IF(AND(N33&lt;$N$14/2,COUNTIF($P33:$T33,"&gt;0")&gt;0),"FAIL LABS",IF(OR($U33=0,$U33=""),"",IF($V33&gt;=70,"A",IF($V33&gt;=60,"B",IF($V33&gt;=50,"C",IF($V33&gt;=40,"D","E"))))))</f>
        <v>B</v>
      </c>
    </row>
    <row r="34" customFormat="false" ht="26.25" hidden="false" customHeight="false" outlineLevel="0" collapsed="false">
      <c r="A34" s="320" t="n">
        <v>20</v>
      </c>
      <c r="B34" s="591" t="s">
        <v>65</v>
      </c>
      <c r="C34" s="591" t="s">
        <v>66</v>
      </c>
      <c r="D34" s="323" t="n">
        <v>6</v>
      </c>
      <c r="E34" s="323" t="n">
        <v>5</v>
      </c>
      <c r="F34" s="323"/>
      <c r="G34" s="324" t="n">
        <f aca="false">IF(COUNTA($D34:$F34)&gt;0,SUM($D34/$D$14,$E34/$E$14,$F34/$F$14)*$G$14/COUNTA($D34:$F34),0)</f>
        <v>3.66666666666667</v>
      </c>
      <c r="H34" s="323" t="n">
        <v>3.5</v>
      </c>
      <c r="I34" s="323" t="n">
        <v>4</v>
      </c>
      <c r="J34" s="324" t="n">
        <f aca="false">IF(COUNTA($H34:$I34)&gt;0,SUM($H34/$H$14,$I34/$I$14)*$J$14/COUNTA($H34:$I34),0)</f>
        <v>3.75</v>
      </c>
      <c r="K34" s="323" t="n">
        <v>10</v>
      </c>
      <c r="L34" s="323" t="n">
        <v>10</v>
      </c>
      <c r="M34" s="323"/>
      <c r="N34" s="324" t="n">
        <f aca="false">IF(COUNTA($K34:$M34)&gt;0,SUM($K34/$K$14,$L34/$L$14,$M34/$M$14)*$N$14/COUNTA($K34:$M34),0)</f>
        <v>10</v>
      </c>
      <c r="O34" s="325" t="n">
        <f aca="false">IF(ROUNDDOWN(SUM($G34,$J34,$N34,0.05),1)&gt;0,ROUNDDOWN(SUM($G34,$J34,$N34,0.05),1),"")</f>
        <v>17.4</v>
      </c>
      <c r="P34" s="323" t="n">
        <v>18</v>
      </c>
      <c r="Q34" s="323" t="n">
        <v>12</v>
      </c>
      <c r="R34" s="323"/>
      <c r="S34" s="323" t="n">
        <v>10</v>
      </c>
      <c r="T34" s="323"/>
      <c r="U34" s="326" t="n">
        <f aca="false">IF(OR(COUNTIF($P34:$T34,"&gt;0")=0,COUNTA($P$14)=0),"",(IF(COUNTA($Q34:$T34)&lt;=2,SUM($P34:$T34),IF(COUNTA($Q34:$T34)=3,SUM($P34:$T34)-MIN($Q34:$T34),SUM($P34:$T34)-MIN($Q34:$T34)-SMALL($Q34:$T34,2))))*7/(SUM($P$14:$R$14)/10))</f>
        <v>40</v>
      </c>
      <c r="V34" s="327" t="n">
        <f aca="false">IF(ROUNDDOWN(SUM($O34,$U34,0.5),0)&gt;0,ROUNDDOWN(SUM($O34,$U34,0.5),0),"")</f>
        <v>57</v>
      </c>
      <c r="W34" s="327"/>
      <c r="X34" s="327"/>
      <c r="Y34" s="328" t="str">
        <f aca="false">IF(AND(N34&lt;$N$14/2,COUNTIF($P34:$T34,"&gt;0")&gt;0),"FAIL LABS",IF(OR($U34=0,$U34=""),"",IF($V34&gt;=70,"A",IF($V34&gt;=60,"B",IF($V34&gt;=50,"C",IF($V34&gt;=40,"D","E"))))))</f>
        <v>C</v>
      </c>
    </row>
    <row r="35" customFormat="false" ht="26.25" hidden="false" customHeight="false" outlineLevel="0" collapsed="false">
      <c r="A35" s="320" t="n">
        <v>21</v>
      </c>
      <c r="B35" s="592" t="s">
        <v>67</v>
      </c>
      <c r="C35" s="592" t="s">
        <v>68</v>
      </c>
      <c r="D35" s="323" t="n">
        <v>10</v>
      </c>
      <c r="E35" s="323" t="n">
        <v>7</v>
      </c>
      <c r="F35" s="323"/>
      <c r="G35" s="324" t="n">
        <f aca="false">IF(COUNTA($D35:$F35)&gt;0,SUM($D35/$D$14,$E35/$E$14,$F35/$F$14)*$G$14/COUNTA($D35:$F35),0)</f>
        <v>5.66666666666667</v>
      </c>
      <c r="H35" s="323" t="n">
        <v>3.5</v>
      </c>
      <c r="I35" s="323" t="n">
        <v>4.5</v>
      </c>
      <c r="J35" s="324" t="n">
        <f aca="false">IF(COUNTA($H35:$I35)&gt;0,SUM($H35/$H$14,$I35/$I$14)*$J$14/COUNTA($H35:$I35),0)</f>
        <v>4</v>
      </c>
      <c r="K35" s="323" t="n">
        <v>9</v>
      </c>
      <c r="L35" s="323" t="n">
        <v>10</v>
      </c>
      <c r="M35" s="323"/>
      <c r="N35" s="324" t="n">
        <f aca="false">IF(COUNTA($K35:$M35)&gt;0,SUM($K35/$K$14,$L35/$L$14,$M35/$M$14)*$N$14/COUNTA($K35:$M35),0)</f>
        <v>9.5</v>
      </c>
      <c r="O35" s="325" t="n">
        <f aca="false">IF(ROUNDDOWN(SUM($G35,$J35,$N35,0.05),1)&gt;0,ROUNDDOWN(SUM($G35,$J35,$N35,0.05),1),"")</f>
        <v>19.2</v>
      </c>
      <c r="P35" s="323" t="n">
        <v>23</v>
      </c>
      <c r="Q35" s="323" t="n">
        <v>11</v>
      </c>
      <c r="R35" s="323"/>
      <c r="S35" s="323" t="n">
        <v>12</v>
      </c>
      <c r="T35" s="323"/>
      <c r="U35" s="326" t="n">
        <f aca="false">IF(OR(COUNTIF($P35:$T35,"&gt;0")=0,COUNTA($P$14)=0),"",(IF(COUNTA($Q35:$T35)&lt;=2,SUM($P35:$T35),IF(COUNTA($Q35:$T35)=3,SUM($P35:$T35)-MIN($Q35:$T35),SUM($P35:$T35)-MIN($Q35:$T35)-SMALL($Q35:$T35,2))))*7/(SUM($P$14:$R$14)/10))</f>
        <v>46</v>
      </c>
      <c r="V35" s="327" t="n">
        <f aca="false">IF(ROUNDDOWN(SUM($O35,$U35,0.5),0)&gt;0,ROUNDDOWN(SUM($O35,$U35,0.5),0),"")</f>
        <v>65</v>
      </c>
      <c r="W35" s="327"/>
      <c r="X35" s="327"/>
      <c r="Y35" s="328" t="str">
        <f aca="false">IF(AND(N35&lt;$N$14/2,COUNTIF($P35:$T35,"&gt;0")&gt;0),"FAIL LABS",IF(OR($U35=0,$U35=""),"",IF($V35&gt;=70,"A",IF($V35&gt;=60,"B",IF($V35&gt;=50,"C",IF($V35&gt;=40,"D","E"))))))</f>
        <v>B</v>
      </c>
    </row>
    <row r="36" customFormat="false" ht="26.25" hidden="false" customHeight="false" outlineLevel="0" collapsed="false">
      <c r="A36" s="320" t="n">
        <v>22</v>
      </c>
      <c r="B36" s="592" t="s">
        <v>87</v>
      </c>
      <c r="C36" s="592" t="s">
        <v>88</v>
      </c>
      <c r="D36" s="323" t="n">
        <v>7</v>
      </c>
      <c r="E36" s="323" t="n">
        <v>5</v>
      </c>
      <c r="F36" s="323"/>
      <c r="G36" s="324" t="n">
        <f aca="false">IF(COUNTA($D36:$F36)&gt;0,SUM($D36/$D$14,$E36/$E$14,$F36/$F$14)*$G$14/COUNTA($D36:$F36),0)</f>
        <v>4</v>
      </c>
      <c r="H36" s="323" t="n">
        <v>3.5</v>
      </c>
      <c r="I36" s="323" t="n">
        <v>3.5</v>
      </c>
      <c r="J36" s="324" t="n">
        <f aca="false">IF(COUNTA($H36:$I36)&gt;0,SUM($H36/$H$14,$I36/$I$14)*$J$14/COUNTA($H36:$I36),0)</f>
        <v>3.5</v>
      </c>
      <c r="K36" s="323" t="n">
        <v>8</v>
      </c>
      <c r="L36" s="323" t="n">
        <v>9</v>
      </c>
      <c r="M36" s="323"/>
      <c r="N36" s="324" t="n">
        <f aca="false">IF(COUNTA($K36:$M36)&gt;0,SUM($K36/$K$14,$L36/$L$14,$M36/$M$14)*$N$14/COUNTA($K36:$M36),0)</f>
        <v>8.5</v>
      </c>
      <c r="O36" s="325" t="n">
        <f aca="false">IF(ROUNDDOWN(SUM($G36,$J36,$N36,0.05),1)&gt;0,ROUNDDOWN(SUM($G36,$J36,$N36,0.05),1),"")</f>
        <v>16</v>
      </c>
      <c r="P36" s="323" t="n">
        <v>22</v>
      </c>
      <c r="Q36" s="323"/>
      <c r="R36" s="323" t="n">
        <v>13</v>
      </c>
      <c r="S36" s="323" t="n">
        <v>12</v>
      </c>
      <c r="T36" s="323"/>
      <c r="U36" s="326" t="n">
        <f aca="false">IF(OR(COUNTIF($P36:$T36,"&gt;0")=0,COUNTA($P$14)=0),"",(IF(COUNTA($Q36:$T36)&lt;=2,SUM($P36:$T36),IF(COUNTA($Q36:$T36)=3,SUM($P36:$T36)-MIN($Q36:$T36),SUM($P36:$T36)-MIN($Q36:$T36)-SMALL($Q36:$T36,2))))*7/(SUM($P$14:$R$14)/10))</f>
        <v>47</v>
      </c>
      <c r="V36" s="327" t="n">
        <f aca="false">IF(ROUNDDOWN(SUM($O36,$U36,0.5),0)&gt;0,ROUNDDOWN(SUM($O36,$U36,0.5),0),"")</f>
        <v>63</v>
      </c>
      <c r="W36" s="327"/>
      <c r="X36" s="327"/>
      <c r="Y36" s="328" t="str">
        <f aca="false">IF(AND(N36&lt;$N$14/2,COUNTIF($P36:$T36,"&gt;0")&gt;0),"FAIL LABS",IF(OR($U36=0,$U36=""),"",IF($V36&gt;=70,"A",IF($V36&gt;=60,"B",IF($V36&gt;=50,"C",IF($V36&gt;=40,"D","E"))))))</f>
        <v>B</v>
      </c>
    </row>
    <row r="37" customFormat="false" ht="26.25" hidden="false" customHeight="false" outlineLevel="0" collapsed="false">
      <c r="A37" s="320" t="n">
        <v>23</v>
      </c>
      <c r="B37" s="592" t="s">
        <v>96</v>
      </c>
      <c r="C37" s="592" t="s">
        <v>97</v>
      </c>
      <c r="D37" s="323" t="n">
        <v>6</v>
      </c>
      <c r="E37" s="323" t="n">
        <v>7</v>
      </c>
      <c r="F37" s="323"/>
      <c r="G37" s="324" t="n">
        <f aca="false">IF(COUNTA($D37:$F37)&gt;0,SUM($D37/$D$14,$E37/$E$14,$F37/$F$14)*$G$14/COUNTA($D37:$F37),0)</f>
        <v>4.33333333333333</v>
      </c>
      <c r="H37" s="323" t="n">
        <v>4</v>
      </c>
      <c r="I37" s="323" t="n">
        <v>4</v>
      </c>
      <c r="J37" s="324" t="n">
        <f aca="false">IF(COUNTA($H37:$I37)&gt;0,SUM($H37/$H$14,$I37/$I$14)*$J$14/COUNTA($H37:$I37),0)</f>
        <v>4</v>
      </c>
      <c r="K37" s="323" t="n">
        <v>10</v>
      </c>
      <c r="L37" s="323" t="n">
        <v>10</v>
      </c>
      <c r="M37" s="323"/>
      <c r="N37" s="324" t="n">
        <f aca="false">IF(COUNTA($K37:$M37)&gt;0,SUM($K37/$K$14,$L37/$L$14,$M37/$M$14)*$N$14/COUNTA($K37:$M37),0)</f>
        <v>10</v>
      </c>
      <c r="O37" s="325" t="n">
        <f aca="false">IF(ROUNDDOWN(SUM($G37,$J37,$N37,0.05),1)&gt;0,ROUNDDOWN(SUM($G37,$J37,$N37,0.05),1),"")</f>
        <v>18.3</v>
      </c>
      <c r="P37" s="323" t="n">
        <v>10</v>
      </c>
      <c r="Q37" s="323"/>
      <c r="R37" s="323" t="n">
        <v>9</v>
      </c>
      <c r="S37" s="323" t="n">
        <v>13</v>
      </c>
      <c r="T37" s="323"/>
      <c r="U37" s="326" t="n">
        <f aca="false">IF(OR(COUNTIF($P37:$T37,"&gt;0")=0,COUNTA($P$14)=0),"",(IF(COUNTA($Q37:$T37)&lt;=2,SUM($P37:$T37),IF(COUNTA($Q37:$T37)=3,SUM($P37:$T37)-MIN($Q37:$T37),SUM($P37:$T37)-MIN($Q37:$T37)-SMALL($Q37:$T37,2))))*7/(SUM($P$14:$R$14)/10))</f>
        <v>32</v>
      </c>
      <c r="V37" s="327" t="n">
        <f aca="false">IF(ROUNDDOWN(SUM($O37,$U37,0.5),0)&gt;0,ROUNDDOWN(SUM($O37,$U37,0.5),0),"")</f>
        <v>50</v>
      </c>
      <c r="W37" s="327"/>
      <c r="X37" s="327"/>
      <c r="Y37" s="328" t="str">
        <f aca="false">IF(AND(N37&lt;$N$14/2,COUNTIF($P37:$T37,"&gt;0")&gt;0),"FAIL LABS",IF(OR($U37=0,$U37=""),"",IF($V37&gt;=70,"A",IF($V37&gt;=60,"B",IF($V37&gt;=50,"C",IF($V37&gt;=40,"D","E"))))))</f>
        <v>C</v>
      </c>
    </row>
    <row r="38" customFormat="false" ht="26.25" hidden="false" customHeight="false" outlineLevel="0" collapsed="false">
      <c r="A38" s="320" t="n">
        <v>24</v>
      </c>
      <c r="B38" s="591" t="s">
        <v>69</v>
      </c>
      <c r="C38" s="591" t="s">
        <v>70</v>
      </c>
      <c r="D38" s="323" t="n">
        <v>6</v>
      </c>
      <c r="E38" s="323" t="n">
        <v>6</v>
      </c>
      <c r="F38" s="323"/>
      <c r="G38" s="324" t="n">
        <f aca="false">IF(COUNTA($D38:$F38)&gt;0,SUM($D38/$D$14,$E38/$E$14,$F38/$F$14)*$G$14/COUNTA($D38:$F38),0)</f>
        <v>4</v>
      </c>
      <c r="H38" s="323" t="n">
        <v>3.5</v>
      </c>
      <c r="I38" s="323" t="n">
        <v>3.5</v>
      </c>
      <c r="J38" s="324" t="n">
        <f aca="false">IF(COUNTA($H38:$I38)&gt;0,SUM($H38/$H$14,$I38/$I$14)*$J$14/COUNTA($H38:$I38),0)</f>
        <v>3.5</v>
      </c>
      <c r="K38" s="323" t="n">
        <v>9</v>
      </c>
      <c r="L38" s="323" t="n">
        <v>9</v>
      </c>
      <c r="M38" s="323"/>
      <c r="N38" s="324" t="n">
        <f aca="false">IF(COUNTA($K38:$M38)&gt;0,SUM($K38/$K$14,$L38/$L$14,$M38/$M$14)*$N$14/COUNTA($K38:$M38),0)</f>
        <v>9</v>
      </c>
      <c r="O38" s="325" t="n">
        <f aca="false">IF(ROUNDDOWN(SUM($G38,$J38,$N38,0.05),1)&gt;0,ROUNDDOWN(SUM($G38,$J38,$N38,0.05),1),"")</f>
        <v>16.5</v>
      </c>
      <c r="P38" s="323" t="n">
        <v>17</v>
      </c>
      <c r="Q38" s="323"/>
      <c r="R38" s="323" t="n">
        <v>12</v>
      </c>
      <c r="S38" s="323" t="n">
        <v>14</v>
      </c>
      <c r="T38" s="323"/>
      <c r="U38" s="326" t="n">
        <f aca="false">IF(OR(COUNTIF($P38:$T38,"&gt;0")=0,COUNTA($P$14)=0),"",(IF(COUNTA($Q38:$T38)&lt;=2,SUM($P38:$T38),IF(COUNTA($Q38:$T38)=3,SUM($P38:$T38)-MIN($Q38:$T38),SUM($P38:$T38)-MIN($Q38:$T38)-SMALL($Q38:$T38,2))))*7/(SUM($P$14:$R$14)/10))</f>
        <v>43</v>
      </c>
      <c r="V38" s="327" t="n">
        <f aca="false">IF(ROUNDDOWN(SUM($O38,$U38,0.5),0)&gt;0,ROUNDDOWN(SUM($O38,$U38,0.5),0),"")</f>
        <v>60</v>
      </c>
      <c r="W38" s="327"/>
      <c r="X38" s="327"/>
      <c r="Y38" s="328" t="str">
        <f aca="false">IF(AND(N38&lt;$N$14/2,COUNTIF($P38:$T38,"&gt;0")&gt;0),"FAIL LABS",IF(OR($U38=0,$U38=""),"",IF($V38&gt;=70,"A",IF($V38&gt;=60,"B",IF($V38&gt;=50,"C",IF($V38&gt;=40,"D","E"))))))</f>
        <v>B</v>
      </c>
    </row>
    <row r="39" customFormat="false" ht="26.25" hidden="false" customHeight="false" outlineLevel="0" collapsed="false">
      <c r="A39" s="320" t="n">
        <v>25</v>
      </c>
      <c r="B39" s="592" t="s">
        <v>71</v>
      </c>
      <c r="C39" s="592" t="s">
        <v>72</v>
      </c>
      <c r="D39" s="323" t="n">
        <v>4</v>
      </c>
      <c r="E39" s="323" t="n">
        <v>3</v>
      </c>
      <c r="F39" s="323"/>
      <c r="G39" s="324" t="n">
        <f aca="false">IF(COUNTA($D39:$F39)&gt;0,SUM($D39/$D$14,$E39/$E$14,$F39/$F$14)*$G$14/COUNTA($D39:$F39),0)</f>
        <v>2.33333333333333</v>
      </c>
      <c r="H39" s="323" t="n">
        <v>4</v>
      </c>
      <c r="I39" s="323" t="n">
        <v>4</v>
      </c>
      <c r="J39" s="324" t="n">
        <f aca="false">IF(COUNTA($H39:$I39)&gt;0,SUM($H39/$H$14,$I39/$I$14)*$J$14/COUNTA($H39:$I39),0)</f>
        <v>4</v>
      </c>
      <c r="K39" s="323" t="n">
        <v>10</v>
      </c>
      <c r="L39" s="323" t="n">
        <v>9</v>
      </c>
      <c r="M39" s="323"/>
      <c r="N39" s="324" t="n">
        <f aca="false">IF(COUNTA($K39:$M39)&gt;0,SUM($K39/$K$14,$L39/$L$14,$M39/$M$14)*$N$14/COUNTA($K39:$M39),0)</f>
        <v>9.5</v>
      </c>
      <c r="O39" s="325" t="n">
        <f aca="false">IF(ROUNDDOWN(SUM($G39,$J39,$N39,0.05),1)&gt;0,ROUNDDOWN(SUM($G39,$J39,$N39,0.05),1),"")</f>
        <v>15.8</v>
      </c>
      <c r="P39" s="323" t="n">
        <v>15</v>
      </c>
      <c r="Q39" s="323"/>
      <c r="R39" s="323" t="n">
        <v>6</v>
      </c>
      <c r="S39" s="323" t="n">
        <v>11</v>
      </c>
      <c r="T39" s="323"/>
      <c r="U39" s="326" t="n">
        <f aca="false">IF(OR(COUNTIF($P39:$T39,"&gt;0")=0,COUNTA($P$14)=0),"",(IF(COUNTA($Q39:$T39)&lt;=2,SUM($P39:$T39),IF(COUNTA($Q39:$T39)=3,SUM($P39:$T39)-MIN($Q39:$T39),SUM($P39:$T39)-MIN($Q39:$T39)-SMALL($Q39:$T39,2))))*7/(SUM($P$14:$R$14)/10))</f>
        <v>32</v>
      </c>
      <c r="V39" s="327" t="n">
        <f aca="false">IF(ROUNDDOWN(SUM($O39,$U39,0.5),0)&gt;0,ROUNDDOWN(SUM($O39,$U39,0.5),0),"")</f>
        <v>48</v>
      </c>
      <c r="W39" s="327"/>
      <c r="X39" s="327"/>
      <c r="Y39" s="328" t="str">
        <f aca="false">IF(AND(N39&lt;$N$14/2,COUNTIF($P39:$T39,"&gt;0")&gt;0),"FAIL LABS",IF(OR($U39=0,$U39=""),"",IF($V39&gt;=70,"A",IF($V39&gt;=60,"B",IF($V39&gt;=50,"C",IF($V39&gt;=40,"D","E"))))))</f>
        <v>D</v>
      </c>
    </row>
    <row r="40" customFormat="false" ht="26.25" hidden="false" customHeight="false" outlineLevel="0" collapsed="false">
      <c r="A40" s="320" t="n">
        <v>26</v>
      </c>
      <c r="B40" s="591" t="s">
        <v>73</v>
      </c>
      <c r="C40" s="591" t="s">
        <v>74</v>
      </c>
      <c r="D40" s="323" t="n">
        <v>8</v>
      </c>
      <c r="E40" s="323" t="n">
        <v>6</v>
      </c>
      <c r="F40" s="323"/>
      <c r="G40" s="324" t="n">
        <f aca="false">IF(COUNTA($D40:$F40)&gt;0,SUM($D40/$D$14,$E40/$E$14,$F40/$F$14)*$G$14/COUNTA($D40:$F40),0)</f>
        <v>4.66666666666667</v>
      </c>
      <c r="H40" s="323" t="n">
        <v>4</v>
      </c>
      <c r="I40" s="323" t="n">
        <v>3</v>
      </c>
      <c r="J40" s="324" t="n">
        <f aca="false">IF(COUNTA($H40:$I40)&gt;0,SUM($H40/$H$14,$I40/$I$14)*$J$14/COUNTA($H40:$I40),0)</f>
        <v>3.5</v>
      </c>
      <c r="K40" s="323" t="n">
        <v>9</v>
      </c>
      <c r="L40" s="323" t="n">
        <v>10</v>
      </c>
      <c r="M40" s="323"/>
      <c r="N40" s="324" t="n">
        <f aca="false">IF(COUNTA($K40:$M40)&gt;0,SUM($K40/$K$14,$L40/$L$14,$M40/$M$14)*$N$14/COUNTA($K40:$M40),0)</f>
        <v>9.5</v>
      </c>
      <c r="O40" s="325" t="n">
        <f aca="false">IF(ROUNDDOWN(SUM($G40,$J40,$N40,0.05),1)&gt;0,ROUNDDOWN(SUM($G40,$J40,$N40,0.05),1),"")</f>
        <v>17.7</v>
      </c>
      <c r="P40" s="323" t="n">
        <v>21</v>
      </c>
      <c r="Q40" s="323" t="n">
        <v>10</v>
      </c>
      <c r="R40" s="323"/>
      <c r="S40" s="323"/>
      <c r="T40" s="323" t="n">
        <v>9</v>
      </c>
      <c r="U40" s="326" t="n">
        <f aca="false">IF(OR(COUNTIF($P40:$T40,"&gt;0")=0,COUNTA($P$14)=0),"",(IF(COUNTA($Q40:$T40)&lt;=2,SUM($P40:$T40),IF(COUNTA($Q40:$T40)=3,SUM($P40:$T40)-MIN($Q40:$T40),SUM($P40:$T40)-MIN($Q40:$T40)-SMALL($Q40:$T40,2))))*7/(SUM($P$14:$R$14)/10))</f>
        <v>40</v>
      </c>
      <c r="V40" s="327" t="n">
        <f aca="false">IF(ROUNDDOWN(SUM($O40,$U40,0.5),0)&gt;0,ROUNDDOWN(SUM($O40,$U40,0.5),0),"")</f>
        <v>58</v>
      </c>
      <c r="W40" s="327"/>
      <c r="X40" s="327"/>
      <c r="Y40" s="328" t="str">
        <f aca="false">IF(AND(N40&lt;$N$14/2,COUNTIF($P40:$T40,"&gt;0")&gt;0),"FAIL LABS",IF(OR($U40=0,$U40=""),"",IF($V40&gt;=70,"A",IF($V40&gt;=60,"B",IF($V40&gt;=50,"C",IF($V40&gt;=40,"D","E"))))))</f>
        <v>C</v>
      </c>
    </row>
    <row r="41" customFormat="false" ht="26.25" hidden="false" customHeight="false" outlineLevel="0" collapsed="false">
      <c r="A41" s="320" t="n">
        <v>27</v>
      </c>
      <c r="B41" s="592" t="s">
        <v>109</v>
      </c>
      <c r="C41" s="592" t="s">
        <v>110</v>
      </c>
      <c r="D41" s="323" t="n">
        <v>5</v>
      </c>
      <c r="E41" s="323" t="n">
        <v>4</v>
      </c>
      <c r="F41" s="323"/>
      <c r="G41" s="324" t="n">
        <f aca="false">IF(COUNTA($D41:$F41)&gt;0,SUM($D41/$D$14,$E41/$E$14,$F41/$F$14)*$G$14/COUNTA($D41:$F41),0)</f>
        <v>3</v>
      </c>
      <c r="H41" s="323" t="n">
        <v>3.5</v>
      </c>
      <c r="I41" s="323" t="n">
        <v>4</v>
      </c>
      <c r="J41" s="324" t="n">
        <f aca="false">IF(COUNTA($H41:$I41)&gt;0,SUM($H41/$H$14,$I41/$I$14)*$J$14/COUNTA($H41:$I41),0)</f>
        <v>3.75</v>
      </c>
      <c r="K41" s="323" t="n">
        <v>10</v>
      </c>
      <c r="L41" s="323" t="n">
        <v>10</v>
      </c>
      <c r="M41" s="323"/>
      <c r="N41" s="324" t="n">
        <f aca="false">IF(COUNTA($K41:$M41)&gt;0,SUM($K41/$K$14,$L41/$L$14,$M41/$M$14)*$N$14/COUNTA($K41:$M41),0)</f>
        <v>10</v>
      </c>
      <c r="O41" s="325" t="n">
        <f aca="false">IF(ROUNDDOWN(SUM($G41,$J41,$N41,0.05),1)&gt;0,ROUNDDOWN(SUM($G41,$J41,$N41,0.05),1),"")</f>
        <v>16.8</v>
      </c>
      <c r="P41" s="323" t="n">
        <v>21</v>
      </c>
      <c r="Q41" s="323"/>
      <c r="R41" s="323" t="n">
        <v>14</v>
      </c>
      <c r="S41" s="323"/>
      <c r="T41" s="323" t="n">
        <v>3</v>
      </c>
      <c r="U41" s="326" t="n">
        <f aca="false">IF(OR(COUNTIF($P41:$T41,"&gt;0")=0,COUNTA($P$14)=0),"",(IF(COUNTA($Q41:$T41)&lt;=2,SUM($P41:$T41),IF(COUNTA($Q41:$T41)=3,SUM($P41:$T41)-MIN($Q41:$T41),SUM($P41:$T41)-MIN($Q41:$T41)-SMALL($Q41:$T41,2))))*7/(SUM($P$14:$R$14)/10))</f>
        <v>38</v>
      </c>
      <c r="V41" s="327" t="n">
        <f aca="false">IF(ROUNDDOWN(SUM($O41,$U41,0.5),0)&gt;0,ROUNDDOWN(SUM($O41,$U41,0.5),0),"")</f>
        <v>55</v>
      </c>
      <c r="W41" s="327"/>
      <c r="X41" s="327"/>
      <c r="Y41" s="328" t="str">
        <f aca="false">IF(AND(N41&lt;$N$14/2,COUNTIF($P41:$T41,"&gt;0")&gt;0),"FAIL LABS",IF(OR($U41=0,$U41=""),"",IF($V41&gt;=70,"A",IF($V41&gt;=60,"B",IF($V41&gt;=50,"C",IF($V41&gt;=40,"D","E"))))))</f>
        <v>C</v>
      </c>
    </row>
    <row r="42" customFormat="false" ht="26.25" hidden="false" customHeight="false" outlineLevel="0" collapsed="false">
      <c r="A42" s="320" t="n">
        <v>28</v>
      </c>
      <c r="B42" s="591" t="s">
        <v>75</v>
      </c>
      <c r="C42" s="591" t="s">
        <v>76</v>
      </c>
      <c r="D42" s="323" t="n">
        <v>7</v>
      </c>
      <c r="E42" s="323" t="n">
        <v>12</v>
      </c>
      <c r="F42" s="323"/>
      <c r="G42" s="324" t="n">
        <f aca="false">IF(COUNTA($D42:$F42)&gt;0,SUM($D42/$D$14,$E42/$E$14,$F42/$F$14)*$G$14/COUNTA($D42:$F42),0)</f>
        <v>6.33333333333333</v>
      </c>
      <c r="H42" s="323" t="n">
        <v>3.5</v>
      </c>
      <c r="I42" s="323" t="n">
        <v>3.5</v>
      </c>
      <c r="J42" s="324" t="n">
        <f aca="false">IF(COUNTA($H42:$I42)&gt;0,SUM($H42/$H$14,$I42/$I$14)*$J$14/COUNTA($H42:$I42),0)</f>
        <v>3.5</v>
      </c>
      <c r="K42" s="323" t="n">
        <v>10</v>
      </c>
      <c r="L42" s="323" t="n">
        <v>9</v>
      </c>
      <c r="M42" s="323"/>
      <c r="N42" s="324" t="n">
        <f aca="false">IF(COUNTA($K42:$M42)&gt;0,SUM($K42/$K$14,$L42/$L$14,$M42/$M$14)*$N$14/COUNTA($K42:$M42),0)</f>
        <v>9.5</v>
      </c>
      <c r="O42" s="325" t="n">
        <f aca="false">IF(ROUNDDOWN(SUM($G42,$J42,$N42,0.05),1)&gt;0,ROUNDDOWN(SUM($G42,$J42,$N42,0.05),1),"")</f>
        <v>19.3</v>
      </c>
      <c r="P42" s="323" t="n">
        <v>25</v>
      </c>
      <c r="Q42" s="323"/>
      <c r="R42" s="323" t="n">
        <v>7</v>
      </c>
      <c r="S42" s="323" t="n">
        <v>12</v>
      </c>
      <c r="T42" s="323"/>
      <c r="U42" s="326" t="n">
        <f aca="false">IF(OR(COUNTIF($P42:$T42,"&gt;0")=0,COUNTA($P$14)=0),"",(IF(COUNTA($Q42:$T42)&lt;=2,SUM($P42:$T42),IF(COUNTA($Q42:$T42)=3,SUM($P42:$T42)-MIN($Q42:$T42),SUM($P42:$T42)-MIN($Q42:$T42)-SMALL($Q42:$T42,2))))*7/(SUM($P$14:$R$14)/10))</f>
        <v>44</v>
      </c>
      <c r="V42" s="327" t="n">
        <f aca="false">IF(ROUNDDOWN(SUM($O42,$U42,0.5),0)&gt;0,ROUNDDOWN(SUM($O42,$U42,0.5),0),"")</f>
        <v>63</v>
      </c>
      <c r="W42" s="327"/>
      <c r="X42" s="327"/>
      <c r="Y42" s="328" t="str">
        <f aca="false">IF(AND(N42&lt;$N$14/2,COUNTIF($P42:$T42,"&gt;0")&gt;0),"FAIL LABS",IF(OR($U42=0,$U42=""),"",IF($V42&gt;=70,"A",IF($V42&gt;=60,"B",IF($V42&gt;=50,"C",IF($V42&gt;=40,"D","E"))))))</f>
        <v>B</v>
      </c>
    </row>
    <row r="43" customFormat="false" ht="26.25" hidden="false" customHeight="false" outlineLevel="0" collapsed="false">
      <c r="A43" s="320" t="n">
        <v>29</v>
      </c>
      <c r="B43" s="591" t="s">
        <v>79</v>
      </c>
      <c r="C43" s="591" t="s">
        <v>80</v>
      </c>
      <c r="D43" s="323" t="n">
        <v>5</v>
      </c>
      <c r="E43" s="323" t="n">
        <v>4</v>
      </c>
      <c r="F43" s="323"/>
      <c r="G43" s="324" t="n">
        <f aca="false">IF(COUNTA($D43:$F43)&gt;0,SUM($D43/$D$14,$E43/$E$14,$F43/$F$14)*$G$14/COUNTA($D43:$F43),0)</f>
        <v>3</v>
      </c>
      <c r="H43" s="323" t="n">
        <v>3.5</v>
      </c>
      <c r="I43" s="323" t="n">
        <v>3.5</v>
      </c>
      <c r="J43" s="324" t="n">
        <f aca="false">IF(COUNTA($H43:$I43)&gt;0,SUM($H43/$H$14,$I43/$I$14)*$J$14/COUNTA($H43:$I43),0)</f>
        <v>3.5</v>
      </c>
      <c r="K43" s="323" t="n">
        <v>8</v>
      </c>
      <c r="L43" s="323" t="n">
        <v>9</v>
      </c>
      <c r="M43" s="323"/>
      <c r="N43" s="324" t="n">
        <f aca="false">IF(COUNTA($K43:$M43)&gt;0,SUM($K43/$K$14,$L43/$L$14,$M43/$M$14)*$N$14/COUNTA($K43:$M43),0)</f>
        <v>8.5</v>
      </c>
      <c r="O43" s="325" t="n">
        <f aca="false">IF(ROUNDDOWN(SUM($G43,$J43,$N43,0.05),1)&gt;0,ROUNDDOWN(SUM($G43,$J43,$N43,0.05),1),"")</f>
        <v>15</v>
      </c>
      <c r="P43" s="323" t="n">
        <v>21</v>
      </c>
      <c r="Q43" s="323"/>
      <c r="R43" s="323" t="n">
        <v>15</v>
      </c>
      <c r="S43" s="323" t="n">
        <v>10</v>
      </c>
      <c r="T43" s="323"/>
      <c r="U43" s="326" t="n">
        <f aca="false">IF(OR(COUNTIF($P43:$T43,"&gt;0")=0,COUNTA($P$14)=0),"",(IF(COUNTA($Q43:$T43)&lt;=2,SUM($P43:$T43),IF(COUNTA($Q43:$T43)=3,SUM($P43:$T43)-MIN($Q43:$T43),SUM($P43:$T43)-MIN($Q43:$T43)-SMALL($Q43:$T43,2))))*7/(SUM($P$14:$R$14)/10))</f>
        <v>46</v>
      </c>
      <c r="V43" s="327" t="n">
        <f aca="false">IF(ROUNDDOWN(SUM($O43,$U43,0.5),0)&gt;0,ROUNDDOWN(SUM($O43,$U43,0.5),0),"")</f>
        <v>61</v>
      </c>
      <c r="W43" s="327"/>
      <c r="X43" s="327"/>
      <c r="Y43" s="328" t="str">
        <f aca="false">IF(AND(N43&lt;$N$14/2,COUNTIF($P43:$T43,"&gt;0")&gt;0),"FAIL LABS",IF(OR($U43=0,$U43=""),"",IF($V43&gt;=70,"A",IF($V43&gt;=60,"B",IF($V43&gt;=50,"C",IF($V43&gt;=40,"D","E"))))))</f>
        <v>B</v>
      </c>
    </row>
    <row r="44" customFormat="false" ht="26.25" hidden="false" customHeight="false" outlineLevel="0" collapsed="false">
      <c r="A44" s="320" t="n">
        <v>30</v>
      </c>
      <c r="B44" s="591" t="s">
        <v>81</v>
      </c>
      <c r="C44" s="591" t="s">
        <v>82</v>
      </c>
      <c r="D44" s="323" t="n">
        <v>7</v>
      </c>
      <c r="E44" s="323" t="n">
        <v>4</v>
      </c>
      <c r="F44" s="323"/>
      <c r="G44" s="324" t="n">
        <f aca="false">IF(COUNTA($D44:$F44)&gt;0,SUM($D44/$D$14,$E44/$E$14,$F44/$F$14)*$G$14/COUNTA($D44:$F44),0)</f>
        <v>3.66666666666667</v>
      </c>
      <c r="H44" s="323" t="n">
        <v>4</v>
      </c>
      <c r="I44" s="323" t="n">
        <v>4</v>
      </c>
      <c r="J44" s="324" t="n">
        <f aca="false">IF(COUNTA($H44:$I44)&gt;0,SUM($H44/$H$14,$I44/$I$14)*$J$14/COUNTA($H44:$I44),0)</f>
        <v>4</v>
      </c>
      <c r="K44" s="323" t="n">
        <v>10</v>
      </c>
      <c r="L44" s="323" t="n">
        <v>9</v>
      </c>
      <c r="M44" s="323"/>
      <c r="N44" s="324" t="n">
        <f aca="false">IF(COUNTA($K44:$M44)&gt;0,SUM($K44/$K$14,$L44/$L$14,$M44/$M$14)*$N$14/COUNTA($K44:$M44),0)</f>
        <v>9.5</v>
      </c>
      <c r="O44" s="325" t="n">
        <f aca="false">IF(ROUNDDOWN(SUM($G44,$J44,$N44,0.05),1)&gt;0,ROUNDDOWN(SUM($G44,$J44,$N44,0.05),1),"")</f>
        <v>17.2</v>
      </c>
      <c r="P44" s="323" t="n">
        <v>24</v>
      </c>
      <c r="Q44" s="323"/>
      <c r="R44" s="323" t="n">
        <v>8</v>
      </c>
      <c r="S44" s="323" t="n">
        <v>13</v>
      </c>
      <c r="T44" s="323"/>
      <c r="U44" s="326" t="n">
        <f aca="false">IF(OR(COUNTIF($P44:$T44,"&gt;0")=0,COUNTA($P$14)=0),"",(IF(COUNTA($Q44:$T44)&lt;=2,SUM($P44:$T44),IF(COUNTA($Q44:$T44)=3,SUM($P44:$T44)-MIN($Q44:$T44),SUM($P44:$T44)-MIN($Q44:$T44)-SMALL($Q44:$T44,2))))*7/(SUM($P$14:$R$14)/10))</f>
        <v>45</v>
      </c>
      <c r="V44" s="327" t="n">
        <f aca="false">IF(ROUNDDOWN(SUM($O44,$U44,0.5),0)&gt;0,ROUNDDOWN(SUM($O44,$U44,0.5),0),"")</f>
        <v>62</v>
      </c>
      <c r="W44" s="327"/>
      <c r="X44" s="327"/>
      <c r="Y44" s="328" t="str">
        <f aca="false">IF(AND(N44&lt;$N$14/2,COUNTIF($P44:$T44,"&gt;0")&gt;0),"FAIL LABS",IF(OR($U44=0,$U44=""),"",IF($V44&gt;=70,"A",IF($V44&gt;=60,"B",IF($V44&gt;=50,"C",IF($V44&gt;=40,"D","E"))))))</f>
        <v>B</v>
      </c>
    </row>
    <row r="45" customFormat="false" ht="26.25" hidden="false" customHeight="false" outlineLevel="0" collapsed="false">
      <c r="A45" s="320" t="n">
        <v>31</v>
      </c>
      <c r="B45" s="591" t="s">
        <v>83</v>
      </c>
      <c r="C45" s="591" t="s">
        <v>84</v>
      </c>
      <c r="D45" s="323" t="n">
        <v>6</v>
      </c>
      <c r="E45" s="323" t="n">
        <v>4</v>
      </c>
      <c r="F45" s="323"/>
      <c r="G45" s="324" t="n">
        <f aca="false">IF(COUNTA($D45:$F45)&gt;0,SUM($D45/$D$14,$E45/$E$14,$F45/$F$14)*$G$14/COUNTA($D45:$F45),0)</f>
        <v>3.33333333333333</v>
      </c>
      <c r="H45" s="323" t="n">
        <v>4</v>
      </c>
      <c r="I45" s="323" t="n">
        <v>3</v>
      </c>
      <c r="J45" s="324" t="n">
        <f aca="false">IF(COUNTA($H45:$I45)&gt;0,SUM($H45/$H$14,$I45/$I$14)*$J$14/COUNTA($H45:$I45),0)</f>
        <v>3.5</v>
      </c>
      <c r="K45" s="323" t="n">
        <v>9</v>
      </c>
      <c r="L45" s="323" t="n">
        <v>10</v>
      </c>
      <c r="M45" s="323"/>
      <c r="N45" s="324" t="n">
        <f aca="false">IF(COUNTA($K45:$M45)&gt;0,SUM($K45/$K$14,$L45/$L$14,$M45/$M$14)*$N$14/COUNTA($K45:$M45),0)</f>
        <v>9.5</v>
      </c>
      <c r="O45" s="325" t="n">
        <f aca="false">IF(ROUNDDOWN(SUM($G45,$J45,$N45,0.05),1)&gt;0,ROUNDDOWN(SUM($G45,$J45,$N45,0.05),1),"")</f>
        <v>16.3</v>
      </c>
      <c r="P45" s="323" t="n">
        <v>20</v>
      </c>
      <c r="Q45" s="323"/>
      <c r="R45" s="323" t="n">
        <v>16</v>
      </c>
      <c r="S45" s="323" t="n">
        <v>14</v>
      </c>
      <c r="T45" s="323"/>
      <c r="U45" s="326" t="n">
        <f aca="false">IF(OR(COUNTIF($P45:$T45,"&gt;0")=0,COUNTA($P$14)=0),"",(IF(COUNTA($Q45:$T45)&lt;=2,SUM($P45:$T45),IF(COUNTA($Q45:$T45)=3,SUM($P45:$T45)-MIN($Q45:$T45),SUM($P45:$T45)-MIN($Q45:$T45)-SMALL($Q45:$T45,2))))*7/(SUM($P$14:$R$14)/10))</f>
        <v>50</v>
      </c>
      <c r="V45" s="327" t="n">
        <f aca="false">IF(ROUNDDOWN(SUM($O45,$U45,0.5),0)&gt;0,ROUNDDOWN(SUM($O45,$U45,0.5),0),"")</f>
        <v>66</v>
      </c>
      <c r="W45" s="327"/>
      <c r="X45" s="327"/>
      <c r="Y45" s="328" t="str">
        <f aca="false">IF(AND(N45&lt;$N$14/2,COUNTIF($P45:$T45,"&gt;0")&gt;0),"FAIL LABS",IF(OR($U45=0,$U45=""),"",IF($V45&gt;=70,"A",IF($V45&gt;=60,"B",IF($V45&gt;=50,"C",IF($V45&gt;=40,"D","E"))))))</f>
        <v>B</v>
      </c>
    </row>
    <row r="46" customFormat="false" ht="26.25" hidden="false" customHeight="false" outlineLevel="0" collapsed="false">
      <c r="A46" s="320" t="n">
        <v>32</v>
      </c>
      <c r="B46" s="591" t="s">
        <v>85</v>
      </c>
      <c r="C46" s="591" t="s">
        <v>86</v>
      </c>
      <c r="D46" s="323" t="n">
        <v>6</v>
      </c>
      <c r="E46" s="323" t="n">
        <v>6</v>
      </c>
      <c r="F46" s="323"/>
      <c r="G46" s="324" t="n">
        <f aca="false">IF(COUNTA($D46:$F46)&gt;0,SUM($D46/$D$14,$E46/$E$14,$F46/$F$14)*$G$14/COUNTA($D46:$F46),0)</f>
        <v>4</v>
      </c>
      <c r="H46" s="323" t="n">
        <v>4</v>
      </c>
      <c r="I46" s="323" t="n">
        <v>4</v>
      </c>
      <c r="J46" s="324" t="n">
        <f aca="false">IF(COUNTA($H46:$I46)&gt;0,SUM($H46/$H$14,$I46/$I$14)*$J$14/COUNTA($H46:$I46),0)</f>
        <v>4</v>
      </c>
      <c r="K46" s="323" t="n">
        <v>10</v>
      </c>
      <c r="L46" s="323" t="n">
        <v>10</v>
      </c>
      <c r="M46" s="323"/>
      <c r="N46" s="324" t="n">
        <f aca="false">IF(COUNTA($K46:$M46)&gt;0,SUM($K46/$K$14,$L46/$L$14,$M46/$M$14)*$N$14/COUNTA($K46:$M46),0)</f>
        <v>10</v>
      </c>
      <c r="O46" s="325" t="n">
        <f aca="false">IF(ROUNDDOWN(SUM($G46,$J46,$N46,0.05),1)&gt;0,ROUNDDOWN(SUM($G46,$J46,$N46,0.05),1),"")</f>
        <v>18</v>
      </c>
      <c r="P46" s="323" t="n">
        <v>25</v>
      </c>
      <c r="Q46" s="323"/>
      <c r="R46" s="323" t="n">
        <v>14</v>
      </c>
      <c r="S46" s="323" t="n">
        <v>13</v>
      </c>
      <c r="T46" s="323"/>
      <c r="U46" s="326" t="n">
        <f aca="false">IF(OR(COUNTIF($P46:$T46,"&gt;0")=0,COUNTA($P$14)=0),"",(IF(COUNTA($Q46:$T46)&lt;=2,SUM($P46:$T46),IF(COUNTA($Q46:$T46)=3,SUM($P46:$T46)-MIN($Q46:$T46),SUM($P46:$T46)-MIN($Q46:$T46)-SMALL($Q46:$T46,2))))*7/(SUM($P$14:$R$14)/10))</f>
        <v>52</v>
      </c>
      <c r="V46" s="327" t="n">
        <f aca="false">IF(ROUNDDOWN(SUM($O46,$U46,0.5),0)&gt;0,ROUNDDOWN(SUM($O46,$U46,0.5),0),"")</f>
        <v>70</v>
      </c>
      <c r="W46" s="327"/>
      <c r="X46" s="327"/>
      <c r="Y46" s="328" t="str">
        <f aca="false">IF(AND(N46&lt;$N$14/2,COUNTIF($P46:$T46,"&gt;0")&gt;0),"FAIL LABS",IF(OR($U46=0,$U46=""),"",IF($V46&gt;=70,"A",IF($V46&gt;=60,"B",IF($V46&gt;=50,"C",IF($V46&gt;=40,"D","E"))))))</f>
        <v>A</v>
      </c>
    </row>
    <row r="47" customFormat="false" ht="26.25" hidden="false" customHeight="false" outlineLevel="0" collapsed="false">
      <c r="A47" s="320" t="n">
        <v>33</v>
      </c>
      <c r="B47" s="591" t="s">
        <v>94</v>
      </c>
      <c r="C47" s="591" t="s">
        <v>95</v>
      </c>
      <c r="D47" s="323" t="n">
        <v>6</v>
      </c>
      <c r="E47" s="323" t="n">
        <v>4</v>
      </c>
      <c r="F47" s="323"/>
      <c r="G47" s="324" t="n">
        <f aca="false">IF(COUNTA($D47:$F47)&gt;0,SUM($D47/$D$14,$E47/$E$14,$F47/$F$14)*$G$14/COUNTA($D47:$F47),0)</f>
        <v>3.33333333333333</v>
      </c>
      <c r="H47" s="323" t="n">
        <v>4</v>
      </c>
      <c r="I47" s="323" t="n">
        <v>4</v>
      </c>
      <c r="J47" s="324" t="n">
        <f aca="false">IF(COUNTA($H47:$I47)&gt;0,SUM($H47/$H$14,$I47/$I$14)*$J$14/COUNTA($H47:$I47),0)</f>
        <v>4</v>
      </c>
      <c r="K47" s="323" t="n">
        <v>10</v>
      </c>
      <c r="L47" s="323" t="n">
        <v>9</v>
      </c>
      <c r="M47" s="323"/>
      <c r="N47" s="324" t="n">
        <f aca="false">IF(COUNTA($K47:$M47)&gt;0,SUM($K47/$K$14,$L47/$L$14,$M47/$M$14)*$N$14/COUNTA($K47:$M47),0)</f>
        <v>9.5</v>
      </c>
      <c r="O47" s="325" t="n">
        <f aca="false">IF(ROUNDDOWN(SUM($G47,$J47,$N47,0.05),1)&gt;0,ROUNDDOWN(SUM($G47,$J47,$N47,0.05),1),"")</f>
        <v>16.8</v>
      </c>
      <c r="P47" s="323" t="n">
        <v>19</v>
      </c>
      <c r="Q47" s="323"/>
      <c r="R47" s="323" t="n">
        <v>13</v>
      </c>
      <c r="S47" s="323" t="n">
        <v>12</v>
      </c>
      <c r="T47" s="323"/>
      <c r="U47" s="326" t="n">
        <f aca="false">IF(OR(COUNTIF($P47:$T47,"&gt;0")=0,COUNTA($P$14)=0),"",(IF(COUNTA($Q47:$T47)&lt;=2,SUM($P47:$T47),IF(COUNTA($Q47:$T47)=3,SUM($P47:$T47)-MIN($Q47:$T47),SUM($P47:$T47)-MIN($Q47:$T47)-SMALL($Q47:$T47,2))))*7/(SUM($P$14:$R$14)/10))</f>
        <v>44</v>
      </c>
      <c r="V47" s="327" t="n">
        <f aca="false">IF(ROUNDDOWN(SUM($O47,$U47,0.5),0)&gt;0,ROUNDDOWN(SUM($O47,$U47,0.5),0),"")</f>
        <v>61</v>
      </c>
      <c r="W47" s="327"/>
      <c r="X47" s="327"/>
      <c r="Y47" s="328" t="str">
        <f aca="false">IF(AND(N47&lt;$N$14/2,COUNTIF($P47:$T47,"&gt;0")&gt;0),"FAIL LABS",IF(OR($U47=0,$U47=""),"",IF($V47&gt;=70,"A",IF($V47&gt;=60,"B",IF($V47&gt;=50,"C",IF($V47&gt;=40,"D","E"))))))</f>
        <v>B</v>
      </c>
    </row>
    <row r="48" customFormat="false" ht="26.25" hidden="false" customHeight="false" outlineLevel="0" collapsed="false">
      <c r="A48" s="320" t="n">
        <v>34</v>
      </c>
      <c r="B48" s="591" t="s">
        <v>101</v>
      </c>
      <c r="C48" s="591" t="s">
        <v>102</v>
      </c>
      <c r="D48" s="323" t="n">
        <v>7</v>
      </c>
      <c r="E48" s="323" t="n">
        <v>4</v>
      </c>
      <c r="F48" s="323"/>
      <c r="G48" s="324" t="n">
        <f aca="false">IF(COUNTA($D48:$F48)&gt;0,SUM($D48/$D$14,$E48/$E$14,$F48/$F$14)*$G$14/COUNTA($D48:$F48),0)</f>
        <v>3.66666666666667</v>
      </c>
      <c r="H48" s="323" t="n">
        <v>3.5</v>
      </c>
      <c r="I48" s="323" t="n">
        <v>3.5</v>
      </c>
      <c r="J48" s="324" t="n">
        <f aca="false">IF(COUNTA($H48:$I48)&gt;0,SUM($H48/$H$14,$I48/$I$14)*$J$14/COUNTA($H48:$I48),0)</f>
        <v>3.5</v>
      </c>
      <c r="K48" s="323" t="n">
        <v>9</v>
      </c>
      <c r="L48" s="323" t="n">
        <v>9</v>
      </c>
      <c r="M48" s="323"/>
      <c r="N48" s="324" t="n">
        <f aca="false">IF(COUNTA($K48:$M48)&gt;0,SUM($K48/$K$14,$L48/$L$14,$M48/$M$14)*$N$14/COUNTA($K48:$M48),0)</f>
        <v>9</v>
      </c>
      <c r="O48" s="325" t="n">
        <f aca="false">IF(ROUNDDOWN(SUM($G48,$J48,$N48,0.05),1)&gt;0,ROUNDDOWN(SUM($G48,$J48,$N48,0.05),1),"")</f>
        <v>16.2</v>
      </c>
      <c r="P48" s="323" t="n">
        <v>21</v>
      </c>
      <c r="Q48" s="323" t="n">
        <v>14</v>
      </c>
      <c r="R48" s="323"/>
      <c r="S48" s="323"/>
      <c r="T48" s="323" t="n">
        <v>7</v>
      </c>
      <c r="U48" s="326" t="n">
        <f aca="false">IF(OR(COUNTIF($P48:$T48,"&gt;0")=0,COUNTA($P$14)=0),"",(IF(COUNTA($Q48:$T48)&lt;=2,SUM($P48:$T48),IF(COUNTA($Q48:$T48)=3,SUM($P48:$T48)-MIN($Q48:$T48),SUM($P48:$T48)-MIN($Q48:$T48)-SMALL($Q48:$T48,2))))*7/(SUM($P$14:$R$14)/10))</f>
        <v>42</v>
      </c>
      <c r="V48" s="327" t="n">
        <f aca="false">IF(ROUNDDOWN(SUM($O48,$U48,0.5),0)&gt;0,ROUNDDOWN(SUM($O48,$U48,0.5),0),"")</f>
        <v>58</v>
      </c>
      <c r="W48" s="327"/>
      <c r="X48" s="327"/>
      <c r="Y48" s="328" t="str">
        <f aca="false">IF(AND(N48&lt;$N$14/2,COUNTIF($P48:$T48,"&gt;0")&gt;0),"FAIL LABS",IF(OR($U48=0,$U48=""),"",IF($V48&gt;=70,"A",IF($V48&gt;=60,"B",IF($V48&gt;=50,"C",IF($V48&gt;=40,"D","E"))))))</f>
        <v>C</v>
      </c>
    </row>
    <row r="49" customFormat="false" ht="26.25" hidden="false" customHeight="false" outlineLevel="0" collapsed="false">
      <c r="A49" s="320" t="n">
        <v>35</v>
      </c>
      <c r="B49" s="592" t="s">
        <v>103</v>
      </c>
      <c r="C49" s="592" t="s">
        <v>104</v>
      </c>
      <c r="D49" s="323" t="n">
        <v>9</v>
      </c>
      <c r="E49" s="323" t="n">
        <v>9</v>
      </c>
      <c r="F49" s="323"/>
      <c r="G49" s="324" t="n">
        <f aca="false">IF(COUNTA($D49:$F49)&gt;0,SUM($D49/$D$14,$E49/$E$14,$F49/$F$14)*$G$14/COUNTA($D49:$F49),0)</f>
        <v>6</v>
      </c>
      <c r="H49" s="323" t="n">
        <v>3.5</v>
      </c>
      <c r="I49" s="323" t="n">
        <v>3.5</v>
      </c>
      <c r="J49" s="324" t="n">
        <f aca="false">IF(COUNTA($H49:$I49)&gt;0,SUM($H49/$H$14,$I49/$I$14)*$J$14/COUNTA($H49:$I49),0)</f>
        <v>3.5</v>
      </c>
      <c r="K49" s="323" t="n">
        <v>9</v>
      </c>
      <c r="L49" s="323" t="n">
        <v>9</v>
      </c>
      <c r="M49" s="323"/>
      <c r="N49" s="324" t="n">
        <f aca="false">IF(COUNTA($K49:$M49)&gt;0,SUM($K49/$K$14,$L49/$L$14,$M49/$M$14)*$N$14/COUNTA($K49:$M49),0)</f>
        <v>9</v>
      </c>
      <c r="O49" s="325" t="n">
        <f aca="false">IF(ROUNDDOWN(SUM($G49,$J49,$N49,0.05),1)&gt;0,ROUNDDOWN(SUM($G49,$J49,$N49,0.05),1),"")</f>
        <v>18.5</v>
      </c>
      <c r="P49" s="323" t="n">
        <v>21</v>
      </c>
      <c r="Q49" s="323"/>
      <c r="R49" s="323" t="n">
        <v>14</v>
      </c>
      <c r="S49" s="323"/>
      <c r="T49" s="323" t="n">
        <v>9</v>
      </c>
      <c r="U49" s="326" t="n">
        <f aca="false">IF(OR(COUNTIF($P49:$T49,"&gt;0")=0,COUNTA($P$14)=0),"",(IF(COUNTA($Q49:$T49)&lt;=2,SUM($P49:$T49),IF(COUNTA($Q49:$T49)=3,SUM($P49:$T49)-MIN($Q49:$T49),SUM($P49:$T49)-MIN($Q49:$T49)-SMALL($Q49:$T49,2))))*7/(SUM($P$14:$R$14)/10))</f>
        <v>44</v>
      </c>
      <c r="V49" s="327" t="n">
        <f aca="false">IF(ROUNDDOWN(SUM($O49,$U49,0.5),0)&gt;0,ROUNDDOWN(SUM($O49,$U49,0.5),0),"")</f>
        <v>63</v>
      </c>
      <c r="W49" s="327"/>
      <c r="X49" s="327"/>
      <c r="Y49" s="328" t="str">
        <f aca="false">IF(AND(N49&lt;$N$14/2,COUNTIF($P49:$T49,"&gt;0")&gt;0),"FAIL LABS",IF(OR($U49=0,$U49=""),"",IF($V49&gt;=70,"A",IF($V49&gt;=60,"B",IF($V49&gt;=50,"C",IF($V49&gt;=40,"D","E"))))))</f>
        <v>B</v>
      </c>
    </row>
    <row r="50" customFormat="false" ht="26.25" hidden="false" customHeight="false" outlineLevel="0" collapsed="false">
      <c r="A50" s="320" t="n">
        <v>36</v>
      </c>
      <c r="B50" s="591" t="s">
        <v>105</v>
      </c>
      <c r="C50" s="591" t="s">
        <v>106</v>
      </c>
      <c r="D50" s="323" t="n">
        <v>6</v>
      </c>
      <c r="E50" s="323" t="n">
        <v>9</v>
      </c>
      <c r="F50" s="323"/>
      <c r="G50" s="324" t="n">
        <f aca="false">IF(COUNTA($D50:$F50)&gt;0,SUM($D50/$D$14,$E50/$E$14,$F50/$F$14)*$G$14/COUNTA($D50:$F50),0)</f>
        <v>5</v>
      </c>
      <c r="H50" s="323" t="n">
        <v>3.5</v>
      </c>
      <c r="I50" s="323" t="n">
        <v>3.5</v>
      </c>
      <c r="J50" s="324" t="n">
        <f aca="false">IF(COUNTA($H50:$I50)&gt;0,SUM($H50/$H$14,$I50/$I$14)*$J$14/COUNTA($H50:$I50),0)</f>
        <v>3.5</v>
      </c>
      <c r="K50" s="323" t="n">
        <v>10</v>
      </c>
      <c r="L50" s="323" t="n">
        <v>9</v>
      </c>
      <c r="M50" s="323"/>
      <c r="N50" s="324" t="n">
        <f aca="false">IF(COUNTA($K50:$M50)&gt;0,SUM($K50/$K$14,$L50/$L$14,$M50/$M$14)*$N$14/COUNTA($K50:$M50),0)</f>
        <v>9.5</v>
      </c>
      <c r="O50" s="325" t="n">
        <f aca="false">IF(ROUNDDOWN(SUM($G50,$J50,$N50,0.05),1)&gt;0,ROUNDDOWN(SUM($G50,$J50,$N50,0.05),1),"")</f>
        <v>18</v>
      </c>
      <c r="P50" s="323" t="n">
        <v>24</v>
      </c>
      <c r="Q50" s="323"/>
      <c r="R50" s="323" t="n">
        <v>12</v>
      </c>
      <c r="S50" s="323" t="n">
        <v>13</v>
      </c>
      <c r="T50" s="323"/>
      <c r="U50" s="326" t="n">
        <f aca="false">IF(OR(COUNTIF($P50:$T50,"&gt;0")=0,COUNTA($P$14)=0),"",(IF(COUNTA($Q50:$T50)&lt;=2,SUM($P50:$T50),IF(COUNTA($Q50:$T50)=3,SUM($P50:$T50)-MIN($Q50:$T50),SUM($P50:$T50)-MIN($Q50:$T50)-SMALL($Q50:$T50,2))))*7/(SUM($P$14:$R$14)/10))</f>
        <v>49</v>
      </c>
      <c r="V50" s="327" t="n">
        <f aca="false">IF(ROUNDDOWN(SUM($O50,$U50,0.5),0)&gt;0,ROUNDDOWN(SUM($O50,$U50,0.5),0),"")</f>
        <v>67</v>
      </c>
      <c r="W50" s="327"/>
      <c r="X50" s="327"/>
      <c r="Y50" s="328" t="str">
        <f aca="false">IF(AND(N50&lt;$N$14/2,COUNTIF($P50:$T50,"&gt;0")&gt;0),"FAIL LABS",IF(OR($U50=0,$U50=""),"",IF($V50&gt;=70,"A",IF($V50&gt;=60,"B",IF($V50&gt;=50,"C",IF($V50&gt;=40,"D","E"))))))</f>
        <v>B</v>
      </c>
    </row>
    <row r="51" customFormat="false" ht="26.25" hidden="false" customHeight="false" outlineLevel="0" collapsed="false">
      <c r="A51" s="320" t="n">
        <v>37</v>
      </c>
      <c r="B51" s="591" t="s">
        <v>107</v>
      </c>
      <c r="C51" s="591" t="s">
        <v>108</v>
      </c>
      <c r="D51" s="323" t="n">
        <v>6</v>
      </c>
      <c r="E51" s="323" t="n">
        <v>7</v>
      </c>
      <c r="F51" s="323"/>
      <c r="G51" s="324" t="n">
        <f aca="false">IF(COUNTA($D51:$F51)&gt;0,SUM($D51/$D$14,$E51/$E$14,$F51/$F$14)*$G$14/COUNTA($D51:$F51),0)</f>
        <v>4.33333333333333</v>
      </c>
      <c r="H51" s="323" t="n">
        <v>3.5</v>
      </c>
      <c r="I51" s="323" t="n">
        <v>3</v>
      </c>
      <c r="J51" s="324" t="n">
        <f aca="false">IF(COUNTA($H51:$I51)&gt;0,SUM($H51/$H$14,$I51/$I$14)*$J$14/COUNTA($H51:$I51),0)</f>
        <v>3.25</v>
      </c>
      <c r="K51" s="323" t="n">
        <v>10</v>
      </c>
      <c r="L51" s="323" t="n">
        <v>9</v>
      </c>
      <c r="M51" s="323"/>
      <c r="N51" s="324" t="n">
        <f aca="false">IF(COUNTA($K51:$M51)&gt;0,SUM($K51/$K$14,$L51/$L$14,$M51/$M$14)*$N$14/COUNTA($K51:$M51),0)</f>
        <v>9.5</v>
      </c>
      <c r="O51" s="325" t="n">
        <f aca="false">IF(ROUNDDOWN(SUM($G51,$J51,$N51,0.05),1)&gt;0,ROUNDDOWN(SUM($G51,$J51,$N51,0.05),1),"")</f>
        <v>17.1</v>
      </c>
      <c r="P51" s="323" t="n">
        <v>27</v>
      </c>
      <c r="Q51" s="323"/>
      <c r="R51" s="323" t="n">
        <v>13</v>
      </c>
      <c r="S51" s="323" t="n">
        <v>13</v>
      </c>
      <c r="T51" s="323"/>
      <c r="U51" s="326" t="n">
        <f aca="false">IF(OR(COUNTIF($P51:$T51,"&gt;0")=0,COUNTA($P$14)=0),"",(IF(COUNTA($Q51:$T51)&lt;=2,SUM($P51:$T51),IF(COUNTA($Q51:$T51)=3,SUM($P51:$T51)-MIN($Q51:$T51),SUM($P51:$T51)-MIN($Q51:$T51)-SMALL($Q51:$T51,2))))*7/(SUM($P$14:$R$14)/10))</f>
        <v>53</v>
      </c>
      <c r="V51" s="327" t="n">
        <f aca="false">IF(ROUNDDOWN(SUM($O51,$U51,0.5),0)&gt;0,ROUNDDOWN(SUM($O51,$U51,0.5),0),"")</f>
        <v>70</v>
      </c>
      <c r="W51" s="327"/>
      <c r="X51" s="327"/>
      <c r="Y51" s="328" t="str">
        <f aca="false">IF(AND(N51&lt;$N$14/2,COUNTIF($P51:$T51,"&gt;0")&gt;0),"FAIL LABS",IF(OR($U51=0,$U51=""),"",IF($V51&gt;=70,"A",IF($V51&gt;=60,"B",IF($V51&gt;=50,"C",IF($V51&gt;=40,"D","E"))))))</f>
        <v>A</v>
      </c>
    </row>
    <row r="52" customFormat="false" ht="26.25" hidden="false" customHeight="false" outlineLevel="0" collapsed="false">
      <c r="A52" s="320" t="n">
        <v>38</v>
      </c>
      <c r="B52" s="591" t="s">
        <v>111</v>
      </c>
      <c r="C52" s="591" t="s">
        <v>112</v>
      </c>
      <c r="D52" s="323" t="n">
        <v>6</v>
      </c>
      <c r="E52" s="323" t="n">
        <v>6</v>
      </c>
      <c r="F52" s="323"/>
      <c r="G52" s="324" t="n">
        <f aca="false">IF(COUNTA($D52:$F52)&gt;0,SUM($D52/$D$14,$E52/$E$14,$F52/$F$14)*$G$14/COUNTA($D52:$F52),0)</f>
        <v>4</v>
      </c>
      <c r="H52" s="323" t="n">
        <v>3.5</v>
      </c>
      <c r="I52" s="323" t="n">
        <v>3.5</v>
      </c>
      <c r="J52" s="324" t="n">
        <f aca="false">IF(COUNTA($H52:$I52)&gt;0,SUM($H52/$H$14,$I52/$I$14)*$J$14/COUNTA($H52:$I52),0)</f>
        <v>3.5</v>
      </c>
      <c r="K52" s="323" t="n">
        <v>8</v>
      </c>
      <c r="L52" s="323" t="n">
        <v>9</v>
      </c>
      <c r="M52" s="323"/>
      <c r="N52" s="324" t="n">
        <f aca="false">IF(COUNTA($K52:$M52)&gt;0,SUM($K52/$K$14,$L52/$L$14,$M52/$M$14)*$N$14/COUNTA($K52:$M52),0)</f>
        <v>8.5</v>
      </c>
      <c r="O52" s="325" t="n">
        <f aca="false">IF(ROUNDDOWN(SUM($G52,$J52,$N52,0.05),1)&gt;0,ROUNDDOWN(SUM($G52,$J52,$N52,0.05),1),"")</f>
        <v>16</v>
      </c>
      <c r="P52" s="323" t="n">
        <v>25</v>
      </c>
      <c r="Q52" s="323"/>
      <c r="R52" s="323" t="n">
        <v>12</v>
      </c>
      <c r="S52" s="323" t="n">
        <v>11</v>
      </c>
      <c r="T52" s="323"/>
      <c r="U52" s="326" t="n">
        <f aca="false">IF(OR(COUNTIF($P52:$T52,"&gt;0")=0,COUNTA($P$14)=0),"",(IF(COUNTA($Q52:$T52)&lt;=2,SUM($P52:$T52),IF(COUNTA($Q52:$T52)=3,SUM($P52:$T52)-MIN($Q52:$T52),SUM($P52:$T52)-MIN($Q52:$T52)-SMALL($Q52:$T52,2))))*7/(SUM($P$14:$R$14)/10))</f>
        <v>48</v>
      </c>
      <c r="V52" s="327" t="n">
        <f aca="false">IF(ROUNDDOWN(SUM($O52,$U52,0.5),0)&gt;0,ROUNDDOWN(SUM($O52,$U52,0.5),0),"")</f>
        <v>64</v>
      </c>
      <c r="W52" s="327"/>
      <c r="X52" s="327"/>
      <c r="Y52" s="328" t="str">
        <f aca="false">IF(AND(N52&lt;$N$14/2,COUNTIF($P52:$T52,"&gt;0")&gt;0),"FAIL LABS",IF(OR($U52=0,$U52=""),"",IF($V52&gt;=70,"A",IF($V52&gt;=60,"B",IF($V52&gt;=50,"C",IF($V52&gt;=40,"D","E"))))))</f>
        <v>B</v>
      </c>
    </row>
    <row r="53" customFormat="false" ht="26.25" hidden="false" customHeight="false" outlineLevel="0" collapsed="false">
      <c r="A53" s="320" t="n">
        <v>39</v>
      </c>
      <c r="B53" s="591" t="s">
        <v>113</v>
      </c>
      <c r="C53" s="591" t="s">
        <v>114</v>
      </c>
      <c r="D53" s="323" t="n">
        <v>6</v>
      </c>
      <c r="E53" s="323" t="n">
        <v>5</v>
      </c>
      <c r="F53" s="323"/>
      <c r="G53" s="324" t="n">
        <f aca="false">IF(COUNTA($D53:$F53)&gt;0,SUM($D53/$D$14,$E53/$E$14,$F53/$F$14)*$G$14/COUNTA($D53:$F53),0)</f>
        <v>3.66666666666667</v>
      </c>
      <c r="H53" s="323" t="n">
        <v>4</v>
      </c>
      <c r="I53" s="323" t="n">
        <v>3</v>
      </c>
      <c r="J53" s="324" t="n">
        <f aca="false">IF(COUNTA($H53:$I53)&gt;0,SUM($H53/$H$14,$I53/$I$14)*$J$14/COUNTA($H53:$I53),0)</f>
        <v>3.5</v>
      </c>
      <c r="K53" s="323" t="n">
        <v>9</v>
      </c>
      <c r="L53" s="323" t="n">
        <v>10</v>
      </c>
      <c r="M53" s="323"/>
      <c r="N53" s="324" t="n">
        <f aca="false">IF(COUNTA($K53:$M53)&gt;0,SUM($K53/$K$14,$L53/$L$14,$M53/$M$14)*$N$14/COUNTA($K53:$M53),0)</f>
        <v>9.5</v>
      </c>
      <c r="O53" s="325" t="n">
        <f aca="false">IF(ROUNDDOWN(SUM($G53,$J53,$N53,0.05),1)&gt;0,ROUNDDOWN(SUM($G53,$J53,$N53,0.05),1),"")</f>
        <v>16.7</v>
      </c>
      <c r="P53" s="323" t="n">
        <v>16</v>
      </c>
      <c r="Q53" s="323"/>
      <c r="R53" s="323" t="n">
        <v>13</v>
      </c>
      <c r="S53" s="323"/>
      <c r="T53" s="323" t="n">
        <v>7</v>
      </c>
      <c r="U53" s="326" t="n">
        <f aca="false">IF(OR(COUNTIF($P53:$T53,"&gt;0")=0,COUNTA($P$14)=0),"",(IF(COUNTA($Q53:$T53)&lt;=2,SUM($P53:$T53),IF(COUNTA($Q53:$T53)=3,SUM($P53:$T53)-MIN($Q53:$T53),SUM($P53:$T53)-MIN($Q53:$T53)-SMALL($Q53:$T53,2))))*7/(SUM($P$14:$R$14)/10))</f>
        <v>36</v>
      </c>
      <c r="V53" s="327" t="n">
        <f aca="false">IF(ROUNDDOWN(SUM($O53,$U53,0.5),0)&gt;0,ROUNDDOWN(SUM($O53,$U53,0.5),0),"")</f>
        <v>53</v>
      </c>
      <c r="W53" s="327"/>
      <c r="X53" s="327"/>
      <c r="Y53" s="328" t="str">
        <f aca="false">IF(AND(N53&lt;$N$14/2,COUNTIF($P53:$T53,"&gt;0")&gt;0),"FAIL LABS",IF(OR($U53=0,$U53=""),"",IF($V53&gt;=70,"A",IF($V53&gt;=60,"B",IF($V53&gt;=50,"C",IF($V53&gt;=40,"D","E"))))))</f>
        <v>C</v>
      </c>
    </row>
    <row r="54" customFormat="false" ht="26.25" hidden="false" customHeight="false" outlineLevel="0" collapsed="false">
      <c r="A54" s="320" t="n">
        <v>40</v>
      </c>
      <c r="B54" s="591" t="s">
        <v>137</v>
      </c>
      <c r="C54" s="591" t="s">
        <v>138</v>
      </c>
      <c r="D54" s="323" t="n">
        <v>0</v>
      </c>
      <c r="E54" s="323" t="n">
        <v>0</v>
      </c>
      <c r="F54" s="323"/>
      <c r="G54" s="324" t="n">
        <f aca="false">IF(COUNTA($D54:$F54)&gt;0,SUM($D54/$D$14,$E54/$E$14,$F54/$F$14)*$G$14/COUNTA($D54:$F54),0)</f>
        <v>0</v>
      </c>
      <c r="H54" s="323" t="n">
        <v>3.5</v>
      </c>
      <c r="I54" s="323" t="n">
        <v>3.5</v>
      </c>
      <c r="J54" s="324" t="n">
        <f aca="false">IF(COUNTA($H54:$I54)&gt;0,SUM($H54/$H$14,$I54/$I$14)*$J$14/COUNTA($H54:$I54),0)</f>
        <v>3.5</v>
      </c>
      <c r="K54" s="323" t="n">
        <v>8</v>
      </c>
      <c r="L54" s="323" t="n">
        <v>9</v>
      </c>
      <c r="M54" s="323"/>
      <c r="N54" s="324" t="n">
        <f aca="false">IF(COUNTA($K54:$M54)&gt;0,SUM($K54/$K$14,$L54/$L$14,$M54/$M$14)*$N$14/COUNTA($K54:$M54),0)</f>
        <v>8.5</v>
      </c>
      <c r="O54" s="325" t="n">
        <f aca="false">IF(ROUNDDOWN(SUM($G54,$J54,$N54,0.05),1)&gt;0,ROUNDDOWN(SUM($G54,$J54,$N54,0.05),1),"")</f>
        <v>12</v>
      </c>
      <c r="P54" s="323"/>
      <c r="Q54" s="323"/>
      <c r="R54" s="323"/>
      <c r="S54" s="323"/>
      <c r="T54" s="323"/>
      <c r="U54" s="326" t="str">
        <f aca="false">IF(OR(COUNTIF($P54:$T54,"&gt;0")=0,COUNTA($P$14)=0),"",(IF(COUNTA($Q54:$T54)&lt;=2,SUM($P54:$T54),IF(COUNTA($Q54:$T54)=3,SUM($P54:$T54)-MIN($Q54:$T54),SUM($P54:$T54)-MIN($Q54:$T54)-SMALL($Q54:$T54,2))))*7/(SUM($P$14:$R$14)/10))</f>
        <v/>
      </c>
      <c r="V54" s="327" t="n">
        <f aca="false">IF(ROUNDDOWN(SUM($O54,$U54,0.5),0)&gt;0,ROUNDDOWN(SUM($O54,$U54,0.5),0),"")</f>
        <v>12</v>
      </c>
      <c r="W54" s="327"/>
      <c r="X54" s="327"/>
      <c r="Y54" s="328" t="str">
        <f aca="false">IF(AND(N54&lt;$N$14/2,COUNTIF($P54:$T54,"&gt;0")&gt;0),"FAIL LABS",IF(OR($U54=0,$U54=""),"",IF($V54&gt;=70,"A",IF($V54&gt;=60,"B",IF($V54&gt;=50,"C",IF($V54&gt;=40,"D","E"))))))</f>
        <v/>
      </c>
    </row>
    <row r="55" customFormat="false" ht="26.25" hidden="false" customHeight="false" outlineLevel="0" collapsed="false">
      <c r="A55" s="320" t="n">
        <v>41</v>
      </c>
      <c r="B55" s="592" t="s">
        <v>115</v>
      </c>
      <c r="C55" s="592" t="s">
        <v>116</v>
      </c>
      <c r="D55" s="323" t="n">
        <v>6</v>
      </c>
      <c r="E55" s="323" t="n">
        <v>11</v>
      </c>
      <c r="F55" s="323"/>
      <c r="G55" s="324" t="n">
        <f aca="false">IF(COUNTA($D55:$F55)&gt;0,SUM($D55/$D$14,$E55/$E$14,$F55/$F$14)*$G$14/COUNTA($D55:$F55),0)</f>
        <v>5.66666666666667</v>
      </c>
      <c r="H55" s="323" t="n">
        <v>3.5</v>
      </c>
      <c r="I55" s="323" t="n">
        <v>4.5</v>
      </c>
      <c r="J55" s="324" t="n">
        <f aca="false">IF(COUNTA($H55:$I55)&gt;0,SUM($H55/$H$14,$I55/$I$14)*$J$14/COUNTA($H55:$I55),0)</f>
        <v>4</v>
      </c>
      <c r="K55" s="323" t="n">
        <v>9</v>
      </c>
      <c r="L55" s="323" t="n">
        <v>10</v>
      </c>
      <c r="M55" s="323"/>
      <c r="N55" s="324" t="n">
        <f aca="false">IF(COUNTA($K55:$M55)&gt;0,SUM($K55/$K$14,$L55/$L$14,$M55/$M$14)*$N$14/COUNTA($K55:$M55),0)</f>
        <v>9.5</v>
      </c>
      <c r="O55" s="325" t="n">
        <f aca="false">IF(ROUNDDOWN(SUM($G55,$J55,$N55,0.05),1)&gt;0,ROUNDDOWN(SUM($G55,$J55,$N55,0.05),1),"")</f>
        <v>19.2</v>
      </c>
      <c r="P55" s="323" t="n">
        <v>16</v>
      </c>
      <c r="Q55" s="323" t="n">
        <v>15</v>
      </c>
      <c r="R55" s="323"/>
      <c r="S55" s="323" t="n">
        <v>12</v>
      </c>
      <c r="T55" s="323"/>
      <c r="U55" s="326" t="n">
        <f aca="false">IF(OR(COUNTIF($P55:$T55,"&gt;0")=0,COUNTA($P$14)=0),"",(IF(COUNTA($Q55:$T55)&lt;=2,SUM($P55:$T55),IF(COUNTA($Q55:$T55)=3,SUM($P55:$T55)-MIN($Q55:$T55),SUM($P55:$T55)-MIN($Q55:$T55)-SMALL($Q55:$T55,2))))*7/(SUM($P$14:$R$14)/10))</f>
        <v>43</v>
      </c>
      <c r="V55" s="327" t="n">
        <f aca="false">IF(ROUNDDOWN(SUM($O55,$U55,0.5),0)&gt;0,ROUNDDOWN(SUM($O55,$U55,0.5),0),"")</f>
        <v>62</v>
      </c>
      <c r="W55" s="327"/>
      <c r="X55" s="327"/>
      <c r="Y55" s="328" t="str">
        <f aca="false">IF(AND(N55&lt;$N$14/2,COUNTIF($P55:$T55,"&gt;0")&gt;0),"FAIL LABS",IF(OR($U55=0,$U55=""),"",IF($V55&gt;=70,"A",IF($V55&gt;=60,"B",IF($V55&gt;=50,"C",IF($V55&gt;=40,"D","E"))))))</f>
        <v>B</v>
      </c>
    </row>
    <row r="56" customFormat="false" ht="26.25" hidden="false" customHeight="false" outlineLevel="0" collapsed="false">
      <c r="A56" s="320" t="n">
        <v>42</v>
      </c>
      <c r="B56" s="592" t="s">
        <v>117</v>
      </c>
      <c r="C56" s="592" t="s">
        <v>118</v>
      </c>
      <c r="D56" s="323" t="n">
        <v>9</v>
      </c>
      <c r="E56" s="323" t="n">
        <v>13</v>
      </c>
      <c r="F56" s="323"/>
      <c r="G56" s="324" t="n">
        <f aca="false">IF(COUNTA($D56:$F56)&gt;0,SUM($D56/$D$14,$E56/$E$14,$F56/$F$14)*$G$14/COUNTA($D56:$F56),0)</f>
        <v>7.33333333333333</v>
      </c>
      <c r="H56" s="323" t="n">
        <v>3.5</v>
      </c>
      <c r="I56" s="323" t="n">
        <v>3.5</v>
      </c>
      <c r="J56" s="324" t="n">
        <f aca="false">IF(COUNTA($H56:$I56)&gt;0,SUM($H56/$H$14,$I56/$I$14)*$J$14/COUNTA($H56:$I56),0)</f>
        <v>3.5</v>
      </c>
      <c r="K56" s="323" t="n">
        <v>10</v>
      </c>
      <c r="L56" s="323" t="n">
        <v>9</v>
      </c>
      <c r="M56" s="323"/>
      <c r="N56" s="324" t="n">
        <f aca="false">IF(COUNTA($K56:$M56)&gt;0,SUM($K56/$K$14,$L56/$L$14,$M56/$M$14)*$N$14/COUNTA($K56:$M56),0)</f>
        <v>9.5</v>
      </c>
      <c r="O56" s="325" t="n">
        <f aca="false">IF(ROUNDDOWN(SUM($G56,$J56,$N56,0.05),1)&gt;0,ROUNDDOWN(SUM($G56,$J56,$N56,0.05),1),"")</f>
        <v>20.3</v>
      </c>
      <c r="P56" s="323" t="n">
        <v>22</v>
      </c>
      <c r="Q56" s="323"/>
      <c r="R56" s="323" t="n">
        <v>14</v>
      </c>
      <c r="S56" s="323" t="n">
        <v>15</v>
      </c>
      <c r="T56" s="323"/>
      <c r="U56" s="326" t="n">
        <f aca="false">IF(OR(COUNTIF($P56:$T56,"&gt;0")=0,COUNTA($P$14)=0),"",(IF(COUNTA($Q56:$T56)&lt;=2,SUM($P56:$T56),IF(COUNTA($Q56:$T56)=3,SUM($P56:$T56)-MIN($Q56:$T56),SUM($P56:$T56)-MIN($Q56:$T56)-SMALL($Q56:$T56,2))))*7/(SUM($P$14:$R$14)/10))</f>
        <v>51</v>
      </c>
      <c r="V56" s="327" t="n">
        <f aca="false">IF(ROUNDDOWN(SUM($O56,$U56,0.5),0)&gt;0,ROUNDDOWN(SUM($O56,$U56,0.5),0),"")</f>
        <v>71</v>
      </c>
      <c r="W56" s="327"/>
      <c r="X56" s="327"/>
      <c r="Y56" s="328" t="str">
        <f aca="false">IF(AND(N56&lt;$N$14/2,COUNTIF($P56:$T56,"&gt;0")&gt;0),"FAIL LABS",IF(OR($U56=0,$U56=""),"",IF($V56&gt;=70,"A",IF($V56&gt;=60,"B",IF($V56&gt;=50,"C",IF($V56&gt;=40,"D","E"))))))</f>
        <v>A</v>
      </c>
    </row>
    <row r="57" customFormat="false" ht="26.25" hidden="false" customHeight="false" outlineLevel="0" collapsed="false">
      <c r="A57" s="320" t="n">
        <v>43</v>
      </c>
      <c r="B57" s="591" t="s">
        <v>119</v>
      </c>
      <c r="C57" s="591" t="s">
        <v>120</v>
      </c>
      <c r="D57" s="323" t="n">
        <v>4</v>
      </c>
      <c r="E57" s="323" t="n">
        <v>1</v>
      </c>
      <c r="F57" s="323"/>
      <c r="G57" s="324" t="n">
        <f aca="false">IF(COUNTA($D57:$F57)&gt;0,SUM($D57/$D$14,$E57/$E$14,$F57/$F$14)*$G$14/COUNTA($D57:$F57),0)</f>
        <v>1.66666666666667</v>
      </c>
      <c r="H57" s="323" t="n">
        <v>3.5</v>
      </c>
      <c r="I57" s="323" t="n">
        <v>4.5</v>
      </c>
      <c r="J57" s="324" t="n">
        <f aca="false">IF(COUNTA($H57:$I57)&gt;0,SUM($H57/$H$14,$I57/$I$14)*$J$14/COUNTA($H57:$I57),0)</f>
        <v>4</v>
      </c>
      <c r="K57" s="323" t="n">
        <v>9</v>
      </c>
      <c r="L57" s="323" t="n">
        <v>10</v>
      </c>
      <c r="M57" s="323"/>
      <c r="N57" s="324" t="n">
        <f aca="false">IF(COUNTA($K57:$M57)&gt;0,SUM($K57/$K$14,$L57/$L$14,$M57/$M$14)*$N$14/COUNTA($K57:$M57),0)</f>
        <v>9.5</v>
      </c>
      <c r="O57" s="325" t="n">
        <f aca="false">IF(ROUNDDOWN(SUM($G57,$J57,$N57,0.05),1)&gt;0,ROUNDDOWN(SUM($G57,$J57,$N57,0.05),1),"")</f>
        <v>15.2</v>
      </c>
      <c r="P57" s="323" t="n">
        <v>20</v>
      </c>
      <c r="Q57" s="323" t="n">
        <v>14</v>
      </c>
      <c r="R57" s="323"/>
      <c r="S57" s="323" t="n">
        <v>12</v>
      </c>
      <c r="T57" s="323"/>
      <c r="U57" s="326" t="n">
        <f aca="false">IF(OR(COUNTIF($P57:$T57,"&gt;0")=0,COUNTA($P$14)=0),"",(IF(COUNTA($Q57:$T57)&lt;=2,SUM($P57:$T57),IF(COUNTA($Q57:$T57)=3,SUM($P57:$T57)-MIN($Q57:$T57),SUM($P57:$T57)-MIN($Q57:$T57)-SMALL($Q57:$T57,2))))*7/(SUM($P$14:$R$14)/10))</f>
        <v>46</v>
      </c>
      <c r="V57" s="327" t="n">
        <f aca="false">IF(ROUNDDOWN(SUM($O57,$U57,0.5),0)&gt;0,ROUNDDOWN(SUM($O57,$U57,0.5),0),"")</f>
        <v>61</v>
      </c>
      <c r="W57" s="327"/>
      <c r="X57" s="327"/>
      <c r="Y57" s="328" t="str">
        <f aca="false">IF(AND(N57&lt;$N$14/2,COUNTIF($P57:$T57,"&gt;0")&gt;0),"FAIL LABS",IF(OR($U57=0,$U57=""),"",IF($V57&gt;=70,"A",IF($V57&gt;=60,"B",IF($V57&gt;=50,"C",IF($V57&gt;=40,"D","E"))))))</f>
        <v>B</v>
      </c>
    </row>
    <row r="58" customFormat="false" ht="26.25" hidden="false" customHeight="false" outlineLevel="0" collapsed="false">
      <c r="A58" s="320" t="n">
        <v>44</v>
      </c>
      <c r="B58" s="591" t="s">
        <v>121</v>
      </c>
      <c r="C58" s="591" t="s">
        <v>122</v>
      </c>
      <c r="D58" s="323" t="n">
        <v>8</v>
      </c>
      <c r="E58" s="323" t="n">
        <v>6</v>
      </c>
      <c r="F58" s="323"/>
      <c r="G58" s="324" t="n">
        <f aca="false">IF(COUNTA($D58:$F58)&gt;0,SUM($D58/$D$14,$E58/$E$14,$F58/$F$14)*$G$14/COUNTA($D58:$F58),0)</f>
        <v>4.66666666666667</v>
      </c>
      <c r="H58" s="323" t="n">
        <v>3.5</v>
      </c>
      <c r="I58" s="323" t="n">
        <v>4.5</v>
      </c>
      <c r="J58" s="324" t="n">
        <f aca="false">IF(COUNTA($H58:$I58)&gt;0,SUM($H58/$H$14,$I58/$I$14)*$J$14/COUNTA($H58:$I58),0)</f>
        <v>4</v>
      </c>
      <c r="K58" s="323" t="n">
        <v>9</v>
      </c>
      <c r="L58" s="323" t="n">
        <v>10</v>
      </c>
      <c r="M58" s="323"/>
      <c r="N58" s="324" t="n">
        <f aca="false">IF(COUNTA($K58:$M58)&gt;0,SUM($K58/$K$14,$L58/$L$14,$M58/$M$14)*$N$14/COUNTA($K58:$M58),0)</f>
        <v>9.5</v>
      </c>
      <c r="O58" s="325" t="n">
        <f aca="false">IF(ROUNDDOWN(SUM($G58,$J58,$N58,0.05),1)&gt;0,ROUNDDOWN(SUM($G58,$J58,$N58,0.05),1),"")</f>
        <v>18.2</v>
      </c>
      <c r="P58" s="323" t="n">
        <v>18</v>
      </c>
      <c r="Q58" s="323"/>
      <c r="R58" s="323" t="n">
        <v>18</v>
      </c>
      <c r="S58" s="323" t="n">
        <v>13</v>
      </c>
      <c r="T58" s="323"/>
      <c r="U58" s="326" t="n">
        <f aca="false">IF(OR(COUNTIF($P58:$T58,"&gt;0")=0,COUNTA($P$14)=0),"",(IF(COUNTA($Q58:$T58)&lt;=2,SUM($P58:$T58),IF(COUNTA($Q58:$T58)=3,SUM($P58:$T58)-MIN($Q58:$T58),SUM($P58:$T58)-MIN($Q58:$T58)-SMALL($Q58:$T58,2))))*7/(SUM($P$14:$R$14)/10))</f>
        <v>49</v>
      </c>
      <c r="V58" s="327" t="n">
        <f aca="false">IF(ROUNDDOWN(SUM($O58,$U58,0.5),0)&gt;0,ROUNDDOWN(SUM($O58,$U58,0.5),0),"")</f>
        <v>67</v>
      </c>
      <c r="W58" s="327"/>
      <c r="X58" s="327"/>
      <c r="Y58" s="328" t="str">
        <f aca="false">IF(AND(N58&lt;$N$14/2,COUNTIF($P58:$T58,"&gt;0")&gt;0),"FAIL LABS",IF(OR($U58=0,$U58=""),"",IF($V58&gt;=70,"A",IF($V58&gt;=60,"B",IF($V58&gt;=50,"C",IF($V58&gt;=40,"D","E"))))))</f>
        <v>B</v>
      </c>
    </row>
    <row r="59" customFormat="false" ht="26.25" hidden="false" customHeight="false" outlineLevel="0" collapsed="false">
      <c r="A59" s="320" t="n">
        <v>45</v>
      </c>
      <c r="B59" s="591" t="s">
        <v>123</v>
      </c>
      <c r="C59" s="591" t="s">
        <v>124</v>
      </c>
      <c r="D59" s="323" t="n">
        <v>2</v>
      </c>
      <c r="E59" s="323" t="n">
        <v>1</v>
      </c>
      <c r="F59" s="323"/>
      <c r="G59" s="324" t="n">
        <f aca="false">IF(COUNTA($D59:$F59)&gt;0,SUM($D59/$D$14,$E59/$E$14,$F59/$F$14)*$G$14/COUNTA($D59:$F59),0)</f>
        <v>1</v>
      </c>
      <c r="H59" s="323" t="n">
        <v>4</v>
      </c>
      <c r="I59" s="323" t="n">
        <v>3</v>
      </c>
      <c r="J59" s="324" t="n">
        <f aca="false">IF(COUNTA($H59:$I59)&gt;0,SUM($H59/$H$14,$I59/$I$14)*$J$14/COUNTA($H59:$I59),0)</f>
        <v>3.5</v>
      </c>
      <c r="K59" s="323" t="n">
        <v>9</v>
      </c>
      <c r="L59" s="323" t="n">
        <v>10</v>
      </c>
      <c r="M59" s="323"/>
      <c r="N59" s="324" t="n">
        <f aca="false">IF(COUNTA($K59:$M59)&gt;0,SUM($K59/$K$14,$L59/$L$14,$M59/$M$14)*$N$14/COUNTA($K59:$M59),0)</f>
        <v>9.5</v>
      </c>
      <c r="O59" s="325" t="n">
        <f aca="false">IF(ROUNDDOWN(SUM($G59,$J59,$N59,0.05),1)&gt;0,ROUNDDOWN(SUM($G59,$J59,$N59,0.05),1),"")</f>
        <v>14</v>
      </c>
      <c r="P59" s="323" t="n">
        <v>17</v>
      </c>
      <c r="Q59" s="323"/>
      <c r="R59" s="323" t="n">
        <v>11</v>
      </c>
      <c r="S59" s="323" t="n">
        <v>13</v>
      </c>
      <c r="T59" s="323"/>
      <c r="U59" s="326" t="n">
        <f aca="false">IF(OR(COUNTIF($P59:$T59,"&gt;0")=0,COUNTA($P$14)=0),"",(IF(COUNTA($Q59:$T59)&lt;=2,SUM($P59:$T59),IF(COUNTA($Q59:$T59)=3,SUM($P59:$T59)-MIN($Q59:$T59),SUM($P59:$T59)-MIN($Q59:$T59)-SMALL($Q59:$T59,2))))*7/(SUM($P$14:$R$14)/10))</f>
        <v>41</v>
      </c>
      <c r="V59" s="327" t="n">
        <f aca="false">IF(ROUNDDOWN(SUM($O59,$U59,0.5),0)&gt;0,ROUNDDOWN(SUM($O59,$U59,0.5),0),"")</f>
        <v>55</v>
      </c>
      <c r="W59" s="327"/>
      <c r="X59" s="327"/>
      <c r="Y59" s="328" t="str">
        <f aca="false">IF(AND(N59&lt;$N$14/2,COUNTIF($P59:$T59,"&gt;0")&gt;0),"FAIL LABS",IF(OR($U59=0,$U59=""),"",IF($V59&gt;=70,"A",IF($V59&gt;=60,"B",IF($V59&gt;=50,"C",IF($V59&gt;=40,"D","E"))))))</f>
        <v>C</v>
      </c>
    </row>
    <row r="60" customFormat="false" ht="26.25" hidden="false" customHeight="false" outlineLevel="0" collapsed="false">
      <c r="A60" s="320" t="n">
        <v>46</v>
      </c>
      <c r="B60" s="591" t="s">
        <v>125</v>
      </c>
      <c r="C60" s="591" t="s">
        <v>126</v>
      </c>
      <c r="D60" s="323" t="n">
        <v>4</v>
      </c>
      <c r="E60" s="323" t="n">
        <v>4</v>
      </c>
      <c r="F60" s="323"/>
      <c r="G60" s="324" t="n">
        <f aca="false">IF(COUNTA($D60:$F60)&gt;0,SUM($D60/$D$14,$E60/$E$14,$F60/$F$14)*$G$14/COUNTA($D60:$F60),0)</f>
        <v>2.66666666666667</v>
      </c>
      <c r="H60" s="323" t="n">
        <v>3.5</v>
      </c>
      <c r="I60" s="323" t="n">
        <v>3.5</v>
      </c>
      <c r="J60" s="324" t="n">
        <f aca="false">IF(COUNTA($H60:$I60)&gt;0,SUM($H60/$H$14,$I60/$I$14)*$J$14/COUNTA($H60:$I60),0)</f>
        <v>3.5</v>
      </c>
      <c r="K60" s="323" t="n">
        <v>10</v>
      </c>
      <c r="L60" s="323" t="n">
        <v>9</v>
      </c>
      <c r="M60" s="323"/>
      <c r="N60" s="324" t="n">
        <f aca="false">IF(COUNTA($K60:$M60)&gt;0,SUM($K60/$K$14,$L60/$L$14,$M60/$M$14)*$N$14/COUNTA($K60:$M60),0)</f>
        <v>9.5</v>
      </c>
      <c r="O60" s="325" t="n">
        <f aca="false">IF(ROUNDDOWN(SUM($G60,$J60,$N60,0.05),1)&gt;0,ROUNDDOWN(SUM($G60,$J60,$N60,0.05),1),"")</f>
        <v>15.7</v>
      </c>
      <c r="P60" s="323" t="n">
        <v>25</v>
      </c>
      <c r="Q60" s="323"/>
      <c r="R60" s="323" t="n">
        <v>16</v>
      </c>
      <c r="S60" s="323" t="n">
        <v>13</v>
      </c>
      <c r="T60" s="323"/>
      <c r="U60" s="326" t="n">
        <f aca="false">IF(OR(COUNTIF($P60:$T60,"&gt;0")=0,COUNTA($P$14)=0),"",(IF(COUNTA($Q60:$T60)&lt;=2,SUM($P60:$T60),IF(COUNTA($Q60:$T60)=3,SUM($P60:$T60)-MIN($Q60:$T60),SUM($P60:$T60)-MIN($Q60:$T60)-SMALL($Q60:$T60,2))))*7/(SUM($P$14:$R$14)/10))</f>
        <v>54</v>
      </c>
      <c r="V60" s="327" t="n">
        <f aca="false">IF(ROUNDDOWN(SUM($O60,$U60,0.5),0)&gt;0,ROUNDDOWN(SUM($O60,$U60,0.5),0),"")</f>
        <v>70</v>
      </c>
      <c r="W60" s="327"/>
      <c r="X60" s="327"/>
      <c r="Y60" s="328" t="str">
        <f aca="false">IF(AND(N60&lt;$N$14/2,COUNTIF($P60:$T60,"&gt;0")&gt;0),"FAIL LABS",IF(OR($U60=0,$U60=""),"",IF($V60&gt;=70,"A",IF($V60&gt;=60,"B",IF($V60&gt;=50,"C",IF($V60&gt;=40,"D","E"))))))</f>
        <v>A</v>
      </c>
    </row>
    <row r="61" customFormat="false" ht="26.25" hidden="false" customHeight="false" outlineLevel="0" collapsed="false">
      <c r="A61" s="320" t="n">
        <v>47</v>
      </c>
      <c r="B61" s="591" t="s">
        <v>127</v>
      </c>
      <c r="C61" s="591" t="s">
        <v>128</v>
      </c>
      <c r="D61" s="323" t="n">
        <v>6</v>
      </c>
      <c r="E61" s="323" t="n">
        <v>3</v>
      </c>
      <c r="F61" s="323"/>
      <c r="G61" s="324" t="n">
        <f aca="false">IF(COUNTA($D61:$F61)&gt;0,SUM($D61/$D$14,$E61/$E$14,$F61/$F$14)*$G$14/COUNTA($D61:$F61),0)</f>
        <v>3</v>
      </c>
      <c r="H61" s="323" t="n">
        <v>3.5</v>
      </c>
      <c r="I61" s="323" t="n">
        <v>4</v>
      </c>
      <c r="J61" s="324" t="n">
        <f aca="false">IF(COUNTA($H61:$I61)&gt;0,SUM($H61/$H$14,$I61/$I$14)*$J$14/COUNTA($H61:$I61),0)</f>
        <v>3.75</v>
      </c>
      <c r="K61" s="323" t="n">
        <v>9</v>
      </c>
      <c r="L61" s="323" t="n">
        <v>10</v>
      </c>
      <c r="M61" s="323"/>
      <c r="N61" s="324" t="n">
        <f aca="false">IF(COUNTA($K61:$M61)&gt;0,SUM($K61/$K$14,$L61/$L$14,$M61/$M$14)*$N$14/COUNTA($K61:$M61),0)</f>
        <v>9.5</v>
      </c>
      <c r="O61" s="325" t="n">
        <f aca="false">IF(ROUNDDOWN(SUM($G61,$J61,$N61,0.05),1)&gt;0,ROUNDDOWN(SUM($G61,$J61,$N61,0.05),1),"")</f>
        <v>16.3</v>
      </c>
      <c r="P61" s="323" t="n">
        <v>13</v>
      </c>
      <c r="Q61" s="323"/>
      <c r="R61" s="323" t="n">
        <v>14</v>
      </c>
      <c r="S61" s="323" t="n">
        <v>15</v>
      </c>
      <c r="T61" s="323"/>
      <c r="U61" s="326" t="n">
        <f aca="false">IF(OR(COUNTIF($P61:$T61,"&gt;0")=0,COUNTA($P$14)=0),"",(IF(COUNTA($Q61:$T61)&lt;=2,SUM($P61:$T61),IF(COUNTA($Q61:$T61)=3,SUM($P61:$T61)-MIN($Q61:$T61),SUM($P61:$T61)-MIN($Q61:$T61)-SMALL($Q61:$T61,2))))*7/(SUM($P$14:$R$14)/10))</f>
        <v>42</v>
      </c>
      <c r="V61" s="327" t="n">
        <f aca="false">IF(ROUNDDOWN(SUM($O61,$U61,0.5),0)&gt;0,ROUNDDOWN(SUM($O61,$U61,0.5),0),"")</f>
        <v>58</v>
      </c>
      <c r="W61" s="327"/>
      <c r="X61" s="327"/>
      <c r="Y61" s="328" t="str">
        <f aca="false">IF(AND(N61&lt;$N$14/2,COUNTIF($P61:$T61,"&gt;0")&gt;0),"FAIL LABS",IF(OR($U61=0,$U61=""),"",IF($V61&gt;=70,"A",IF($V61&gt;=60,"B",IF($V61&gt;=50,"C",IF($V61&gt;=40,"D","E"))))))</f>
        <v>C</v>
      </c>
    </row>
    <row r="62" customFormat="false" ht="26.25" hidden="false" customHeight="false" outlineLevel="0" collapsed="false">
      <c r="A62" s="320" t="n">
        <v>48</v>
      </c>
      <c r="B62" s="591" t="s">
        <v>129</v>
      </c>
      <c r="C62" s="591" t="s">
        <v>130</v>
      </c>
      <c r="D62" s="323" t="n">
        <v>9</v>
      </c>
      <c r="E62" s="323" t="n">
        <v>4</v>
      </c>
      <c r="F62" s="323"/>
      <c r="G62" s="324" t="n">
        <f aca="false">IF(COUNTA($D62:$F62)&gt;0,SUM($D62/$D$14,$E62/$E$14,$F62/$F$14)*$G$14/COUNTA($D62:$F62),0)</f>
        <v>4.33333333333333</v>
      </c>
      <c r="H62" s="323" t="n">
        <v>3.5</v>
      </c>
      <c r="I62" s="323" t="n">
        <v>3.5</v>
      </c>
      <c r="J62" s="324" t="n">
        <f aca="false">IF(COUNTA($H62:$I62)&gt;0,SUM($H62/$H$14,$I62/$I$14)*$J$14/COUNTA($H62:$I62),0)</f>
        <v>3.5</v>
      </c>
      <c r="K62" s="323" t="n">
        <v>8</v>
      </c>
      <c r="L62" s="323" t="n">
        <v>9</v>
      </c>
      <c r="M62" s="323"/>
      <c r="N62" s="324" t="n">
        <f aca="false">IF(COUNTA($K62:$M62)&gt;0,SUM($K62/$K$14,$L62/$L$14,$M62/$M$14)*$N$14/COUNTA($K62:$M62),0)</f>
        <v>8.5</v>
      </c>
      <c r="O62" s="325" t="n">
        <f aca="false">IF(ROUNDDOWN(SUM($G62,$J62,$N62,0.05),1)&gt;0,ROUNDDOWN(SUM($G62,$J62,$N62,0.05),1),"")</f>
        <v>16.3</v>
      </c>
      <c r="P62" s="323" t="n">
        <v>22</v>
      </c>
      <c r="Q62" s="323" t="n">
        <v>14</v>
      </c>
      <c r="R62" s="323"/>
      <c r="S62" s="323" t="n">
        <v>13</v>
      </c>
      <c r="T62" s="323"/>
      <c r="U62" s="326" t="n">
        <f aca="false">IF(OR(COUNTIF($P62:$T62,"&gt;0")=0,COUNTA($P$14)=0),"",(IF(COUNTA($Q62:$T62)&lt;=2,SUM($P62:$T62),IF(COUNTA($Q62:$T62)=3,SUM($P62:$T62)-MIN($Q62:$T62),SUM($P62:$T62)-MIN($Q62:$T62)-SMALL($Q62:$T62,2))))*7/(SUM($P$14:$R$14)/10))</f>
        <v>49</v>
      </c>
      <c r="V62" s="327" t="n">
        <f aca="false">IF(ROUNDDOWN(SUM($O62,$U62,0.5),0)&gt;0,ROUNDDOWN(SUM($O62,$U62,0.5),0),"")</f>
        <v>65</v>
      </c>
      <c r="W62" s="327"/>
      <c r="X62" s="327"/>
      <c r="Y62" s="328" t="str">
        <f aca="false">IF(AND(N62&lt;$N$14/2,COUNTIF($P62:$T62,"&gt;0")&gt;0),"FAIL LABS",IF(OR($U62=0,$U62=""),"",IF($V62&gt;=70,"A",IF($V62&gt;=60,"B",IF($V62&gt;=50,"C",IF($V62&gt;=40,"D","E"))))))</f>
        <v>B</v>
      </c>
    </row>
    <row r="63" customFormat="false" ht="26.25" hidden="false" customHeight="false" outlineLevel="0" collapsed="false">
      <c r="A63" s="320" t="n">
        <v>49</v>
      </c>
      <c r="B63" s="592" t="s">
        <v>168</v>
      </c>
      <c r="C63" s="592" t="s">
        <v>176</v>
      </c>
      <c r="D63" s="323" t="n">
        <v>4</v>
      </c>
      <c r="E63" s="323" t="n">
        <v>4</v>
      </c>
      <c r="F63" s="323"/>
      <c r="G63" s="324" t="n">
        <f aca="false">IF(COUNTA($D63:$F63)&gt;0,SUM($D63/$D$14,$E63/$E$14,$F63/$F$14)*$G$14/COUNTA($D63:$F63),0)</f>
        <v>2.66666666666667</v>
      </c>
      <c r="H63" s="323" t="n">
        <v>3.5</v>
      </c>
      <c r="I63" s="323" t="n">
        <v>3.5</v>
      </c>
      <c r="J63" s="324" t="n">
        <f aca="false">IF(COUNTA($H63:$I63)&gt;0,SUM($H63/$H$14,$I63/$I$14)*$J$14/COUNTA($H63:$I63),0)</f>
        <v>3.5</v>
      </c>
      <c r="K63" s="323" t="n">
        <v>10</v>
      </c>
      <c r="L63" s="323" t="n">
        <v>9</v>
      </c>
      <c r="M63" s="323"/>
      <c r="N63" s="324" t="n">
        <f aca="false">IF(COUNTA($K63:$M63)&gt;0,SUM($K63/$K$14,$L63/$L$14,$M63/$M$14)*$N$14/COUNTA($K63:$M63),0)</f>
        <v>9.5</v>
      </c>
      <c r="O63" s="325" t="n">
        <f aca="false">IF(ROUNDDOWN(SUM($G63,$J63,$N63,0.05),1)&gt;0,ROUNDDOWN(SUM($G63,$J63,$N63,0.05),1),"")</f>
        <v>15.7</v>
      </c>
      <c r="P63" s="323" t="n">
        <v>18</v>
      </c>
      <c r="Q63" s="323"/>
      <c r="R63" s="323" t="n">
        <v>10</v>
      </c>
      <c r="S63" s="323" t="n">
        <v>11</v>
      </c>
      <c r="T63" s="323"/>
      <c r="U63" s="326" t="n">
        <f aca="false">IF(OR(COUNTIF($P63:$T63,"&gt;0")=0,COUNTA($P$14)=0),"",(IF(COUNTA($Q63:$T63)&lt;=2,SUM($P63:$T63),IF(COUNTA($Q63:$T63)=3,SUM($P63:$T63)-MIN($Q63:$T63),SUM($P63:$T63)-MIN($Q63:$T63)-SMALL($Q63:$T63,2))))*7/(SUM($P$14:$R$14)/10))</f>
        <v>39</v>
      </c>
      <c r="V63" s="327" t="n">
        <f aca="false">IF(ROUNDDOWN(SUM($O63,$U63,0.5),0)&gt;0,ROUNDDOWN(SUM($O63,$U63,0.5),0),"")</f>
        <v>55</v>
      </c>
      <c r="W63" s="327"/>
      <c r="X63" s="327"/>
      <c r="Y63" s="328" t="str">
        <f aca="false">IF(AND(N63&lt;$N$14/2,COUNTIF($P63:$T63,"&gt;0")&gt;0),"FAIL LABS",IF(OR($U63=0,$U63=""),"",IF($V63&gt;=70,"A",IF($V63&gt;=60,"B",IF($V63&gt;=50,"C",IF($V63&gt;=40,"D","E"))))))</f>
        <v>C</v>
      </c>
    </row>
    <row r="64" customFormat="false" ht="26.25" hidden="false" customHeight="false" outlineLevel="0" collapsed="false">
      <c r="A64" s="320" t="n">
        <v>50</v>
      </c>
      <c r="B64" s="591" t="s">
        <v>131</v>
      </c>
      <c r="C64" s="591" t="s">
        <v>132</v>
      </c>
      <c r="D64" s="323" t="n">
        <v>6</v>
      </c>
      <c r="E64" s="323" t="n">
        <v>12</v>
      </c>
      <c r="F64" s="323"/>
      <c r="G64" s="324" t="n">
        <f aca="false">IF(COUNTA($D64:$F64)&gt;0,SUM($D64/$D$14,$E64/$E$14,$F64/$F$14)*$G$14/COUNTA($D64:$F64),0)</f>
        <v>6</v>
      </c>
      <c r="H64" s="323" t="n">
        <v>3.5</v>
      </c>
      <c r="I64" s="323" t="n">
        <v>3.5</v>
      </c>
      <c r="J64" s="324" t="n">
        <f aca="false">IF(COUNTA($H64:$I64)&gt;0,SUM($H64/$H$14,$I64/$I$14)*$J$14/COUNTA($H64:$I64),0)</f>
        <v>3.5</v>
      </c>
      <c r="K64" s="323" t="n">
        <v>10</v>
      </c>
      <c r="L64" s="323" t="n">
        <v>9</v>
      </c>
      <c r="M64" s="323"/>
      <c r="N64" s="324" t="n">
        <f aca="false">IF(COUNTA($K64:$M64)&gt;0,SUM($K64/$K$14,$L64/$L$14,$M64/$M$14)*$N$14/COUNTA($K64:$M64),0)</f>
        <v>9.5</v>
      </c>
      <c r="O64" s="325" t="n">
        <f aca="false">IF(ROUNDDOWN(SUM($G64,$J64,$N64,0.05),1)&gt;0,ROUNDDOWN(SUM($G64,$J64,$N64,0.05),1),"")</f>
        <v>19</v>
      </c>
      <c r="P64" s="323" t="n">
        <v>23</v>
      </c>
      <c r="Q64" s="323"/>
      <c r="R64" s="323" t="n">
        <v>15</v>
      </c>
      <c r="S64" s="323"/>
      <c r="T64" s="323" t="n">
        <v>9</v>
      </c>
      <c r="U64" s="326" t="n">
        <f aca="false">IF(OR(COUNTIF($P64:$T64,"&gt;0")=0,COUNTA($P$14)=0),"",(IF(COUNTA($Q64:$T64)&lt;=2,SUM($P64:$T64),IF(COUNTA($Q64:$T64)=3,SUM($P64:$T64)-MIN($Q64:$T64),SUM($P64:$T64)-MIN($Q64:$T64)-SMALL($Q64:$T64,2))))*7/(SUM($P$14:$R$14)/10))</f>
        <v>47</v>
      </c>
      <c r="V64" s="327" t="n">
        <f aca="false">IF(ROUNDDOWN(SUM($O64,$U64,0.5),0)&gt;0,ROUNDDOWN(SUM($O64,$U64,0.5),0),"")</f>
        <v>66</v>
      </c>
      <c r="W64" s="327"/>
      <c r="X64" s="327"/>
      <c r="Y64" s="328" t="str">
        <f aca="false">IF(AND(N64&lt;$N$14/2,COUNTIF($P64:$T64,"&gt;0")&gt;0),"FAIL LABS",IF(OR($U64=0,$U64=""),"",IF($V64&gt;=70,"A",IF($V64&gt;=60,"B",IF($V64&gt;=50,"C",IF($V64&gt;=40,"D","E"))))))</f>
        <v>B</v>
      </c>
    </row>
    <row r="65" customFormat="false" ht="26.25" hidden="false" customHeight="false" outlineLevel="0" collapsed="false">
      <c r="A65" s="320" t="n">
        <v>51</v>
      </c>
      <c r="B65" s="591" t="s">
        <v>133</v>
      </c>
      <c r="C65" s="591" t="s">
        <v>134</v>
      </c>
      <c r="D65" s="323" t="n">
        <v>6</v>
      </c>
      <c r="E65" s="323" t="n">
        <v>6</v>
      </c>
      <c r="F65" s="323"/>
      <c r="G65" s="324" t="n">
        <f aca="false">IF(COUNTA($D65:$F65)&gt;0,SUM($D65/$D$14,$E65/$E$14,$F65/$F$14)*$G$14/COUNTA($D65:$F65),0)</f>
        <v>4</v>
      </c>
      <c r="H65" s="323" t="n">
        <v>4</v>
      </c>
      <c r="I65" s="323" t="n">
        <v>4</v>
      </c>
      <c r="J65" s="324" t="n">
        <f aca="false">IF(COUNTA($H65:$I65)&gt;0,SUM($H65/$H$14,$I65/$I$14)*$J$14/COUNTA($H65:$I65),0)</f>
        <v>4</v>
      </c>
      <c r="K65" s="323" t="n">
        <v>10</v>
      </c>
      <c r="L65" s="323" t="n">
        <v>9</v>
      </c>
      <c r="M65" s="323"/>
      <c r="N65" s="324" t="n">
        <f aca="false">IF(COUNTA($K65:$M65)&gt;0,SUM($K65/$K$14,$L65/$L$14,$M65/$M$14)*$N$14/COUNTA($K65:$M65),0)</f>
        <v>9.5</v>
      </c>
      <c r="O65" s="325" t="n">
        <f aca="false">IF(ROUNDDOWN(SUM($G65,$J65,$N65,0.05),1)&gt;0,ROUNDDOWN(SUM($G65,$J65,$N65,0.05),1),"")</f>
        <v>17.5</v>
      </c>
      <c r="P65" s="323" t="n">
        <v>23</v>
      </c>
      <c r="Q65" s="323" t="n">
        <v>14</v>
      </c>
      <c r="R65" s="323"/>
      <c r="S65" s="323" t="n">
        <v>12</v>
      </c>
      <c r="T65" s="323"/>
      <c r="U65" s="326" t="n">
        <f aca="false">IF(OR(COUNTIF($P65:$T65,"&gt;0")=0,COUNTA($P$14)=0),"",(IF(COUNTA($Q65:$T65)&lt;=2,SUM($P65:$T65),IF(COUNTA($Q65:$T65)=3,SUM($P65:$T65)-MIN($Q65:$T65),SUM($P65:$T65)-MIN($Q65:$T65)-SMALL($Q65:$T65,2))))*7/(SUM($P$14:$R$14)/10))</f>
        <v>49</v>
      </c>
      <c r="V65" s="327" t="n">
        <f aca="false">IF(ROUNDDOWN(SUM($O65,$U65,0.5),0)&gt;0,ROUNDDOWN(SUM($O65,$U65,0.5),0),"")</f>
        <v>67</v>
      </c>
      <c r="W65" s="327"/>
      <c r="X65" s="327"/>
      <c r="Y65" s="328" t="str">
        <f aca="false">IF(AND(N65&lt;$N$14/2,COUNTIF($P65:$T65,"&gt;0")&gt;0),"FAIL LABS",IF(OR($U65=0,$U65=""),"",IF($V65&gt;=70,"A",IF($V65&gt;=60,"B",IF($V65&gt;=50,"C",IF($V65&gt;=40,"D","E"))))))</f>
        <v>B</v>
      </c>
    </row>
    <row r="66" customFormat="false" ht="24.6" hidden="false" customHeight="false" outlineLevel="0" collapsed="false">
      <c r="A66" s="320" t="n">
        <v>52</v>
      </c>
      <c r="B66" s="592" t="s">
        <v>135</v>
      </c>
      <c r="C66" s="592" t="s">
        <v>378</v>
      </c>
      <c r="D66" s="323" t="n">
        <v>5</v>
      </c>
      <c r="E66" s="323" t="n">
        <v>4</v>
      </c>
      <c r="F66" s="323"/>
      <c r="G66" s="324" t="n">
        <f aca="false">IF(COUNTA($D66:$F66)&gt;0,SUM($D66/$D$14,$E66/$E$14,$F66/$F$14)*$G$14/COUNTA($D66:$F66),0)</f>
        <v>3</v>
      </c>
      <c r="H66" s="323" t="n">
        <v>3.5</v>
      </c>
      <c r="I66" s="323" t="n">
        <v>4</v>
      </c>
      <c r="J66" s="324" t="n">
        <f aca="false">IF(COUNTA($H66:$I66)&gt;0,SUM($H66/$H$14,$I66/$I$14)*$J$14/COUNTA($H66:$I66),0)</f>
        <v>3.75</v>
      </c>
      <c r="K66" s="323" t="n">
        <v>10</v>
      </c>
      <c r="L66" s="323" t="n">
        <v>10</v>
      </c>
      <c r="M66" s="323"/>
      <c r="N66" s="324" t="n">
        <f aca="false">IF(COUNTA($K66:$M66)&gt;0,SUM($K66/$K$14,$L66/$L$14,$M66/$M$14)*$N$14/COUNTA($K66:$M66),0)</f>
        <v>10</v>
      </c>
      <c r="O66" s="325" t="n">
        <f aca="false">IF(ROUNDDOWN(SUM($G66,$J66,$N66,0.05),1)&gt;0,ROUNDDOWN(SUM($G66,$J66,$N66,0.05),1),"")</f>
        <v>16.8</v>
      </c>
      <c r="P66" s="323" t="n">
        <v>24</v>
      </c>
      <c r="Q66" s="323"/>
      <c r="R66" s="323" t="n">
        <v>13</v>
      </c>
      <c r="S66" s="323" t="n">
        <v>9</v>
      </c>
      <c r="T66" s="323"/>
      <c r="U66" s="326" t="n">
        <f aca="false">IF(OR(COUNTIF($P66:$T66,"&gt;0")=0,COUNTA($P$14)=0),"",(IF(COUNTA($Q66:$T66)&lt;=2,SUM($P66:$T66),IF(COUNTA($Q66:$T66)=3,SUM($P66:$T66)-MIN($Q66:$T66),SUM($P66:$T66)-MIN($Q66:$T66)-SMALL($Q66:$T66,2))))*7/(SUM($P$14:$R$14)/10))</f>
        <v>46</v>
      </c>
      <c r="V66" s="327" t="n">
        <f aca="false">IF(ROUNDDOWN(SUM($O66,$U66,0.5),0)&gt;0,ROUNDDOWN(SUM($O66,$U66,0.5),0),"")</f>
        <v>63</v>
      </c>
      <c r="W66" s="327"/>
      <c r="X66" s="327"/>
      <c r="Y66" s="328" t="str">
        <f aca="false">IF(AND(N66&lt;$N$14/2,COUNTIF($P66:$T66,"&gt;0")&gt;0),"FAIL LABS",IF(OR($U66=0,$U66=""),"",IF($V66&gt;=70,"A",IF($V66&gt;=60,"B",IF($V66&gt;=50,"C",IF($V66&gt;=40,"D","E"))))))</f>
        <v>B</v>
      </c>
    </row>
    <row r="67" customFormat="false" ht="26.25" hidden="false" customHeight="false" outlineLevel="0" collapsed="false">
      <c r="A67" s="320" t="n">
        <v>53</v>
      </c>
      <c r="B67" s="591" t="s">
        <v>148</v>
      </c>
      <c r="C67" s="591" t="s">
        <v>149</v>
      </c>
      <c r="D67" s="323" t="n">
        <v>7</v>
      </c>
      <c r="E67" s="323" t="n">
        <v>2</v>
      </c>
      <c r="F67" s="323"/>
      <c r="G67" s="324" t="n">
        <f aca="false">IF(COUNTA($D67:$F67)&gt;0,SUM($D67/$D$14,$E67/$E$14,$F67/$F$14)*$G$14/COUNTA($D67:$F67),0)</f>
        <v>3</v>
      </c>
      <c r="H67" s="323" t="n">
        <v>3.5</v>
      </c>
      <c r="I67" s="323" t="n">
        <v>3.5</v>
      </c>
      <c r="J67" s="324" t="n">
        <f aca="false">IF(COUNTA($H67:$I67)&gt;0,SUM($H67/$H$14,$I67/$I$14)*$J$14/COUNTA($H67:$I67),0)</f>
        <v>3.5</v>
      </c>
      <c r="K67" s="323" t="n">
        <v>10</v>
      </c>
      <c r="L67" s="323" t="n">
        <v>9</v>
      </c>
      <c r="M67" s="323"/>
      <c r="N67" s="324" t="n">
        <f aca="false">IF(COUNTA($K67:$M67)&gt;0,SUM($K67/$K$14,$L67/$L$14,$M67/$M$14)*$N$14/COUNTA($K67:$M67),0)</f>
        <v>9.5</v>
      </c>
      <c r="O67" s="325" t="n">
        <f aca="false">IF(ROUNDDOWN(SUM($G67,$J67,$N67,0.05),1)&gt;0,ROUNDDOWN(SUM($G67,$J67,$N67,0.05),1),"")</f>
        <v>16</v>
      </c>
      <c r="P67" s="323" t="n">
        <v>21</v>
      </c>
      <c r="Q67" s="323" t="n">
        <v>11</v>
      </c>
      <c r="R67" s="323"/>
      <c r="S67" s="323" t="n">
        <v>12</v>
      </c>
      <c r="T67" s="323"/>
      <c r="U67" s="326" t="n">
        <f aca="false">IF(OR(COUNTIF($P67:$T67,"&gt;0")=0,COUNTA($P$14)=0),"",(IF(COUNTA($Q67:$T67)&lt;=2,SUM($P67:$T67),IF(COUNTA($Q67:$T67)=3,SUM($P67:$T67)-MIN($Q67:$T67),SUM($P67:$T67)-MIN($Q67:$T67)-SMALL($Q67:$T67,2))))*7/(SUM($P$14:$R$14)/10))</f>
        <v>44</v>
      </c>
      <c r="V67" s="327" t="n">
        <f aca="false">IF(ROUNDDOWN(SUM($O67,$U67,0.5),0)&gt;0,ROUNDDOWN(SUM($O67,$U67,0.5),0),"")</f>
        <v>60</v>
      </c>
      <c r="W67" s="327"/>
      <c r="X67" s="327"/>
      <c r="Y67" s="328" t="str">
        <f aca="false">IF(AND(N67&lt;$N$14/2,COUNTIF($P67:$T67,"&gt;0")&gt;0),"FAIL LABS",IF(OR($U67=0,$U67=""),"",IF($V67&gt;=70,"A",IF($V67&gt;=60,"B",IF($V67&gt;=50,"C",IF($V67&gt;=40,"D","E"))))))</f>
        <v>B</v>
      </c>
    </row>
    <row r="68" customFormat="false" ht="26.25" hidden="false" customHeight="false" outlineLevel="0" collapsed="false">
      <c r="A68" s="320" t="n">
        <v>54</v>
      </c>
      <c r="B68" s="591" t="s">
        <v>152</v>
      </c>
      <c r="C68" s="591" t="s">
        <v>153</v>
      </c>
      <c r="D68" s="323" t="n">
        <v>6</v>
      </c>
      <c r="E68" s="323" t="n">
        <v>8</v>
      </c>
      <c r="F68" s="323"/>
      <c r="G68" s="324" t="n">
        <f aca="false">IF(COUNTA($D68:$F68)&gt;0,SUM($D68/$D$14,$E68/$E$14,$F68/$F$14)*$G$14/COUNTA($D68:$F68),0)</f>
        <v>4.66666666666667</v>
      </c>
      <c r="H68" s="323" t="n">
        <v>3.5</v>
      </c>
      <c r="I68" s="323" t="n">
        <v>3.5</v>
      </c>
      <c r="J68" s="324" t="n">
        <f aca="false">IF(COUNTA($H68:$I68)&gt;0,SUM($H68/$H$14,$I68/$I$14)*$J$14/COUNTA($H68:$I68),0)</f>
        <v>3.5</v>
      </c>
      <c r="K68" s="323" t="n">
        <v>8</v>
      </c>
      <c r="L68" s="323" t="n">
        <v>9</v>
      </c>
      <c r="M68" s="323"/>
      <c r="N68" s="324" t="n">
        <f aca="false">IF(COUNTA($K68:$M68)&gt;0,SUM($K68/$K$14,$L68/$L$14,$M68/$M$14)*$N$14/COUNTA($K68:$M68),0)</f>
        <v>8.5</v>
      </c>
      <c r="O68" s="325" t="n">
        <f aca="false">IF(ROUNDDOWN(SUM($G68,$J68,$N68,0.05),1)&gt;0,ROUNDDOWN(SUM($G68,$J68,$N68,0.05),1),"")</f>
        <v>16.7</v>
      </c>
      <c r="P68" s="323" t="n">
        <v>20</v>
      </c>
      <c r="Q68" s="323"/>
      <c r="R68" s="323" t="n">
        <v>13</v>
      </c>
      <c r="S68" s="323" t="n">
        <v>12</v>
      </c>
      <c r="T68" s="323"/>
      <c r="U68" s="326" t="n">
        <f aca="false">IF(OR(COUNTIF($P68:$T68,"&gt;0")=0,COUNTA($P$14)=0),"",(IF(COUNTA($Q68:$T68)&lt;=2,SUM($P68:$T68),IF(COUNTA($Q68:$T68)=3,SUM($P68:$T68)-MIN($Q68:$T68),SUM($P68:$T68)-MIN($Q68:$T68)-SMALL($Q68:$T68,2))))*7/(SUM($P$14:$R$14)/10))</f>
        <v>45</v>
      </c>
      <c r="V68" s="327" t="n">
        <f aca="false">IF(ROUNDDOWN(SUM($O68,$U68,0.5),0)&gt;0,ROUNDDOWN(SUM($O68,$U68,0.5),0),"")</f>
        <v>62</v>
      </c>
      <c r="W68" s="327"/>
      <c r="X68" s="327"/>
      <c r="Y68" s="328" t="str">
        <f aca="false">IF(AND(N68&lt;$N$14/2,COUNTIF($P68:$T68,"&gt;0")&gt;0),"FAIL LABS",IF(OR($U68=0,$U68=""),"",IF($V68&gt;=70,"A",IF($V68&gt;=60,"B",IF($V68&gt;=50,"C",IF($V68&gt;=40,"D","E"))))))</f>
        <v>B</v>
      </c>
    </row>
    <row r="69" customFormat="false" ht="26.25" hidden="false" customHeight="false" outlineLevel="0" collapsed="false">
      <c r="A69" s="320" t="n">
        <v>55</v>
      </c>
      <c r="B69" s="591" t="s">
        <v>476</v>
      </c>
      <c r="C69" s="591" t="s">
        <v>477</v>
      </c>
      <c r="D69" s="323" t="n">
        <v>0</v>
      </c>
      <c r="E69" s="323" t="n">
        <v>0</v>
      </c>
      <c r="F69" s="323"/>
      <c r="G69" s="324" t="n">
        <f aca="false">IF(COUNTA($D69:$F69)&gt;0,SUM($D69/$D$14,$E69/$E$14,$F69/$F$14)*$G$14/COUNTA($D69:$F69),0)</f>
        <v>0</v>
      </c>
      <c r="H69" s="323" t="n">
        <v>0</v>
      </c>
      <c r="I69" s="323" t="n">
        <v>0</v>
      </c>
      <c r="J69" s="324" t="n">
        <f aca="false">IF(COUNTA($H69:$I69)&gt;0,SUM($H69/$H$14,$I69/$I$14)*$J$14/COUNTA($H69:$I69),0)</f>
        <v>0</v>
      </c>
      <c r="K69" s="323" t="n">
        <v>0</v>
      </c>
      <c r="L69" s="323" t="n">
        <v>0</v>
      </c>
      <c r="M69" s="323"/>
      <c r="N69" s="324" t="n">
        <f aca="false">IF(COUNTA($K69:$M69)&gt;0,SUM($K69/$K$14,$L69/$L$14,$M69/$M$14)*$N$14/COUNTA($K69:$M69),0)</f>
        <v>0</v>
      </c>
      <c r="O69" s="325" t="str">
        <f aca="false">IF(ROUNDDOWN(SUM($G69,$J69,$N69,0.05),1)&gt;0,ROUNDDOWN(SUM($G69,$J69,$N69,0.05),1),"")</f>
        <v/>
      </c>
      <c r="P69" s="323"/>
      <c r="Q69" s="323"/>
      <c r="R69" s="323"/>
      <c r="S69" s="323"/>
      <c r="T69" s="323"/>
      <c r="U69" s="326" t="str">
        <f aca="false">IF(OR(COUNTIF($P69:$T69,"&gt;0")=0,COUNTA($P$14)=0),"",(IF(COUNTA($Q69:$T69)&lt;=2,SUM($P69:$T69),IF(COUNTA($Q69:$T69)=3,SUM($P69:$T69)-MIN($Q69:$T69),SUM($P69:$T69)-MIN($Q69:$T69)-SMALL($Q69:$T69,2))))*7/(SUM($P$14:$R$14)/10))</f>
        <v/>
      </c>
      <c r="V69" s="327" t="str">
        <f aca="false">IF(ROUNDDOWN(SUM($O69,$U69,0.5),0)&gt;0,ROUNDDOWN(SUM($O69,$U69,0.5),0),"")</f>
        <v/>
      </c>
      <c r="W69" s="327"/>
      <c r="X69" s="327"/>
      <c r="Y69" s="328" t="str">
        <f aca="false">IF(AND(N69&lt;$N$14/2,COUNTIF($P69:$T69,"&gt;0")&gt;0),"FAIL LABS",IF(OR($U69=0,$U69=""),"",IF($V69&gt;=70,"A",IF($V69&gt;=60,"B",IF($V69&gt;=50,"C",IF($V69&gt;=40,"D","E"))))))</f>
        <v/>
      </c>
    </row>
    <row r="70" customFormat="false" ht="26.25" hidden="false" customHeight="false" outlineLevel="0" collapsed="false">
      <c r="A70" s="320" t="n">
        <v>56</v>
      </c>
      <c r="B70" s="591" t="s">
        <v>154</v>
      </c>
      <c r="C70" s="591" t="s">
        <v>155</v>
      </c>
      <c r="D70" s="323" t="n">
        <v>14</v>
      </c>
      <c r="E70" s="323" t="n">
        <v>5</v>
      </c>
      <c r="F70" s="323"/>
      <c r="G70" s="324" t="n">
        <f aca="false">IF(COUNTA($D70:$F70)&gt;0,SUM($D70/$D$14,$E70/$E$14,$F70/$F$14)*$G$14/COUNTA($D70:$F70),0)</f>
        <v>6.33333333333333</v>
      </c>
      <c r="H70" s="323" t="n">
        <v>3.5</v>
      </c>
      <c r="I70" s="323" t="n">
        <v>3.5</v>
      </c>
      <c r="J70" s="324" t="n">
        <f aca="false">IF(COUNTA($H70:$I70)&gt;0,SUM($H70/$H$14,$I70/$I$14)*$J$14/COUNTA($H70:$I70),0)</f>
        <v>3.5</v>
      </c>
      <c r="K70" s="323" t="n">
        <v>10</v>
      </c>
      <c r="L70" s="323" t="n">
        <v>9</v>
      </c>
      <c r="M70" s="323"/>
      <c r="N70" s="324" t="n">
        <f aca="false">IF(COUNTA($K70:$M70)&gt;0,SUM($K70/$K$14,$L70/$L$14,$M70/$M$14)*$N$14/COUNTA($K70:$M70),0)</f>
        <v>9.5</v>
      </c>
      <c r="O70" s="325" t="n">
        <f aca="false">IF(ROUNDDOWN(SUM($G70,$J70,$N70,0.05),1)&gt;0,ROUNDDOWN(SUM($G70,$J70,$N70,0.05),1),"")</f>
        <v>19.3</v>
      </c>
      <c r="P70" s="323" t="n">
        <v>22</v>
      </c>
      <c r="Q70" s="323"/>
      <c r="R70" s="323" t="n">
        <v>15</v>
      </c>
      <c r="S70" s="323" t="n">
        <v>13</v>
      </c>
      <c r="T70" s="323"/>
      <c r="U70" s="326" t="n">
        <f aca="false">IF(OR(COUNTIF($P70:$T70,"&gt;0")=0,COUNTA($P$14)=0),"",(IF(COUNTA($Q70:$T70)&lt;=2,SUM($P70:$T70),IF(COUNTA($Q70:$T70)=3,SUM($P70:$T70)-MIN($Q70:$T70),SUM($P70:$T70)-MIN($Q70:$T70)-SMALL($Q70:$T70,2))))*7/(SUM($P$14:$R$14)/10))</f>
        <v>50</v>
      </c>
      <c r="V70" s="327" t="n">
        <f aca="false">IF(ROUNDDOWN(SUM($O70,$U70,0.5),0)&gt;0,ROUNDDOWN(SUM($O70,$U70,0.5),0),"")</f>
        <v>69</v>
      </c>
      <c r="W70" s="327"/>
      <c r="X70" s="327"/>
      <c r="Y70" s="328" t="str">
        <f aca="false">IF(AND(N70&lt;$N$14/2,COUNTIF($P70:$T70,"&gt;0")&gt;0),"FAIL LABS",IF(OR($U70=0,$U70=""),"",IF($V70&gt;=70,"A",IF($V70&gt;=60,"B",IF($V70&gt;=50,"C",IF($V70&gt;=40,"D","E"))))))</f>
        <v>B</v>
      </c>
    </row>
    <row r="71" customFormat="false" ht="26.25" hidden="false" customHeight="false" outlineLevel="0" collapsed="false">
      <c r="A71" s="320" t="n">
        <v>57</v>
      </c>
      <c r="B71" s="591" t="s">
        <v>156</v>
      </c>
      <c r="C71" s="591" t="s">
        <v>157</v>
      </c>
      <c r="D71" s="323" t="n">
        <v>7</v>
      </c>
      <c r="E71" s="323" t="n">
        <v>12</v>
      </c>
      <c r="F71" s="323"/>
      <c r="G71" s="324" t="n">
        <f aca="false">IF(COUNTA($D71:$F71)&gt;0,SUM($D71/$D$14,$E71/$E$14,$F71/$F$14)*$G$14/COUNTA($D71:$F71),0)</f>
        <v>6.33333333333333</v>
      </c>
      <c r="H71" s="323" t="n">
        <v>3.5</v>
      </c>
      <c r="I71" s="323" t="n">
        <v>3.5</v>
      </c>
      <c r="J71" s="324" t="n">
        <f aca="false">IF(COUNTA($H71:$I71)&gt;0,SUM($H71/$H$14,$I71/$I$14)*$J$14/COUNTA($H71:$I71),0)</f>
        <v>3.5</v>
      </c>
      <c r="K71" s="323" t="n">
        <v>8</v>
      </c>
      <c r="L71" s="323" t="n">
        <v>9</v>
      </c>
      <c r="M71" s="323"/>
      <c r="N71" s="324" t="n">
        <f aca="false">IF(COUNTA($K71:$M71)&gt;0,SUM($K71/$K$14,$L71/$L$14,$M71/$M$14)*$N$14/COUNTA($K71:$M71),0)</f>
        <v>8.5</v>
      </c>
      <c r="O71" s="325" t="n">
        <f aca="false">IF(ROUNDDOWN(SUM($G71,$J71,$N71,0.05),1)&gt;0,ROUNDDOWN(SUM($G71,$J71,$N71,0.05),1),"")</f>
        <v>18.3</v>
      </c>
      <c r="P71" s="323" t="n">
        <v>20</v>
      </c>
      <c r="Q71" s="323"/>
      <c r="R71" s="323" t="n">
        <v>15</v>
      </c>
      <c r="S71" s="323" t="n">
        <v>14</v>
      </c>
      <c r="T71" s="323"/>
      <c r="U71" s="326" t="n">
        <f aca="false">IF(OR(COUNTIF($P71:$T71,"&gt;0")=0,COUNTA($P$14)=0),"",(IF(COUNTA($Q71:$T71)&lt;=2,SUM($P71:$T71),IF(COUNTA($Q71:$T71)=3,SUM($P71:$T71)-MIN($Q71:$T71),SUM($P71:$T71)-MIN($Q71:$T71)-SMALL($Q71:$T71,2))))*7/(SUM($P$14:$R$14)/10))</f>
        <v>49</v>
      </c>
      <c r="V71" s="327" t="n">
        <f aca="false">IF(ROUNDDOWN(SUM($O71,$U71,0.5),0)&gt;0,ROUNDDOWN(SUM($O71,$U71,0.5),0),"")</f>
        <v>67</v>
      </c>
      <c r="W71" s="327"/>
      <c r="X71" s="327"/>
      <c r="Y71" s="328" t="str">
        <f aca="false">IF(AND(N71&lt;$N$14/2,COUNTIF($P71:$T71,"&gt;0")&gt;0),"FAIL LABS",IF(OR($U71=0,$U71=""),"",IF($V71&gt;=70,"A",IF($V71&gt;=60,"B",IF($V71&gt;=50,"C",IF($V71&gt;=40,"D","E"))))))</f>
        <v>B</v>
      </c>
    </row>
    <row r="72" customFormat="false" ht="26.25" hidden="false" customHeight="false" outlineLevel="0" collapsed="false">
      <c r="A72" s="320" t="n">
        <v>58</v>
      </c>
      <c r="B72" s="593" t="s">
        <v>478</v>
      </c>
      <c r="C72" s="593" t="s">
        <v>479</v>
      </c>
      <c r="D72" s="323" t="n">
        <v>0</v>
      </c>
      <c r="E72" s="323" t="n">
        <v>0</v>
      </c>
      <c r="F72" s="323"/>
      <c r="G72" s="324"/>
      <c r="H72" s="323" t="n">
        <v>0</v>
      </c>
      <c r="I72" s="323" t="n">
        <v>0</v>
      </c>
      <c r="J72" s="324"/>
      <c r="K72" s="323" t="n">
        <v>0</v>
      </c>
      <c r="L72" s="323" t="n">
        <v>0</v>
      </c>
      <c r="M72" s="323"/>
      <c r="N72" s="324"/>
      <c r="O72" s="325"/>
      <c r="P72" s="323"/>
      <c r="Q72" s="323"/>
      <c r="R72" s="323"/>
      <c r="S72" s="323"/>
      <c r="T72" s="323"/>
      <c r="U72" s="326"/>
      <c r="V72" s="327"/>
      <c r="W72" s="327"/>
      <c r="X72" s="327"/>
      <c r="Y72" s="328"/>
    </row>
    <row r="73" customFormat="false" ht="26.25" hidden="false" customHeight="false" outlineLevel="0" collapsed="false">
      <c r="A73" s="320" t="n">
        <v>59</v>
      </c>
      <c r="B73" s="591" t="s">
        <v>481</v>
      </c>
      <c r="C73" s="591" t="s">
        <v>482</v>
      </c>
      <c r="D73" s="323" t="n">
        <v>0</v>
      </c>
      <c r="E73" s="323" t="n">
        <v>0</v>
      </c>
      <c r="F73" s="323"/>
      <c r="G73" s="324" t="n">
        <f aca="false">IF(COUNTA($D73:$F73)&gt;0,SUM($D73/$D$14,$E73/$E$14,$F73/$F$14)*$G$14/COUNTA($D73:$F73),0)</f>
        <v>0</v>
      </c>
      <c r="H73" s="323" t="n">
        <v>0</v>
      </c>
      <c r="I73" s="323" t="n">
        <v>0</v>
      </c>
      <c r="J73" s="324" t="n">
        <f aca="false">IF(COUNTA($H73:$I73)&gt;0,SUM($H73/$H$14,$I73/$I$14)*$J$14/COUNTA($H73:$I73),0)</f>
        <v>0</v>
      </c>
      <c r="K73" s="323" t="n">
        <v>0</v>
      </c>
      <c r="L73" s="323" t="n">
        <v>0</v>
      </c>
      <c r="M73" s="323"/>
      <c r="N73" s="324" t="n">
        <f aca="false">IF(COUNTA($K73:$M73)&gt;0,SUM($K73/$K$14,$L73/$L$14,$M73/$M$14)*$N$14/COUNTA($K73:$M73),0)</f>
        <v>0</v>
      </c>
      <c r="O73" s="325" t="str">
        <f aca="false">IF(ROUNDDOWN(SUM($G73,$J73,$N73,0.05),1)&gt;0,ROUNDDOWN(SUM($G73,$J73,$N73,0.05),1),"")</f>
        <v/>
      </c>
      <c r="P73" s="323"/>
      <c r="Q73" s="323"/>
      <c r="R73" s="323"/>
      <c r="S73" s="323"/>
      <c r="T73" s="323"/>
      <c r="U73" s="326" t="str">
        <f aca="false">IF(OR(COUNTIF($P73:$T73,"&gt;0")=0,COUNTA($P$14)=0),"",(IF(COUNTA($Q73:$T73)&lt;=2,SUM($P73:$T73),IF(COUNTA($Q73:$T73)=3,SUM($P73:$T73)-MIN($Q73:$T73),SUM($P73:$T73)-MIN($Q73:$T73)-SMALL($Q73:$T73,2))))*7/(SUM($P$14:$R$14)/10))</f>
        <v/>
      </c>
      <c r="V73" s="327" t="str">
        <f aca="false">IF(ROUNDDOWN(SUM($O73,$U73,0.5),0)&gt;0,ROUNDDOWN(SUM($O73,$U73,0.5),0),"")</f>
        <v/>
      </c>
      <c r="W73" s="327"/>
      <c r="X73" s="327"/>
      <c r="Y73" s="328" t="str">
        <f aca="false">IF(AND(N73&lt;$N$14/2,COUNTIF($P73:$T73,"&gt;0")&gt;0),"FAIL LABS",IF(OR($U73=0,$U73=""),"",IF($V73&gt;=70,"A",IF($V73&gt;=60,"B",IF($V73&gt;=50,"C",IF($V73&gt;=40,"D","E"))))))</f>
        <v/>
      </c>
    </row>
    <row r="74" customFormat="false" ht="26.25" hidden="false" customHeight="false" outlineLevel="0" collapsed="false">
      <c r="A74" s="320" t="n">
        <v>60</v>
      </c>
      <c r="B74" s="591" t="s">
        <v>483</v>
      </c>
      <c r="C74" s="591" t="s">
        <v>484</v>
      </c>
      <c r="D74" s="323" t="n">
        <v>0</v>
      </c>
      <c r="E74" s="323" t="n">
        <v>0</v>
      </c>
      <c r="F74" s="323"/>
      <c r="G74" s="324" t="n">
        <f aca="false">IF(COUNTA($D74:$F74)&gt;0,SUM($D74/$D$14,$E74/$E$14,$F74/$F$14)*$G$14/COUNTA($D74:$F74),0)</f>
        <v>0</v>
      </c>
      <c r="H74" s="323" t="n">
        <v>0</v>
      </c>
      <c r="I74" s="323" t="n">
        <v>0</v>
      </c>
      <c r="J74" s="324" t="n">
        <f aca="false">IF(COUNTA($H74:$I74)&gt;0,SUM($H74/$H$14,$I74/$I$14)*$J$14/COUNTA($H74:$I74),0)</f>
        <v>0</v>
      </c>
      <c r="K74" s="323" t="n">
        <v>0</v>
      </c>
      <c r="L74" s="323" t="n">
        <v>0</v>
      </c>
      <c r="M74" s="323"/>
      <c r="N74" s="324" t="n">
        <f aca="false">IF(COUNTA($K74:$M74)&gt;0,SUM($K74/$K$14,$L74/$L$14,$M74/$M$14)*$N$14/COUNTA($K74:$M74),0)</f>
        <v>0</v>
      </c>
      <c r="O74" s="325" t="str">
        <f aca="false">IF(ROUNDDOWN(SUM($G74,$J74,$N74,0.05),1)&gt;0,ROUNDDOWN(SUM($G74,$J74,$N74,0.05),1),"")</f>
        <v/>
      </c>
      <c r="P74" s="323"/>
      <c r="Q74" s="323"/>
      <c r="R74" s="323"/>
      <c r="S74" s="323"/>
      <c r="T74" s="323"/>
      <c r="U74" s="326" t="str">
        <f aca="false">IF(OR(COUNTIF($P74:$T74,"&gt;0")=0,COUNTA($P$14)=0),"",(IF(COUNTA($Q74:$T74)&lt;=2,SUM($P74:$T74),IF(COUNTA($Q74:$T74)=3,SUM($P74:$T74)-MIN($Q74:$T74),SUM($P74:$T74)-MIN($Q74:$T74)-SMALL($Q74:$T74,2))))*7/(SUM($P$14:$R$14)/10))</f>
        <v/>
      </c>
      <c r="V74" s="327" t="str">
        <f aca="false">IF(ROUNDDOWN(SUM($O74,$U74,0.5),0)&gt;0,ROUNDDOWN(SUM($O74,$U74,0.5),0),"")</f>
        <v/>
      </c>
      <c r="W74" s="327"/>
      <c r="X74" s="327"/>
      <c r="Y74" s="328" t="str">
        <f aca="false">IF(AND(N74&lt;$N$14/2,COUNTIF($P74:$T74,"&gt;0")&gt;0),"FAIL LABS",IF(OR($U74=0,$U74=""),"",IF($V74&gt;=70,"A",IF($V74&gt;=60,"B",IF($V74&gt;=50,"C",IF($V74&gt;=40,"D","E"))))))</f>
        <v/>
      </c>
    </row>
    <row r="75" customFormat="false" ht="26.25" hidden="false" customHeight="false" outlineLevel="0" collapsed="false">
      <c r="A75" s="320" t="n">
        <v>61</v>
      </c>
      <c r="B75" s="591" t="s">
        <v>158</v>
      </c>
      <c r="C75" s="591" t="s">
        <v>159</v>
      </c>
      <c r="D75" s="323" t="n">
        <v>4</v>
      </c>
      <c r="E75" s="323" t="n">
        <v>11</v>
      </c>
      <c r="F75" s="323"/>
      <c r="G75" s="324" t="n">
        <f aca="false">IF(COUNTA($D75:$F75)&gt;0,SUM($D75/$D$14,$E75/$E$14,$F75/$F$14)*$G$14/COUNTA($D75:$F75),0)</f>
        <v>5</v>
      </c>
      <c r="H75" s="323" t="n">
        <v>3</v>
      </c>
      <c r="I75" s="323" t="n">
        <v>3</v>
      </c>
      <c r="J75" s="324" t="n">
        <f aca="false">IF(COUNTA($H75:$I75)&gt;0,SUM($H75/$H$14,$I75/$I$14)*$J$14/COUNTA($H75:$I75),0)</f>
        <v>3</v>
      </c>
      <c r="K75" s="323" t="n">
        <v>8</v>
      </c>
      <c r="L75" s="323" t="n">
        <v>8</v>
      </c>
      <c r="M75" s="323"/>
      <c r="N75" s="324" t="n">
        <f aca="false">IF(COUNTA($K75:$M75)&gt;0,SUM($K75/$K$14,$L75/$L$14,$M75/$M$14)*$N$14/COUNTA($K75:$M75),0)</f>
        <v>8</v>
      </c>
      <c r="O75" s="325" t="n">
        <f aca="false">IF(ROUNDDOWN(SUM($G75,$J75,$N75,0.05),1)&gt;0,ROUNDDOWN(SUM($G75,$J75,$N75,0.05),1),"")</f>
        <v>16</v>
      </c>
      <c r="P75" s="323" t="n">
        <v>22</v>
      </c>
      <c r="Q75" s="323"/>
      <c r="R75" s="323" t="n">
        <v>10</v>
      </c>
      <c r="S75" s="323" t="n">
        <v>11</v>
      </c>
      <c r="T75" s="323"/>
      <c r="U75" s="326" t="n">
        <f aca="false">IF(OR(COUNTIF($P75:$T75,"&gt;0")=0,COUNTA($P$14)=0),"",(IF(COUNTA($Q75:$T75)&lt;=2,SUM($P75:$T75),IF(COUNTA($Q75:$T75)=3,SUM($P75:$T75)-MIN($Q75:$T75),SUM($P75:$T75)-MIN($Q75:$T75)-SMALL($Q75:$T75,2))))*7/(SUM($P$14:$R$14)/10))</f>
        <v>43</v>
      </c>
      <c r="V75" s="327" t="n">
        <f aca="false">IF(ROUNDDOWN(SUM($O75,$U75,0.5),0)&gt;0,ROUNDDOWN(SUM($O75,$U75,0.5),0),"")</f>
        <v>59</v>
      </c>
      <c r="W75" s="327"/>
      <c r="X75" s="327"/>
      <c r="Y75" s="328" t="str">
        <f aca="false">IF(AND(N75&lt;$N$14/2,COUNTIF($P75:$T75,"&gt;0")&gt;0),"FAIL LABS",IF(OR($U75=0,$U75=""),"",IF($V75&gt;=70,"A",IF($V75&gt;=60,"B",IF($V75&gt;=50,"C",IF($V75&gt;=40,"D","E"))))))</f>
        <v>C</v>
      </c>
    </row>
    <row r="76" customFormat="false" ht="26.25" hidden="false" customHeight="false" outlineLevel="0" collapsed="false">
      <c r="A76" s="320" t="n">
        <v>62</v>
      </c>
      <c r="B76" s="593" t="s">
        <v>415</v>
      </c>
      <c r="C76" s="593" t="s">
        <v>416</v>
      </c>
      <c r="D76" s="323" t="n">
        <v>0</v>
      </c>
      <c r="E76" s="323" t="n">
        <v>0</v>
      </c>
      <c r="F76" s="323"/>
      <c r="G76" s="324" t="n">
        <f aca="false">IF(COUNTA($D76:$F76)&gt;0,SUM($D76/$D$14,$E76/$E$14,$F76/$F$14)*$G$14/COUNTA($D76:$F76),0)</f>
        <v>0</v>
      </c>
      <c r="H76" s="323" t="n">
        <v>3</v>
      </c>
      <c r="I76" s="323" t="n">
        <v>3</v>
      </c>
      <c r="J76" s="324" t="n">
        <f aca="false">IF(COUNTA($H76:$I76)&gt;0,SUM($H76/$H$14,$I76/$I$14)*$J$14/COUNTA($H76:$I76),0)</f>
        <v>3</v>
      </c>
      <c r="K76" s="323" t="n">
        <v>8</v>
      </c>
      <c r="L76" s="323" t="n">
        <v>8</v>
      </c>
      <c r="M76" s="323"/>
      <c r="N76" s="324" t="n">
        <f aca="false">IF(COUNTA($K76:$M76)&gt;0,SUM($K76/$K$14,$L76/$L$14,$M76/$M$14)*$N$14/COUNTA($K76:$M76),0)</f>
        <v>8</v>
      </c>
      <c r="O76" s="325" t="n">
        <f aca="false">IF(ROUNDDOWN(SUM($G76,$J76,$N76,0.05),1)&gt;0,ROUNDDOWN(SUM($G76,$J76,$N76,0.05),1),"")</f>
        <v>11</v>
      </c>
      <c r="P76" s="323"/>
      <c r="Q76" s="323"/>
      <c r="R76" s="323"/>
      <c r="S76" s="323"/>
      <c r="T76" s="323"/>
      <c r="U76" s="326" t="str">
        <f aca="false">IF(OR(COUNTIF($P76:$T76,"&gt;0")=0,COUNTA($P$14)=0),"",(IF(COUNTA($Q76:$T76)&lt;=2,SUM($P76:$T76),IF(COUNTA($Q76:$T76)=3,SUM($P76:$T76)-MIN($Q76:$T76),SUM($P76:$T76)-MIN($Q76:$T76)-SMALL($Q76:$T76,2))))*7/(SUM($P$14:$R$14)/10))</f>
        <v/>
      </c>
      <c r="V76" s="327" t="n">
        <f aca="false">IF(ROUNDDOWN(SUM($O76,$U76,0.5),0)&gt;0,ROUNDDOWN(SUM($O76,$U76,0.5),0),"")</f>
        <v>11</v>
      </c>
      <c r="W76" s="327"/>
      <c r="X76" s="327"/>
      <c r="Y76" s="328" t="str">
        <f aca="false">IF(AND(N76&lt;$N$14/2,COUNTIF($P76:$T76,"&gt;0")&gt;0),"FAIL LABS",IF(OR($U76=0,$U76=""),"",IF($V76&gt;=70,"A",IF($V76&gt;=60,"B",IF($V76&gt;=50,"C",IF($V76&gt;=40,"D","E"))))))</f>
        <v/>
      </c>
    </row>
    <row r="77" customFormat="false" ht="26.25" hidden="false" customHeight="false" outlineLevel="0" collapsed="false">
      <c r="A77" s="320" t="n">
        <v>63</v>
      </c>
      <c r="B77" s="593" t="s">
        <v>177</v>
      </c>
      <c r="C77" s="593" t="s">
        <v>417</v>
      </c>
      <c r="D77" s="323" t="n">
        <v>2</v>
      </c>
      <c r="E77" s="323" t="n">
        <v>2</v>
      </c>
      <c r="F77" s="323"/>
      <c r="G77" s="324" t="n">
        <f aca="false">IF(COUNTA($D77:$F77)&gt;0,SUM($D77/$D$14,$E77/$E$14,$F77/$F$14)*$G$14/COUNTA($D77:$F77),0)</f>
        <v>1.33333333333333</v>
      </c>
      <c r="H77" s="323" t="n">
        <v>3.5</v>
      </c>
      <c r="I77" s="323" t="n">
        <v>3.5</v>
      </c>
      <c r="J77" s="324" t="n">
        <f aca="false">IF(COUNTA($H77:$I77)&gt;0,SUM($H77/$H$14,$I77/$I$14)*$J$14/COUNTA($H77:$I77),0)</f>
        <v>3.5</v>
      </c>
      <c r="K77" s="323" t="n">
        <v>8</v>
      </c>
      <c r="L77" s="323" t="n">
        <v>9</v>
      </c>
      <c r="M77" s="323"/>
      <c r="N77" s="324" t="n">
        <f aca="false">IF(COUNTA($K77:$M77)&gt;0,SUM($K77/$K$14,$L77/$L$14,$M77/$M$14)*$N$14/COUNTA($K77:$M77),0)</f>
        <v>8.5</v>
      </c>
      <c r="O77" s="325" t="n">
        <f aca="false">IF(ROUNDDOWN(SUM($G77,$J77,$N77,0.05),1)&gt;0,ROUNDDOWN(SUM($G77,$J77,$N77,0.05),1),"")</f>
        <v>13.3</v>
      </c>
      <c r="P77" s="323" t="n">
        <v>17</v>
      </c>
      <c r="Q77" s="323"/>
      <c r="R77" s="323" t="n">
        <v>11</v>
      </c>
      <c r="S77" s="323" t="n">
        <v>12</v>
      </c>
      <c r="T77" s="323"/>
      <c r="U77" s="326" t="n">
        <f aca="false">IF(OR(COUNTIF($P77:$T77,"&gt;0")=0,COUNTA($P$14)=0),"",(IF(COUNTA($Q77:$T77)&lt;=2,SUM($P77:$T77),IF(COUNTA($Q77:$T77)=3,SUM($P77:$T77)-MIN($Q77:$T77),SUM($P77:$T77)-MIN($Q77:$T77)-SMALL($Q77:$T77,2))))*7/(SUM($P$14:$R$14)/10))</f>
        <v>40</v>
      </c>
      <c r="V77" s="327" t="n">
        <f aca="false">IF(ROUNDDOWN(SUM($O77,$U77,0.5),0)&gt;0,ROUNDDOWN(SUM($O77,$U77,0.5),0),"")</f>
        <v>53</v>
      </c>
      <c r="W77" s="327"/>
      <c r="X77" s="327"/>
      <c r="Y77" s="328" t="str">
        <f aca="false">IF(AND(N77&lt;$N$14/2,COUNTIF($P77:$T77,"&gt;0")&gt;0),"FAIL LABS",IF(OR($U77=0,$U77=""),"",IF($V77&gt;=70,"A",IF($V77&gt;=60,"B",IF($V77&gt;=50,"C",IF($V77&gt;=40,"D","E"))))))</f>
        <v>C</v>
      </c>
    </row>
    <row r="78" customFormat="false" ht="26.25" hidden="false" customHeight="false" outlineLevel="0" collapsed="false">
      <c r="A78" s="320" t="n">
        <v>64</v>
      </c>
      <c r="B78" s="593" t="s">
        <v>488</v>
      </c>
      <c r="C78" s="593" t="s">
        <v>489</v>
      </c>
      <c r="D78" s="323" t="n">
        <v>0</v>
      </c>
      <c r="E78" s="323" t="n">
        <v>0</v>
      </c>
      <c r="F78" s="323"/>
      <c r="G78" s="324" t="n">
        <f aca="false">IF(COUNTA($D78:$F78)&gt;0,SUM($D78/$D$14,$E78/$E$14,$F78/$F$14)*$G$14/COUNTA($D78:$F78),0)</f>
        <v>0</v>
      </c>
      <c r="H78" s="323" t="n">
        <v>0</v>
      </c>
      <c r="I78" s="323" t="n">
        <v>0</v>
      </c>
      <c r="J78" s="324" t="n">
        <f aca="false">IF(COUNTA($H78:$I78)&gt;0,SUM($H78/$H$14,$I78/$I$14)*$J$14/COUNTA($H78:$I78),0)</f>
        <v>0</v>
      </c>
      <c r="K78" s="323" t="n">
        <v>0</v>
      </c>
      <c r="L78" s="323" t="n">
        <v>0</v>
      </c>
      <c r="M78" s="323"/>
      <c r="N78" s="324" t="n">
        <f aca="false">IF(COUNTA($K78:$M78)&gt;0,SUM($K78/$K$14,$L78/$L$14,$M78/$M$14)*$N$14/COUNTA($K78:$M78),0)</f>
        <v>0</v>
      </c>
      <c r="O78" s="325" t="str">
        <f aca="false">IF(ROUNDDOWN(SUM($G78,$J78,$N78,0.05),1)&gt;0,ROUNDDOWN(SUM($G78,$J78,$N78,0.05),1),"")</f>
        <v/>
      </c>
      <c r="P78" s="323"/>
      <c r="Q78" s="323"/>
      <c r="R78" s="323"/>
      <c r="S78" s="323"/>
      <c r="T78" s="323"/>
      <c r="U78" s="326" t="str">
        <f aca="false">IF(OR(COUNTIF($P78:$T78,"&gt;0")=0,COUNTA($P$14)=0),"",(IF(COUNTA($Q78:$T78)&lt;=2,SUM($P78:$T78),IF(COUNTA($Q78:$T78)=3,SUM($P78:$T78)-MIN($Q78:$T78),SUM($P78:$T78)-MIN($Q78:$T78)-SMALL($Q78:$T78,2))))*7/(SUM($P$14:$R$14)/10))</f>
        <v/>
      </c>
      <c r="V78" s="327" t="str">
        <f aca="false">IF(ROUNDDOWN(SUM($O78,$U78,0.5),0)&gt;0,ROUNDDOWN(SUM($O78,$U78,0.5),0),"")</f>
        <v/>
      </c>
      <c r="W78" s="327"/>
      <c r="X78" s="327"/>
      <c r="Y78" s="328" t="str">
        <f aca="false">IF(AND(N78&lt;$N$14/2,COUNTIF($P78:$T78,"&gt;0")&gt;0),"FAIL LABS",IF(OR($U78=0,$U78=""),"",IF($V78&gt;=70,"A",IF($V78&gt;=60,"B",IF($V78&gt;=50,"C",IF($V78&gt;=40,"D","E"))))))</f>
        <v/>
      </c>
    </row>
    <row r="79" customFormat="false" ht="26.25" hidden="false" customHeight="false" outlineLevel="0" collapsed="false">
      <c r="A79" s="320" t="n">
        <v>65</v>
      </c>
      <c r="B79" s="591" t="s">
        <v>160</v>
      </c>
      <c r="C79" s="591" t="s">
        <v>161</v>
      </c>
      <c r="D79" s="323" t="n">
        <v>4</v>
      </c>
      <c r="E79" s="323" t="n">
        <v>1</v>
      </c>
      <c r="F79" s="323"/>
      <c r="G79" s="324" t="n">
        <f aca="false">IF(COUNTA($D79:$F79)&gt;0,SUM($D79/$D$14,$E79/$E$14,$F79/$F$14)*$G$14/COUNTA($D79:$F79),0)</f>
        <v>1.66666666666667</v>
      </c>
      <c r="H79" s="323" t="n">
        <v>4</v>
      </c>
      <c r="I79" s="323" t="n">
        <v>4</v>
      </c>
      <c r="J79" s="324" t="n">
        <f aca="false">IF(COUNTA($H79:$I79)&gt;0,SUM($H79/$H$14,$I79/$I$14)*$J$14/COUNTA($H79:$I79),0)</f>
        <v>4</v>
      </c>
      <c r="K79" s="323" t="n">
        <v>10</v>
      </c>
      <c r="L79" s="323" t="n">
        <v>9</v>
      </c>
      <c r="M79" s="323"/>
      <c r="N79" s="324" t="n">
        <f aca="false">IF(COUNTA($K79:$M79)&gt;0,SUM($K79/$K$14,$L79/$L$14,$M79/$M$14)*$N$14/COUNTA($K79:$M79),0)</f>
        <v>9.5</v>
      </c>
      <c r="O79" s="325" t="n">
        <f aca="false">IF(ROUNDDOWN(SUM($G79,$J79,$N79,0.05),1)&gt;0,ROUNDDOWN(SUM($G79,$J79,$N79,0.05),1),"")</f>
        <v>15.2</v>
      </c>
      <c r="P79" s="323" t="n">
        <v>19</v>
      </c>
      <c r="Q79" s="323"/>
      <c r="R79" s="323" t="n">
        <v>11</v>
      </c>
      <c r="S79" s="323" t="n">
        <v>14</v>
      </c>
      <c r="T79" s="323"/>
      <c r="U79" s="326" t="n">
        <f aca="false">IF(OR(COUNTIF($P79:$T79,"&gt;0")=0,COUNTA($P$14)=0),"",(IF(COUNTA($Q79:$T79)&lt;=2,SUM($P79:$T79),IF(COUNTA($Q79:$T79)=3,SUM($P79:$T79)-MIN($Q79:$T79),SUM($P79:$T79)-MIN($Q79:$T79)-SMALL($Q79:$T79,2))))*7/(SUM($P$14:$R$14)/10))</f>
        <v>44</v>
      </c>
      <c r="V79" s="327" t="n">
        <f aca="false">IF(ROUNDDOWN(SUM($O79,$U79,0.5),0)&gt;0,ROUNDDOWN(SUM($O79,$U79,0.5),0),"")</f>
        <v>59</v>
      </c>
      <c r="W79" s="327"/>
      <c r="X79" s="327"/>
      <c r="Y79" s="328" t="str">
        <f aca="false">IF(AND(N79&lt;$N$14/2,COUNTIF($P79:$T79,"&gt;0")&gt;0),"FAIL LABS",IF(OR($U79=0,$U79=""),"",IF($V79&gt;=70,"A",IF($V79&gt;=60,"B",IF($V79&gt;=50,"C",IF($V79&gt;=40,"D","E"))))))</f>
        <v>C</v>
      </c>
    </row>
    <row r="80" customFormat="false" ht="26.25" hidden="false" customHeight="false" outlineLevel="0" collapsed="false">
      <c r="A80" s="320" t="n">
        <v>66</v>
      </c>
      <c r="B80" s="591" t="s">
        <v>182</v>
      </c>
      <c r="C80" s="591" t="s">
        <v>183</v>
      </c>
      <c r="D80" s="323" t="n">
        <v>6</v>
      </c>
      <c r="E80" s="323" t="n">
        <v>5</v>
      </c>
      <c r="F80" s="323"/>
      <c r="G80" s="324" t="n">
        <f aca="false">IF(COUNTA($D80:$F80)&gt;0,SUM($D80/$D$14,$E80/$E$14,$F80/$F$14)*$G$14/COUNTA($D80:$F80),0)</f>
        <v>3.66666666666667</v>
      </c>
      <c r="H80" s="323" t="n">
        <v>3</v>
      </c>
      <c r="I80" s="323" t="n">
        <v>3</v>
      </c>
      <c r="J80" s="324" t="n">
        <f aca="false">IF(COUNTA($H80:$I80)&gt;0,SUM($H80/$H$14,$I80/$I$14)*$J$14/COUNTA($H80:$I80),0)</f>
        <v>3</v>
      </c>
      <c r="K80" s="323" t="n">
        <v>8</v>
      </c>
      <c r="L80" s="323" t="n">
        <v>8</v>
      </c>
      <c r="M80" s="323"/>
      <c r="N80" s="324" t="n">
        <f aca="false">IF(COUNTA($K80:$M80)&gt;0,SUM($K80/$K$14,$L80/$L$14,$M80/$M$14)*$N$14/COUNTA($K80:$M80),0)</f>
        <v>8</v>
      </c>
      <c r="O80" s="325" t="n">
        <f aca="false">IF(ROUNDDOWN(SUM($G80,$J80,$N80,0.05),1)&gt;0,ROUNDDOWN(SUM($G80,$J80,$N80,0.05),1),"")</f>
        <v>14.7</v>
      </c>
      <c r="P80" s="323"/>
      <c r="Q80" s="323"/>
      <c r="R80" s="323"/>
      <c r="S80" s="323"/>
      <c r="T80" s="323"/>
      <c r="U80" s="326" t="str">
        <f aca="false">IF(OR(COUNTIF($P80:$T80,"&gt;0")=0,COUNTA($P$14)=0),"",(IF(COUNTA($Q80:$T80)&lt;=2,SUM($P80:$T80),IF(COUNTA($Q80:$T80)=3,SUM($P80:$T80)-MIN($Q80:$T80),SUM($P80:$T80)-MIN($Q80:$T80)-SMALL($Q80:$T80,2))))*7/(SUM($P$14:$R$14)/10))</f>
        <v/>
      </c>
      <c r="V80" s="327" t="n">
        <f aca="false">IF(ROUNDDOWN(SUM($O80,$U80,0.5),0)&gt;0,ROUNDDOWN(SUM($O80,$U80,0.5),0),"")</f>
        <v>15</v>
      </c>
      <c r="W80" s="327"/>
      <c r="X80" s="327"/>
      <c r="Y80" s="328" t="str">
        <f aca="false">IF(AND(N80&lt;$N$14/2,COUNTIF($P80:$T80,"&gt;0")&gt;0),"FAIL LABS",IF(OR($U80=0,$U80=""),"",IF($V80&gt;=70,"A",IF($V80&gt;=60,"B",IF($V80&gt;=50,"C",IF($V80&gt;=40,"D","E"))))))</f>
        <v/>
      </c>
    </row>
    <row r="81" customFormat="false" ht="26.25" hidden="false" customHeight="false" outlineLevel="0" collapsed="false">
      <c r="A81" s="320" t="n">
        <v>67</v>
      </c>
      <c r="B81" s="594" t="s">
        <v>180</v>
      </c>
      <c r="C81" s="590" t="s">
        <v>181</v>
      </c>
      <c r="D81" s="323" t="n">
        <v>1</v>
      </c>
      <c r="E81" s="323" t="n">
        <v>3</v>
      </c>
      <c r="F81" s="323"/>
      <c r="G81" s="324" t="n">
        <f aca="false">IF(COUNTA($D81:$F81)&gt;0,SUM($D81/$D$14,$E81/$E$14,$F81/$F$14)*$G$14/COUNTA($D81:$F81),0)</f>
        <v>1.33333333333333</v>
      </c>
      <c r="H81" s="323" t="n">
        <v>3.5</v>
      </c>
      <c r="I81" s="323" t="n">
        <v>3.5</v>
      </c>
      <c r="J81" s="324" t="n">
        <f aca="false">IF(COUNTA($H81:$I81)&gt;0,SUM($H81/$H$14,$I81/$I$14)*$J$14/COUNTA($H81:$I81),0)</f>
        <v>3.5</v>
      </c>
      <c r="K81" s="323" t="n">
        <v>9</v>
      </c>
      <c r="L81" s="323" t="n">
        <v>9</v>
      </c>
      <c r="M81" s="323"/>
      <c r="N81" s="324" t="n">
        <f aca="false">IF(COUNTA($K81:$M81)&gt;0,SUM($K81/$K$14,$L81/$L$14,$M81/$M$14)*$N$14/COUNTA($K81:$M81),0)</f>
        <v>9</v>
      </c>
      <c r="O81" s="325" t="n">
        <f aca="false">IF(ROUNDDOWN(SUM($G81,$J81,$N81,0.05),1)&gt;0,ROUNDDOWN(SUM($G81,$J81,$N81,0.05),1),"")</f>
        <v>13.8</v>
      </c>
      <c r="P81" s="323" t="n">
        <v>17</v>
      </c>
      <c r="Q81" s="323"/>
      <c r="R81" s="323" t="n">
        <v>8</v>
      </c>
      <c r="S81" s="323" t="n">
        <v>13</v>
      </c>
      <c r="T81" s="323"/>
      <c r="U81" s="326" t="n">
        <f aca="false">IF(OR(COUNTIF($P81:$T81,"&gt;0")=0,COUNTA($P$14)=0),"",(IF(COUNTA($Q81:$T81)&lt;=2,SUM($P81:$T81),IF(COUNTA($Q81:$T81)=3,SUM($P81:$T81)-MIN($Q81:$T81),SUM($P81:$T81)-MIN($Q81:$T81)-SMALL($Q81:$T81,2))))*7/(SUM($P$14:$R$14)/10))</f>
        <v>38</v>
      </c>
      <c r="V81" s="327" t="n">
        <f aca="false">IF(ROUNDDOWN(SUM($O81,$U81,0.5),0)&gt;0,ROUNDDOWN(SUM($O81,$U81,0.5),0),"")</f>
        <v>52</v>
      </c>
      <c r="W81" s="327"/>
      <c r="X81" s="327"/>
      <c r="Y81" s="328" t="str">
        <f aca="false">IF(AND(N81&lt;$N$14/2,COUNTIF($P81:$T81,"&gt;0")&gt;0),"FAIL LABS",IF(OR($U81=0,$U81=""),"",IF($V81&gt;=70,"A",IF($V81&gt;=60,"B",IF($V81&gt;=50,"C",IF($V81&gt;=40,"D","E"))))))</f>
        <v>C</v>
      </c>
    </row>
    <row r="82" customFormat="false" ht="26.25" hidden="false" customHeight="false" outlineLevel="0" collapsed="false">
      <c r="A82" s="320" t="n">
        <v>68</v>
      </c>
      <c r="B82" s="594" t="s">
        <v>194</v>
      </c>
      <c r="C82" s="590" t="s">
        <v>195</v>
      </c>
      <c r="D82" s="323" t="n">
        <v>1</v>
      </c>
      <c r="E82" s="323" t="n">
        <v>7</v>
      </c>
      <c r="F82" s="323"/>
      <c r="G82" s="324" t="n">
        <f aca="false">IF(COUNTA($D82:$F82)&gt;0,SUM($D82/$D$14,$E82/$E$14,$F82/$F$14)*$G$14/COUNTA($D82:$F82),0)</f>
        <v>2.66666666666667</v>
      </c>
      <c r="H82" s="323" t="n">
        <v>3</v>
      </c>
      <c r="I82" s="323" t="n">
        <v>3.5</v>
      </c>
      <c r="J82" s="324" t="n">
        <f aca="false">IF(COUNTA($H82:$I82)&gt;0,SUM($H82/$H$14,$I82/$I$14)*$J$14/COUNTA($H82:$I82),0)</f>
        <v>3.25</v>
      </c>
      <c r="K82" s="323" t="n">
        <v>8</v>
      </c>
      <c r="L82" s="323" t="n">
        <v>8</v>
      </c>
      <c r="M82" s="323"/>
      <c r="N82" s="324" t="n">
        <f aca="false">IF(COUNTA($K82:$M82)&gt;0,SUM($K82/$K$14,$L82/$L$14,$M82/$M$14)*$N$14/COUNTA($K82:$M82),0)</f>
        <v>8</v>
      </c>
      <c r="O82" s="325" t="n">
        <f aca="false">IF(ROUNDDOWN(SUM($G82,$J82,$N82,0.05),1)&gt;0,ROUNDDOWN(SUM($G82,$J82,$N82,0.05),1),"")</f>
        <v>13.9</v>
      </c>
      <c r="P82" s="323" t="n">
        <v>14</v>
      </c>
      <c r="Q82" s="323" t="n">
        <v>14</v>
      </c>
      <c r="R82" s="323"/>
      <c r="S82" s="323" t="n">
        <v>8</v>
      </c>
      <c r="T82" s="323"/>
      <c r="U82" s="326" t="n">
        <f aca="false">IF(OR(COUNTIF($P82:$T82,"&gt;0")=0,COUNTA($P$14)=0),"",(IF(COUNTA($Q82:$T82)&lt;=2,SUM($P82:$T82),IF(COUNTA($Q82:$T82)=3,SUM($P82:$T82)-MIN($Q82:$T82),SUM($P82:$T82)-MIN($Q82:$T82)-SMALL($Q82:$T82,2))))*7/(SUM($P$14:$R$14)/10))</f>
        <v>36</v>
      </c>
      <c r="V82" s="327" t="n">
        <f aca="false">IF(ROUNDDOWN(SUM($O82,$U82,0.5),0)&gt;0,ROUNDDOWN(SUM($O82,$U82,0.5),0),"")</f>
        <v>50</v>
      </c>
      <c r="W82" s="327"/>
      <c r="X82" s="327"/>
      <c r="Y82" s="328" t="str">
        <f aca="false">IF(AND(N82&lt;$N$14/2,COUNTIF($P82:$T82,"&gt;0")&gt;0),"FAIL LABS",IF(OR($U82=0,$U82=""),"",IF($V82&gt;=70,"A",IF($V82&gt;=60,"B",IF($V82&gt;=50,"C",IF($V82&gt;=40,"D","E"))))))</f>
        <v>C</v>
      </c>
    </row>
    <row r="83" customFormat="false" ht="26.25" hidden="false" customHeight="false" outlineLevel="0" collapsed="false">
      <c r="A83" s="320" t="n">
        <v>69</v>
      </c>
      <c r="B83" s="594" t="s">
        <v>162</v>
      </c>
      <c r="C83" s="590" t="s">
        <v>163</v>
      </c>
      <c r="D83" s="323" t="n">
        <v>4</v>
      </c>
      <c r="E83" s="323" t="n">
        <v>6</v>
      </c>
      <c r="F83" s="323"/>
      <c r="G83" s="324" t="n">
        <f aca="false">IF(COUNTA($D83:$F83)&gt;0,SUM($D83/$D$14,$E83/$E$14,$F83/$F$14)*$G$14/COUNTA($D83:$F83),0)</f>
        <v>3.33333333333333</v>
      </c>
      <c r="H83" s="323" t="n">
        <v>3</v>
      </c>
      <c r="I83" s="323" t="n">
        <v>3.5</v>
      </c>
      <c r="J83" s="324" t="n">
        <f aca="false">IF(COUNTA($H83:$I83)&gt;0,SUM($H83/$H$14,$I83/$I$14)*$J$14/COUNTA($H83:$I83),0)</f>
        <v>3.25</v>
      </c>
      <c r="K83" s="323" t="n">
        <v>8</v>
      </c>
      <c r="L83" s="323" t="n">
        <v>8</v>
      </c>
      <c r="M83" s="323"/>
      <c r="N83" s="324" t="n">
        <f aca="false">IF(COUNTA($K83:$M83)&gt;0,SUM($K83/$K$14,$L83/$L$14,$M83/$M$14)*$N$14/COUNTA($K83:$M83),0)</f>
        <v>8</v>
      </c>
      <c r="O83" s="325" t="n">
        <f aca="false">IF(ROUNDDOWN(SUM($G83,$J83,$N83,0.05),1)&gt;0,ROUNDDOWN(SUM($G83,$J83,$N83,0.05),1),"")</f>
        <v>14.6</v>
      </c>
      <c r="P83" s="323" t="n">
        <v>21</v>
      </c>
      <c r="Q83" s="323" t="n">
        <v>14</v>
      </c>
      <c r="R83" s="323"/>
      <c r="S83" s="323" t="n">
        <v>13</v>
      </c>
      <c r="T83" s="323"/>
      <c r="U83" s="326" t="n">
        <f aca="false">IF(OR(COUNTIF($P83:$T83,"&gt;0")=0,COUNTA($P$14)=0),"",(IF(COUNTA($Q83:$T83)&lt;=2,SUM($P83:$T83),IF(COUNTA($Q83:$T83)=3,SUM($P83:$T83)-MIN($Q83:$T83),SUM($P83:$T83)-MIN($Q83:$T83)-SMALL($Q83:$T83,2))))*7/(SUM($P$14:$R$14)/10))</f>
        <v>48</v>
      </c>
      <c r="V83" s="327" t="n">
        <f aca="false">IF(ROUNDDOWN(SUM($O83,$U83,0.5),0)&gt;0,ROUNDDOWN(SUM($O83,$U83,0.5),0),"")</f>
        <v>63</v>
      </c>
      <c r="W83" s="327"/>
      <c r="X83" s="327"/>
      <c r="Y83" s="328" t="str">
        <f aca="false">IF(AND(N83&lt;$N$14/2,COUNTIF($P83:$T83,"&gt;0")&gt;0),"FAIL LABS",IF(OR($U83=0,$U83=""),"",IF($V83&gt;=70,"A",IF($V83&gt;=60,"B",IF($V83&gt;=50,"C",IF($V83&gt;=40,"D","E"))))))</f>
        <v>B</v>
      </c>
    </row>
    <row r="84" customFormat="false" ht="26.25" hidden="false" customHeight="false" outlineLevel="0" collapsed="false">
      <c r="A84" s="320" t="n">
        <v>70</v>
      </c>
      <c r="B84" s="594" t="s">
        <v>164</v>
      </c>
      <c r="C84" s="590" t="s">
        <v>165</v>
      </c>
      <c r="D84" s="323" t="n">
        <v>6</v>
      </c>
      <c r="E84" s="323" t="n">
        <v>4</v>
      </c>
      <c r="F84" s="323"/>
      <c r="G84" s="324" t="n">
        <f aca="false">IF(COUNTA($D84:$F84)&gt;0,SUM($D84/$D$14,$E84/$E$14,$F84/$F$14)*$G$14/COUNTA($D84:$F84),0)</f>
        <v>3.33333333333333</v>
      </c>
      <c r="H84" s="323" t="n">
        <v>3</v>
      </c>
      <c r="I84" s="323" t="n">
        <v>3.5</v>
      </c>
      <c r="J84" s="324" t="n">
        <f aca="false">IF(COUNTA($H84:$I84)&gt;0,SUM($H84/$H$14,$I84/$I$14)*$J$14/COUNTA($H84:$I84),0)</f>
        <v>3.25</v>
      </c>
      <c r="K84" s="323" t="n">
        <v>8</v>
      </c>
      <c r="L84" s="323" t="n">
        <v>8</v>
      </c>
      <c r="M84" s="323"/>
      <c r="N84" s="324" t="n">
        <f aca="false">IF(COUNTA($K84:$M84)&gt;0,SUM($K84/$K$14,$L84/$L$14,$M84/$M$14)*$N$14/COUNTA($K84:$M84),0)</f>
        <v>8</v>
      </c>
      <c r="O84" s="325" t="n">
        <f aca="false">IF(ROUNDDOWN(SUM($G84,$J84,$N84,0.05),1)&gt;0,ROUNDDOWN(SUM($G84,$J84,$N84,0.05),1),"")</f>
        <v>14.6</v>
      </c>
      <c r="P84" s="323" t="n">
        <v>22</v>
      </c>
      <c r="Q84" s="323" t="n">
        <v>14</v>
      </c>
      <c r="R84" s="323"/>
      <c r="S84" s="323" t="n">
        <v>11</v>
      </c>
      <c r="T84" s="323"/>
      <c r="U84" s="326" t="n">
        <f aca="false">IF(OR(COUNTIF($P84:$T84,"&gt;0")=0,COUNTA($P$14)=0),"",(IF(COUNTA($Q84:$T84)&lt;=2,SUM($P84:$T84),IF(COUNTA($Q84:$T84)=3,SUM($P84:$T84)-MIN($Q84:$T84),SUM($P84:$T84)-MIN($Q84:$T84)-SMALL($Q84:$T84,2))))*7/(SUM($P$14:$R$14)/10))</f>
        <v>47</v>
      </c>
      <c r="V84" s="327" t="n">
        <f aca="false">IF(ROUNDDOWN(SUM($O84,$U84,0.5),0)&gt;0,ROUNDDOWN(SUM($O84,$U84,0.5),0),"")</f>
        <v>62</v>
      </c>
      <c r="W84" s="327"/>
      <c r="X84" s="327"/>
      <c r="Y84" s="328" t="str">
        <f aca="false">IF(AND(N84&lt;$N$14/2,COUNTIF($P84:$T84,"&gt;0")&gt;0),"FAIL LABS",IF(OR($U84=0,$U84=""),"",IF($V84&gt;=70,"A",IF($V84&gt;=60,"B",IF($V84&gt;=50,"C",IF($V84&gt;=40,"D","E"))))))</f>
        <v>B</v>
      </c>
    </row>
    <row r="85" customFormat="false" ht="26.25" hidden="false" customHeight="false" outlineLevel="0" collapsed="false">
      <c r="A85" s="320" t="n">
        <v>71</v>
      </c>
      <c r="B85" s="594" t="s">
        <v>203</v>
      </c>
      <c r="C85" s="590" t="s">
        <v>250</v>
      </c>
      <c r="D85" s="323" t="n">
        <v>0</v>
      </c>
      <c r="E85" s="323" t="n">
        <v>0</v>
      </c>
      <c r="F85" s="323"/>
      <c r="G85" s="324" t="n">
        <f aca="false">IF(COUNTA($D85:$F85)&gt;0,SUM($D85/$D$14,$E85/$E$14,$F85/$F$14)*$G$14/COUNTA($D85:$F85),0)</f>
        <v>0</v>
      </c>
      <c r="H85" s="323" t="n">
        <v>3.5</v>
      </c>
      <c r="I85" s="323" t="n">
        <v>4</v>
      </c>
      <c r="J85" s="324" t="n">
        <f aca="false">IF(COUNTA($H85:$I85)&gt;0,SUM($H85/$H$14,$I85/$I$14)*$J$14/COUNTA($H85:$I85),0)</f>
        <v>3.75</v>
      </c>
      <c r="K85" s="323" t="n">
        <v>10</v>
      </c>
      <c r="L85" s="323" t="n">
        <v>10</v>
      </c>
      <c r="M85" s="323"/>
      <c r="N85" s="324" t="n">
        <f aca="false">IF(COUNTA($K85:$M85)&gt;0,SUM($K85/$K$14,$L85/$L$14,$M85/$M$14)*$N$14/COUNTA($K85:$M85),0)</f>
        <v>10</v>
      </c>
      <c r="O85" s="325" t="n">
        <f aca="false">IF(ROUNDDOWN(SUM($G85,$J85,$N85,0.05),1)&gt;0,ROUNDDOWN(SUM($G85,$J85,$N85,0.05),1),"")</f>
        <v>13.8</v>
      </c>
      <c r="P85" s="323"/>
      <c r="Q85" s="323"/>
      <c r="R85" s="323"/>
      <c r="S85" s="323"/>
      <c r="T85" s="323"/>
      <c r="U85" s="326" t="str">
        <f aca="false">IF(OR(COUNTIF($P85:$T85,"&gt;0")=0,COUNTA($P$14)=0),"",(IF(COUNTA($Q85:$T85)&lt;=2,SUM($P85:$T85),IF(COUNTA($Q85:$T85)=3,SUM($P85:$T85)-MIN($Q85:$T85),SUM($P85:$T85)-MIN($Q85:$T85)-SMALL($Q85:$T85,2))))*7/(SUM($P$14:$R$14)/10))</f>
        <v/>
      </c>
      <c r="V85" s="327" t="n">
        <f aca="false">IF(ROUNDDOWN(SUM($O85,$U85,0.5),0)&gt;0,ROUNDDOWN(SUM($O85,$U85,0.5),0),"")</f>
        <v>14</v>
      </c>
      <c r="W85" s="327"/>
      <c r="X85" s="327"/>
      <c r="Y85" s="328" t="str">
        <f aca="false">IF(AND(N85&lt;$N$14/2,COUNTIF($P85:$T85,"&gt;0")&gt;0),"FAIL LABS",IF(OR($U85=0,$U85=""),"",IF($V85&gt;=70,"A",IF($V85&gt;=60,"B",IF($V85&gt;=50,"C",IF($V85&gt;=40,"D","E"))))))</f>
        <v/>
      </c>
    </row>
    <row r="86" customFormat="false" ht="26.25" hidden="false" customHeight="false" outlineLevel="0" collapsed="false">
      <c r="A86" s="320" t="n">
        <v>72</v>
      </c>
      <c r="B86" s="594" t="s">
        <v>293</v>
      </c>
      <c r="C86" s="590" t="s">
        <v>294</v>
      </c>
      <c r="D86" s="323" t="n">
        <v>0</v>
      </c>
      <c r="E86" s="323" t="n">
        <v>0</v>
      </c>
      <c r="F86" s="323"/>
      <c r="G86" s="324" t="n">
        <f aca="false">IF(COUNTA($D86:$F86)&gt;0,SUM($D86/$D$14,$E86/$E$14,$F86/$F$14)*$G$14/COUNTA($D86:$F86),0)</f>
        <v>0</v>
      </c>
      <c r="H86" s="323" t="n">
        <v>3.5</v>
      </c>
      <c r="I86" s="323" t="n">
        <v>4</v>
      </c>
      <c r="J86" s="324" t="n">
        <f aca="false">IF(COUNTA($H86:$I86)&gt;0,SUM($H86/$H$14,$I86/$I$14)*$J$14/COUNTA($H86:$I86),0)</f>
        <v>3.75</v>
      </c>
      <c r="K86" s="323" t="n">
        <v>10</v>
      </c>
      <c r="L86" s="323" t="n">
        <v>10</v>
      </c>
      <c r="M86" s="323"/>
      <c r="N86" s="324" t="n">
        <f aca="false">IF(COUNTA($K86:$M86)&gt;0,SUM($K86/$K$14,$L86/$L$14,$M86/$M$14)*$N$14/COUNTA($K86:$M86),0)</f>
        <v>10</v>
      </c>
      <c r="O86" s="325" t="n">
        <f aca="false">IF(ROUNDDOWN(SUM($G86,$J86,$N86,0.05),1)&gt;0,ROUNDDOWN(SUM($G86,$J86,$N86,0.05),1),"")</f>
        <v>13.8</v>
      </c>
      <c r="P86" s="323"/>
      <c r="Q86" s="323"/>
      <c r="R86" s="323"/>
      <c r="S86" s="323"/>
      <c r="T86" s="323"/>
      <c r="U86" s="326" t="str">
        <f aca="false">IF(OR(COUNTIF($P86:$T86,"&gt;0")=0,COUNTA($P$14)=0),"",(IF(COUNTA($Q86:$T86)&lt;=2,SUM($P86:$T86),IF(COUNTA($Q86:$T86)=3,SUM($P86:$T86)-MIN($Q86:$T86),SUM($P86:$T86)-MIN($Q86:$T86)-SMALL($Q86:$T86,2))))*7/(SUM($P$14:$R$14)/10))</f>
        <v/>
      </c>
      <c r="V86" s="327" t="n">
        <f aca="false">IF(ROUNDDOWN(SUM($O86,$U86,0.5),0)&gt;0,ROUNDDOWN(SUM($O86,$U86,0.5),0),"")</f>
        <v>14</v>
      </c>
      <c r="W86" s="327"/>
      <c r="X86" s="327"/>
      <c r="Y86" s="328" t="str">
        <f aca="false">IF(AND(N86&lt;$N$14/2,COUNTIF($P86:$T86,"&gt;0")&gt;0),"FAIL LABS",IF(OR($U86=0,$U86=""),"",IF($V86&gt;=70,"A",IF($V86&gt;=60,"B",IF($V86&gt;=50,"C",IF($V86&gt;=40,"D","E"))))))</f>
        <v/>
      </c>
    </row>
    <row r="87" customFormat="false" ht="26.25" hidden="false" customHeight="false" outlineLevel="0" collapsed="false">
      <c r="A87" s="320" t="n">
        <v>73</v>
      </c>
      <c r="B87" s="594" t="s">
        <v>197</v>
      </c>
      <c r="C87" s="590" t="s">
        <v>198</v>
      </c>
      <c r="D87" s="323" t="n">
        <v>6</v>
      </c>
      <c r="E87" s="323" t="n">
        <v>8</v>
      </c>
      <c r="F87" s="323"/>
      <c r="G87" s="324" t="n">
        <f aca="false">IF(COUNTA($D87:$F87)&gt;0,SUM($D87/$D$14,$E87/$E$14,$F87/$F$14)*$G$14/COUNTA($D87:$F87),0)</f>
        <v>4.66666666666667</v>
      </c>
      <c r="H87" s="323" t="n">
        <v>3.5</v>
      </c>
      <c r="I87" s="323" t="n">
        <v>3.5</v>
      </c>
      <c r="J87" s="324" t="n">
        <f aca="false">IF(COUNTA($H87:$I87)&gt;0,SUM($H87/$H$14,$I87/$I$14)*$J$14/COUNTA($H87:$I87),0)</f>
        <v>3.5</v>
      </c>
      <c r="K87" s="323" t="n">
        <v>9</v>
      </c>
      <c r="L87" s="323" t="n">
        <v>9</v>
      </c>
      <c r="M87" s="323"/>
      <c r="N87" s="324" t="n">
        <f aca="false">IF(COUNTA($K87:$M87)&gt;0,SUM($K87/$K$14,$L87/$L$14,$M87/$M$14)*$N$14/COUNTA($K87:$M87),0)</f>
        <v>9</v>
      </c>
      <c r="O87" s="325" t="n">
        <f aca="false">IF(ROUNDDOWN(SUM($G87,$J87,$N87,0.05),1)&gt;0,ROUNDDOWN(SUM($G87,$J87,$N87,0.05),1),"")</f>
        <v>17.2</v>
      </c>
      <c r="P87" s="323" t="n">
        <v>20</v>
      </c>
      <c r="Q87" s="323" t="n">
        <v>14</v>
      </c>
      <c r="R87" s="323"/>
      <c r="S87" s="323" t="n">
        <v>10</v>
      </c>
      <c r="T87" s="323"/>
      <c r="U87" s="326" t="n">
        <f aca="false">IF(OR(COUNTIF($P87:$T87,"&gt;0")=0,COUNTA($P$14)=0),"",(IF(COUNTA($Q87:$T87)&lt;=2,SUM($P87:$T87),IF(COUNTA($Q87:$T87)=3,SUM($P87:$T87)-MIN($Q87:$T87),SUM($P87:$T87)-MIN($Q87:$T87)-SMALL($Q87:$T87,2))))*7/(SUM($P$14:$R$14)/10))</f>
        <v>44</v>
      </c>
      <c r="V87" s="327" t="n">
        <f aca="false">IF(ROUNDDOWN(SUM($O87,$U87,0.5),0)&gt;0,ROUNDDOWN(SUM($O87,$U87,0.5),0),"")</f>
        <v>61</v>
      </c>
      <c r="W87" s="327"/>
      <c r="X87" s="327"/>
      <c r="Y87" s="328" t="str">
        <f aca="false">IF(AND(N87&lt;$N$14/2,COUNTIF($P87:$T87,"&gt;0")&gt;0),"FAIL LABS",IF(OR($U87=0,$U87=""),"",IF($V87&gt;=70,"A",IF($V87&gt;=60,"B",IF($V87&gt;=50,"C",IF($V87&gt;=40,"D","E"))))))</f>
        <v>B</v>
      </c>
    </row>
    <row r="88" customFormat="false" ht="26.25" hidden="false" customHeight="false" outlineLevel="0" collapsed="false">
      <c r="A88" s="320" t="n">
        <v>74</v>
      </c>
      <c r="B88" s="594" t="s">
        <v>214</v>
      </c>
      <c r="C88" s="590" t="s">
        <v>255</v>
      </c>
      <c r="D88" s="323" t="n">
        <v>2</v>
      </c>
      <c r="E88" s="323" t="n">
        <v>4</v>
      </c>
      <c r="F88" s="323"/>
      <c r="G88" s="324" t="n">
        <f aca="false">IF(COUNTA($D88:$F88)&gt;0,SUM($D88/$D$14,$E88/$E$14,$F88/$F$14)*$G$14/COUNTA($D88:$F88),0)</f>
        <v>2</v>
      </c>
      <c r="H88" s="323" t="n">
        <v>3.5</v>
      </c>
      <c r="I88" s="323" t="n">
        <v>4</v>
      </c>
      <c r="J88" s="324" t="n">
        <f aca="false">IF(COUNTA($H88:$I88)&gt;0,SUM($H88/$H$14,$I88/$I$14)*$J$14/COUNTA($H88:$I88),0)</f>
        <v>3.75</v>
      </c>
      <c r="K88" s="323" t="n">
        <v>10</v>
      </c>
      <c r="L88" s="323" t="n">
        <v>10</v>
      </c>
      <c r="M88" s="323"/>
      <c r="N88" s="324" t="n">
        <f aca="false">IF(COUNTA($K88:$M88)&gt;0,SUM($K88/$K$14,$L88/$L$14,$M88/$M$14)*$N$14/COUNTA($K88:$M88),0)</f>
        <v>10</v>
      </c>
      <c r="O88" s="325" t="n">
        <f aca="false">IF(ROUNDDOWN(SUM($G88,$J88,$N88,0.05),1)&gt;0,ROUNDDOWN(SUM($G88,$J88,$N88,0.05),1),"")</f>
        <v>15.8</v>
      </c>
      <c r="P88" s="323"/>
      <c r="Q88" s="323"/>
      <c r="R88" s="323"/>
      <c r="S88" s="323"/>
      <c r="T88" s="323"/>
      <c r="U88" s="326" t="str">
        <f aca="false">IF(OR(COUNTIF($P88:$T88,"&gt;0")=0,COUNTA($P$14)=0),"",(IF(COUNTA($Q88:$T88)&lt;=2,SUM($P88:$T88),IF(COUNTA($Q88:$T88)=3,SUM($P88:$T88)-MIN($Q88:$T88),SUM($P88:$T88)-MIN($Q88:$T88)-SMALL($Q88:$T88,2))))*7/(SUM($P$14:$R$14)/10))</f>
        <v/>
      </c>
      <c r="V88" s="327" t="n">
        <f aca="false">IF(ROUNDDOWN(SUM($O88,$U88,0.5),0)&gt;0,ROUNDDOWN(SUM($O88,$U88,0.5),0),"")</f>
        <v>16</v>
      </c>
      <c r="W88" s="327"/>
      <c r="X88" s="327"/>
      <c r="Y88" s="328" t="str">
        <f aca="false">IF(AND(N88&lt;$N$14/2,COUNTIF($P88:$T88,"&gt;0")&gt;0),"FAIL LABS",IF(OR($U88=0,$U88=""),"",IF($V88&gt;=70,"A",IF($V88&gt;=60,"B",IF($V88&gt;=50,"C",IF($V88&gt;=40,"D","E"))))))</f>
        <v/>
      </c>
    </row>
    <row r="89" customFormat="false" ht="26.25" hidden="false" customHeight="false" outlineLevel="0" collapsed="false">
      <c r="A89" s="320" t="n">
        <v>75</v>
      </c>
      <c r="B89" s="594" t="s">
        <v>166</v>
      </c>
      <c r="C89" s="590" t="s">
        <v>167</v>
      </c>
      <c r="D89" s="323" t="n">
        <v>8</v>
      </c>
      <c r="E89" s="323" t="n">
        <v>3</v>
      </c>
      <c r="F89" s="323"/>
      <c r="G89" s="324" t="n">
        <f aca="false">IF(COUNTA($D89:$F89)&gt;0,SUM($D89/$D$14,$E89/$E$14,$F89/$F$14)*$G$14/COUNTA($D89:$F89),0)</f>
        <v>3.66666666666667</v>
      </c>
      <c r="H89" s="323" t="n">
        <v>4</v>
      </c>
      <c r="I89" s="323" t="n">
        <v>3</v>
      </c>
      <c r="J89" s="324" t="n">
        <f aca="false">IF(COUNTA($H89:$I89)&gt;0,SUM($H89/$H$14,$I89/$I$14)*$J$14/COUNTA($H89:$I89),0)</f>
        <v>3.5</v>
      </c>
      <c r="K89" s="323" t="n">
        <v>9</v>
      </c>
      <c r="L89" s="323" t="n">
        <v>10</v>
      </c>
      <c r="M89" s="323"/>
      <c r="N89" s="324" t="n">
        <f aca="false">IF(COUNTA($K89:$M89)&gt;0,SUM($K89/$K$14,$L89/$L$14,$M89/$M$14)*$N$14/COUNTA($K89:$M89),0)</f>
        <v>9.5</v>
      </c>
      <c r="O89" s="325" t="n">
        <f aca="false">IF(ROUNDDOWN(SUM($G89,$J89,$N89,0.05),1)&gt;0,ROUNDDOWN(SUM($G89,$J89,$N89,0.05),1),"")</f>
        <v>16.7</v>
      </c>
      <c r="P89" s="323" t="n">
        <v>16</v>
      </c>
      <c r="Q89" s="323" t="n">
        <v>8</v>
      </c>
      <c r="R89" s="323"/>
      <c r="S89" s="323" t="n">
        <v>9</v>
      </c>
      <c r="T89" s="323"/>
      <c r="U89" s="326" t="n">
        <f aca="false">IF(OR(COUNTIF($P89:$T89,"&gt;0")=0,COUNTA($P$14)=0),"",(IF(COUNTA($Q89:$T89)&lt;=2,SUM($P89:$T89),IF(COUNTA($Q89:$T89)=3,SUM($P89:$T89)-MIN($Q89:$T89),SUM($P89:$T89)-MIN($Q89:$T89)-SMALL($Q89:$T89,2))))*7/(SUM($P$14:$R$14)/10))</f>
        <v>33</v>
      </c>
      <c r="V89" s="327" t="n">
        <f aca="false">IF(ROUNDDOWN(SUM($O89,$U89,0.5),0)&gt;0,ROUNDDOWN(SUM($O89,$U89,0.5),0),"")</f>
        <v>50</v>
      </c>
      <c r="W89" s="327"/>
      <c r="X89" s="327"/>
      <c r="Y89" s="328" t="str">
        <f aca="false">IF(AND(N89&lt;$N$14/2,COUNTIF($P89:$T89,"&gt;0")&gt;0),"FAIL LABS",IF(OR($U89=0,$U89=""),"",IF($V89&gt;=70,"A",IF($V89&gt;=60,"B",IF($V89&gt;=50,"C",IF($V89&gt;=40,"D","E"))))))</f>
        <v>C</v>
      </c>
    </row>
    <row r="90" customFormat="false" ht="26.25" hidden="false" customHeight="false" outlineLevel="0" collapsed="false">
      <c r="A90" s="320" t="n">
        <v>76</v>
      </c>
      <c r="B90" s="594" t="s">
        <v>224</v>
      </c>
      <c r="C90" s="590" t="s">
        <v>261</v>
      </c>
      <c r="D90" s="323" t="n">
        <v>2</v>
      </c>
      <c r="E90" s="323" t="n">
        <v>3</v>
      </c>
      <c r="F90" s="323"/>
      <c r="G90" s="324" t="n">
        <f aca="false">IF(COUNTA($D90:$F90)&gt;0,SUM($D90/$D$14,$E90/$E$14,$F90/$F$14)*$G$14/COUNTA($D90:$F90),0)</f>
        <v>1.66666666666667</v>
      </c>
      <c r="H90" s="323" t="n">
        <v>4</v>
      </c>
      <c r="I90" s="323" t="n">
        <v>4</v>
      </c>
      <c r="J90" s="324" t="n">
        <f aca="false">IF(COUNTA($H90:$I90)&gt;0,SUM($H90/$H$14,$I90/$I$14)*$J$14/COUNTA($H90:$I90),0)</f>
        <v>4</v>
      </c>
      <c r="K90" s="323" t="n">
        <v>10</v>
      </c>
      <c r="L90" s="323" t="n">
        <v>10</v>
      </c>
      <c r="M90" s="323"/>
      <c r="N90" s="324" t="n">
        <f aca="false">IF(COUNTA($K90:$M90)&gt;0,SUM($K90/$K$14,$L90/$L$14,$M90/$M$14)*$N$14/COUNTA($K90:$M90),0)</f>
        <v>10</v>
      </c>
      <c r="O90" s="325" t="n">
        <f aca="false">IF(ROUNDDOWN(SUM($G90,$J90,$N90,0.05),1)&gt;0,ROUNDDOWN(SUM($G90,$J90,$N90,0.05),1),"")</f>
        <v>15.7</v>
      </c>
      <c r="P90" s="323"/>
      <c r="Q90" s="323"/>
      <c r="R90" s="323"/>
      <c r="S90" s="323"/>
      <c r="T90" s="323"/>
      <c r="U90" s="326" t="str">
        <f aca="false">IF(OR(COUNTIF($P90:$T90,"&gt;0")=0,COUNTA($P$14)=0),"",(IF(COUNTA($Q90:$T90)&lt;=2,SUM($P90:$T90),IF(COUNTA($Q90:$T90)=3,SUM($P90:$T90)-MIN($Q90:$T90),SUM($P90:$T90)-MIN($Q90:$T90)-SMALL($Q90:$T90,2))))*7/(SUM($P$14:$R$14)/10))</f>
        <v/>
      </c>
      <c r="V90" s="327" t="n">
        <f aca="false">IF(ROUNDDOWN(SUM($O90,$U90,0.5),0)&gt;0,ROUNDDOWN(SUM($O90,$U90,0.5),0),"")</f>
        <v>16</v>
      </c>
      <c r="W90" s="327"/>
      <c r="X90" s="327"/>
      <c r="Y90" s="328" t="str">
        <f aca="false">IF(AND(N90&lt;$N$14/2,COUNTIF($P90:$T90,"&gt;0")&gt;0),"FAIL LABS",IF(OR($U90=0,$U90=""),"",IF($V90&gt;=70,"A",IF($V90&gt;=60,"B",IF($V90&gt;=50,"C",IF($V90&gt;=40,"D","E"))))))</f>
        <v/>
      </c>
    </row>
    <row r="91" customFormat="false" ht="26.25" hidden="false" customHeight="false" outlineLevel="0" collapsed="false">
      <c r="A91" s="320" t="n">
        <v>77</v>
      </c>
      <c r="B91" s="594" t="s">
        <v>170</v>
      </c>
      <c r="C91" s="590" t="s">
        <v>171</v>
      </c>
      <c r="D91" s="323" t="n">
        <v>6</v>
      </c>
      <c r="E91" s="323" t="n">
        <v>9</v>
      </c>
      <c r="F91" s="323"/>
      <c r="G91" s="324" t="n">
        <f aca="false">IF(COUNTA($D91:$F91)&gt;0,SUM($D91/$D$14,$E91/$E$14,$F91/$F$14)*$G$14/COUNTA($D91:$F91),0)</f>
        <v>5</v>
      </c>
      <c r="H91" s="323" t="n">
        <v>4</v>
      </c>
      <c r="I91" s="323" t="n">
        <v>4</v>
      </c>
      <c r="J91" s="324" t="n">
        <f aca="false">IF(COUNTA($H91:$I91)&gt;0,SUM($H91/$H$14,$I91/$I$14)*$J$14/COUNTA($H91:$I91),0)</f>
        <v>4</v>
      </c>
      <c r="K91" s="323" t="n">
        <v>10</v>
      </c>
      <c r="L91" s="323" t="n">
        <v>10</v>
      </c>
      <c r="M91" s="323"/>
      <c r="N91" s="324" t="n">
        <f aca="false">IF(COUNTA($K91:$M91)&gt;0,SUM($K91/$K$14,$L91/$L$14,$M91/$M$14)*$N$14/COUNTA($K91:$M91),0)</f>
        <v>10</v>
      </c>
      <c r="O91" s="325" t="n">
        <f aca="false">IF(ROUNDDOWN(SUM($G91,$J91,$N91,0.05),1)&gt;0,ROUNDDOWN(SUM($G91,$J91,$N91,0.05),1),"")</f>
        <v>19</v>
      </c>
      <c r="P91" s="323" t="n">
        <v>19</v>
      </c>
      <c r="Q91" s="323" t="n">
        <v>13</v>
      </c>
      <c r="R91" s="323"/>
      <c r="S91" s="323" t="n">
        <v>9</v>
      </c>
      <c r="T91" s="323"/>
      <c r="U91" s="326" t="n">
        <f aca="false">IF(OR(COUNTIF($P91:$T91,"&gt;0")=0,COUNTA($P$14)=0),"",(IF(COUNTA($Q91:$T91)&lt;=2,SUM($P91:$T91),IF(COUNTA($Q91:$T91)=3,SUM($P91:$T91)-MIN($Q91:$T91),SUM($P91:$T91)-MIN($Q91:$T91)-SMALL($Q91:$T91,2))))*7/(SUM($P$14:$R$14)/10))</f>
        <v>41</v>
      </c>
      <c r="V91" s="327" t="n">
        <f aca="false">IF(ROUNDDOWN(SUM($O91,$U91,0.5),0)&gt;0,ROUNDDOWN(SUM($O91,$U91,0.5),0),"")</f>
        <v>60</v>
      </c>
      <c r="W91" s="327"/>
      <c r="X91" s="327"/>
      <c r="Y91" s="328" t="str">
        <f aca="false">IF(AND(N91&lt;$N$14/2,COUNTIF($P91:$T91,"&gt;0")&gt;0),"FAIL LABS",IF(OR($U91=0,$U91=""),"",IF($V91&gt;=70,"A",IF($V91&gt;=60,"B",IF($V91&gt;=50,"C",IF($V91&gt;=40,"D","E"))))))</f>
        <v>B</v>
      </c>
    </row>
    <row r="92" customFormat="false" ht="26.25" hidden="false" customHeight="false" outlineLevel="0" collapsed="false">
      <c r="A92" s="320" t="n">
        <v>78</v>
      </c>
      <c r="B92" s="594" t="s">
        <v>485</v>
      </c>
      <c r="C92" s="590" t="s">
        <v>497</v>
      </c>
      <c r="D92" s="323" t="n">
        <v>1</v>
      </c>
      <c r="E92" s="323" t="n">
        <v>2</v>
      </c>
      <c r="F92" s="323"/>
      <c r="G92" s="324" t="n">
        <f aca="false">IF(COUNTA($D92:$F92)&gt;0,SUM($D92/$D$14,$E92/$E$14,$F92/$F$14)*$G$14/COUNTA($D92:$F92),0)</f>
        <v>1</v>
      </c>
      <c r="H92" s="323" t="n">
        <v>3</v>
      </c>
      <c r="I92" s="323" t="n">
        <v>3.5</v>
      </c>
      <c r="J92" s="324" t="n">
        <f aca="false">IF(COUNTA($H92:$I92)&gt;0,SUM($H92/$H$14,$I92/$I$14)*$J$14/COUNTA($H92:$I92),0)</f>
        <v>3.25</v>
      </c>
      <c r="K92" s="323" t="n">
        <v>8</v>
      </c>
      <c r="L92" s="323" t="n">
        <v>8</v>
      </c>
      <c r="M92" s="323"/>
      <c r="N92" s="324" t="n">
        <f aca="false">IF(COUNTA($K92:$M92)&gt;0,SUM($K92/$K$14,$L92/$L$14,$M92/$M$14)*$N$14/COUNTA($K92:$M92),0)</f>
        <v>8</v>
      </c>
      <c r="O92" s="325" t="n">
        <f aca="false">IF(ROUNDDOWN(SUM($G92,$J92,$N92,0.05),1)&gt;0,ROUNDDOWN(SUM($G92,$J92,$N92,0.05),1),"")</f>
        <v>12.3</v>
      </c>
      <c r="P92" s="323"/>
      <c r="Q92" s="323"/>
      <c r="R92" s="323"/>
      <c r="S92" s="323"/>
      <c r="T92" s="323"/>
      <c r="U92" s="326" t="str">
        <f aca="false">IF(OR(COUNTIF($P92:$T92,"&gt;0")=0,COUNTA($P$14)=0),"",(IF(COUNTA($Q92:$T92)&lt;=2,SUM($P92:$T92),IF(COUNTA($Q92:$T92)=3,SUM($P92:$T92)-MIN($Q92:$T92),SUM($P92:$T92)-MIN($Q92:$T92)-SMALL($Q92:$T92,2))))*7/(SUM($P$14:$R$14)/10))</f>
        <v/>
      </c>
      <c r="V92" s="327" t="n">
        <f aca="false">IF(ROUNDDOWN(SUM($O92,$U92,0.5),0)&gt;0,ROUNDDOWN(SUM($O92,$U92,0.5),0),"")</f>
        <v>12</v>
      </c>
      <c r="W92" s="327"/>
      <c r="X92" s="327"/>
      <c r="Y92" s="328" t="str">
        <f aca="false">IF(AND(N92&lt;$N$14/2,COUNTIF($P92:$T92,"&gt;0")&gt;0),"FAIL LABS",IF(OR($U92=0,$U92=""),"",IF($V92&gt;=70,"A",IF($V92&gt;=60,"B",IF($V92&gt;=50,"C",IF($V92&gt;=40,"D","E"))))))</f>
        <v/>
      </c>
    </row>
    <row r="93" s="622" customFormat="true" ht="24.6" hidden="false" customHeight="false" outlineLevel="0" collapsed="false">
      <c r="A93" s="613" t="n">
        <v>79</v>
      </c>
      <c r="B93" s="614" t="s">
        <v>503</v>
      </c>
      <c r="C93" s="615" t="s">
        <v>504</v>
      </c>
      <c r="D93" s="616"/>
      <c r="E93" s="616"/>
      <c r="F93" s="616"/>
      <c r="G93" s="617"/>
      <c r="H93" s="616"/>
      <c r="I93" s="616"/>
      <c r="J93" s="617"/>
      <c r="K93" s="616"/>
      <c r="L93" s="616"/>
      <c r="M93" s="616"/>
      <c r="N93" s="617"/>
      <c r="O93" s="618"/>
      <c r="P93" s="616" t="n">
        <v>14</v>
      </c>
      <c r="Q93" s="616"/>
      <c r="R93" s="616" t="n">
        <v>9</v>
      </c>
      <c r="S93" s="616" t="n">
        <v>7</v>
      </c>
      <c r="T93" s="616"/>
      <c r="U93" s="619" t="n">
        <f aca="false">IF(OR(COUNTIF($P93:$T93,"&gt;0")=0,COUNTA($P$14)=0),"",(IF(COUNTA($Q93:$T93)&lt;=2,SUM($P93:$T93),IF(COUNTA($Q93:$T93)=3,SUM($P93:$T93)-MIN($Q93:$T93),SUM($P93:$T93)-MIN($Q93:$T93)-SMALL($Q93:$T93,2))))*7/(SUM($P$14:$R$14)/10))</f>
        <v>30</v>
      </c>
      <c r="V93" s="620" t="n">
        <v>40</v>
      </c>
      <c r="W93" s="620"/>
      <c r="X93" s="620"/>
      <c r="Y93" s="621" t="s">
        <v>338</v>
      </c>
    </row>
    <row r="94" s="622" customFormat="true" ht="24.6" hidden="false" customHeight="false" outlineLevel="0" collapsed="false">
      <c r="A94" s="613" t="n">
        <v>80</v>
      </c>
      <c r="B94" s="614" t="s">
        <v>306</v>
      </c>
      <c r="C94" s="615" t="s">
        <v>505</v>
      </c>
      <c r="D94" s="616"/>
      <c r="E94" s="616"/>
      <c r="F94" s="616"/>
      <c r="G94" s="617"/>
      <c r="H94" s="616"/>
      <c r="I94" s="616"/>
      <c r="J94" s="617"/>
      <c r="K94" s="616"/>
      <c r="L94" s="616"/>
      <c r="M94" s="616"/>
      <c r="N94" s="617"/>
      <c r="O94" s="618"/>
      <c r="P94" s="616" t="n">
        <v>12</v>
      </c>
      <c r="Q94" s="616" t="n">
        <v>6</v>
      </c>
      <c r="R94" s="616"/>
      <c r="S94" s="616" t="n">
        <v>10</v>
      </c>
      <c r="T94" s="616"/>
      <c r="U94" s="619" t="n">
        <f aca="false">IF(OR(COUNTIF($P94:$T94,"&gt;0")=0,COUNTA($P$14)=0),"",(IF(COUNTA($Q94:$T94)&lt;=2,SUM($P94:$T94),IF(COUNTA($Q94:$T94)=3,SUM($P94:$T94)-MIN($Q94:$T94),SUM($P94:$T94)-MIN($Q94:$T94)-SMALL($Q94:$T94,2))))*7/(SUM($P$14:$R$14)/10))</f>
        <v>28</v>
      </c>
      <c r="V94" s="620" t="n">
        <v>40</v>
      </c>
      <c r="W94" s="620"/>
      <c r="X94" s="620"/>
      <c r="Y94" s="621" t="s">
        <v>338</v>
      </c>
    </row>
    <row r="95" customFormat="false" ht="26.25" hidden="false" customHeight="false" outlineLevel="0" collapsed="false">
      <c r="A95" s="623"/>
      <c r="B95" s="594"/>
      <c r="C95" s="590"/>
      <c r="D95" s="624"/>
      <c r="E95" s="624"/>
      <c r="F95" s="624"/>
      <c r="G95" s="625"/>
      <c r="H95" s="624"/>
      <c r="I95" s="624"/>
      <c r="J95" s="625"/>
      <c r="K95" s="624"/>
      <c r="L95" s="624"/>
      <c r="M95" s="624"/>
      <c r="N95" s="625"/>
      <c r="O95" s="626"/>
      <c r="P95" s="624"/>
      <c r="Q95" s="624"/>
      <c r="R95" s="624"/>
      <c r="S95" s="624"/>
      <c r="T95" s="624"/>
      <c r="U95" s="627"/>
      <c r="V95" s="628"/>
      <c r="W95" s="628"/>
      <c r="X95" s="628"/>
      <c r="Y95" s="629"/>
    </row>
    <row r="96" customFormat="false" ht="28.5" hidden="false" customHeight="false" outlineLevel="0" collapsed="false">
      <c r="A96" s="347"/>
      <c r="B96" s="585"/>
      <c r="C96" s="585"/>
      <c r="D96" s="347"/>
      <c r="E96" s="349" t="s">
        <v>379</v>
      </c>
      <c r="F96" s="349"/>
      <c r="G96" s="349"/>
      <c r="H96" s="349"/>
      <c r="I96" s="349"/>
      <c r="J96" s="349"/>
      <c r="K96" s="349"/>
      <c r="L96" s="349"/>
      <c r="M96" s="349"/>
      <c r="N96" s="349"/>
      <c r="O96" s="349"/>
      <c r="P96" s="349"/>
      <c r="Q96" s="349"/>
      <c r="R96" s="349"/>
      <c r="S96" s="349"/>
      <c r="T96" s="349"/>
      <c r="U96" s="347"/>
      <c r="V96" s="350"/>
      <c r="W96" s="347"/>
      <c r="X96" s="347"/>
      <c r="Y96" s="347"/>
    </row>
    <row r="97" customFormat="false" ht="15.75" hidden="false" customHeight="false" outlineLevel="0" collapsed="false">
      <c r="A97" s="347"/>
      <c r="B97" s="586"/>
      <c r="C97" s="587"/>
      <c r="D97" s="353" t="s">
        <v>360</v>
      </c>
      <c r="E97" s="353"/>
      <c r="F97" s="354" t="s">
        <v>380</v>
      </c>
      <c r="G97" s="355" t="s">
        <v>381</v>
      </c>
      <c r="H97" s="356" t="s">
        <v>382</v>
      </c>
      <c r="I97" s="357" t="s">
        <v>383</v>
      </c>
      <c r="J97" s="357" t="s">
        <v>384</v>
      </c>
      <c r="K97" s="358"/>
      <c r="L97" s="359"/>
      <c r="M97" s="359"/>
      <c r="N97" s="359"/>
      <c r="O97" s="360" t="s">
        <v>385</v>
      </c>
      <c r="P97" s="360"/>
      <c r="Q97" s="361" t="s">
        <v>386</v>
      </c>
      <c r="R97" s="361"/>
      <c r="S97" s="354" t="s">
        <v>387</v>
      </c>
      <c r="T97" s="354"/>
      <c r="U97" s="347"/>
      <c r="V97" s="350"/>
      <c r="W97" s="347"/>
      <c r="X97" s="347"/>
      <c r="Y97" s="347"/>
    </row>
    <row r="98" customFormat="false" ht="31.5" hidden="false" customHeight="true" outlineLevel="0" collapsed="false">
      <c r="A98" s="347"/>
      <c r="B98" s="587"/>
      <c r="C98" s="587"/>
      <c r="D98" s="363" t="s">
        <v>388</v>
      </c>
      <c r="E98" s="363"/>
      <c r="F98" s="364" t="n">
        <f aca="false">COUNTIF($Y$15:$Y92,F$97)</f>
        <v>6</v>
      </c>
      <c r="G98" s="364" t="n">
        <f aca="false">COUNTIF($Y$15:$Y92,G$97)</f>
        <v>36</v>
      </c>
      <c r="H98" s="365" t="n">
        <f aca="false">COUNTIF($Y$15:$Y92,H$97)</f>
        <v>20</v>
      </c>
      <c r="I98" s="366" t="n">
        <f aca="false">COUNTIF($Y$15:$Y92,I$97)</f>
        <v>2</v>
      </c>
      <c r="J98" s="366" t="n">
        <f aca="false">COUNTIF($Y$15:$Y92,J$97)</f>
        <v>0</v>
      </c>
      <c r="K98" s="358"/>
      <c r="L98" s="359"/>
      <c r="M98" s="359"/>
      <c r="N98" s="359"/>
      <c r="O98" s="367" t="s">
        <v>389</v>
      </c>
      <c r="P98" s="355" t="s">
        <v>390</v>
      </c>
      <c r="Q98" s="368" t="s">
        <v>391</v>
      </c>
      <c r="R98" s="369" t="s">
        <v>392</v>
      </c>
      <c r="S98" s="370" t="s">
        <v>393</v>
      </c>
      <c r="T98" s="370"/>
      <c r="U98" s="347"/>
      <c r="V98" s="350"/>
      <c r="W98" s="347"/>
      <c r="X98" s="347"/>
      <c r="Y98" s="347"/>
    </row>
    <row r="99" customFormat="false" ht="26.25" hidden="false" customHeight="true" outlineLevel="0" collapsed="false">
      <c r="A99" s="347"/>
      <c r="B99" s="587"/>
      <c r="C99" s="587"/>
      <c r="D99" s="363" t="s">
        <v>394</v>
      </c>
      <c r="E99" s="363"/>
      <c r="F99" s="364"/>
      <c r="G99" s="364"/>
      <c r="H99" s="365"/>
      <c r="I99" s="366"/>
      <c r="J99" s="366"/>
      <c r="K99" s="358"/>
      <c r="L99" s="355" t="s">
        <v>395</v>
      </c>
      <c r="M99" s="355"/>
      <c r="N99" s="371" t="s">
        <v>388</v>
      </c>
      <c r="O99" s="372" t="n">
        <f aca="false">IF(SUM($O$15:$O92)&gt;0,AVERAGE($O$15:$O92),0)</f>
        <v>16.4347222222222</v>
      </c>
      <c r="P99" s="372" t="n">
        <f aca="false">$O99/30*100</f>
        <v>54.7824074074074</v>
      </c>
      <c r="Q99" s="372" t="n">
        <f aca="false">IF(SUM($U$15:$U92)&gt;0,AVERAGE($U$15:$U92),0)</f>
        <v>44.03125</v>
      </c>
      <c r="R99" s="373" t="n">
        <f aca="false">$Q99/70*100</f>
        <v>62.9017857142857</v>
      </c>
      <c r="S99" s="374" t="n">
        <f aca="false">IF(SUM($V$15:$V92)&gt;0,AVERAGE($V$15:$V92),0)</f>
        <v>55.6111111111111</v>
      </c>
      <c r="T99" s="374"/>
      <c r="U99" s="347"/>
      <c r="V99" s="350"/>
      <c r="W99" s="347"/>
      <c r="X99" s="347"/>
      <c r="Y99" s="347"/>
    </row>
    <row r="100" customFormat="false" ht="21" hidden="false" customHeight="false" outlineLevel="0" collapsed="false">
      <c r="A100" s="347"/>
      <c r="B100" s="587"/>
      <c r="C100" s="587"/>
      <c r="D100" s="375"/>
      <c r="E100" s="376"/>
      <c r="F100" s="376"/>
      <c r="G100" s="376"/>
      <c r="H100" s="359"/>
      <c r="I100" s="359"/>
      <c r="J100" s="359"/>
      <c r="K100" s="358"/>
      <c r="L100" s="355"/>
      <c r="M100" s="355"/>
      <c r="N100" s="371" t="s">
        <v>396</v>
      </c>
      <c r="O100" s="372"/>
      <c r="P100" s="372"/>
      <c r="Q100" s="377"/>
      <c r="R100" s="373"/>
      <c r="S100" s="374"/>
      <c r="T100" s="374"/>
      <c r="U100" s="347"/>
      <c r="V100" s="350"/>
      <c r="W100" s="347"/>
      <c r="X100" s="347"/>
      <c r="Y100" s="347"/>
    </row>
    <row r="101" customFormat="false" ht="21" hidden="false" customHeight="false" outlineLevel="0" collapsed="false">
      <c r="A101" s="347"/>
      <c r="B101" s="587"/>
      <c r="C101" s="587"/>
      <c r="D101" s="378"/>
      <c r="E101" s="379"/>
      <c r="F101" s="380" t="s">
        <v>397</v>
      </c>
      <c r="G101" s="380" t="s">
        <v>398</v>
      </c>
      <c r="H101" s="376"/>
      <c r="I101" s="376"/>
      <c r="J101" s="359"/>
      <c r="K101" s="358"/>
      <c r="L101" s="355" t="s">
        <v>399</v>
      </c>
      <c r="M101" s="355"/>
      <c r="N101" s="371" t="s">
        <v>388</v>
      </c>
      <c r="O101" s="381" t="n">
        <f aca="false">MIN($O$15:$O92)</f>
        <v>11</v>
      </c>
      <c r="P101" s="372" t="n">
        <f aca="false">$O101/30*100</f>
        <v>36.6666666666667</v>
      </c>
      <c r="Q101" s="382" t="n">
        <f aca="false">MIN($U$15:$U92)</f>
        <v>32</v>
      </c>
      <c r="R101" s="373" t="n">
        <f aca="false">$Q101/70*100</f>
        <v>45.7142857142857</v>
      </c>
      <c r="S101" s="374" t="n">
        <f aca="false">MIN($V$15:$V92)</f>
        <v>11</v>
      </c>
      <c r="T101" s="374"/>
      <c r="U101" s="347"/>
      <c r="V101" s="350"/>
      <c r="W101" s="347"/>
      <c r="X101" s="347"/>
      <c r="Y101" s="347"/>
    </row>
    <row r="102" customFormat="false" ht="26.25" hidden="false" customHeight="false" outlineLevel="0" collapsed="false">
      <c r="A102" s="347"/>
      <c r="B102" s="587"/>
      <c r="C102" s="587"/>
      <c r="D102" s="353" t="s">
        <v>1</v>
      </c>
      <c r="E102" s="353"/>
      <c r="F102" s="383" t="n">
        <f aca="false">COUNTIF($V$15:$V$92,"&gt;=40")</f>
        <v>64</v>
      </c>
      <c r="G102" s="383"/>
      <c r="H102" s="376"/>
      <c r="I102" s="376"/>
      <c r="J102" s="359"/>
      <c r="K102" s="358"/>
      <c r="L102" s="355"/>
      <c r="M102" s="355"/>
      <c r="N102" s="371" t="s">
        <v>396</v>
      </c>
      <c r="O102" s="372"/>
      <c r="P102" s="372"/>
      <c r="Q102" s="384"/>
      <c r="R102" s="384"/>
      <c r="S102" s="385"/>
      <c r="T102" s="385"/>
      <c r="U102" s="347"/>
      <c r="V102" s="350"/>
      <c r="W102" s="347"/>
      <c r="X102" s="347"/>
      <c r="Y102" s="347"/>
    </row>
    <row r="103" customFormat="false" ht="26.25" hidden="false" customHeight="false" outlineLevel="0" collapsed="false">
      <c r="A103" s="347"/>
      <c r="B103" s="587"/>
      <c r="C103" s="587"/>
      <c r="D103" s="353" t="s">
        <v>400</v>
      </c>
      <c r="E103" s="353"/>
      <c r="F103" s="383" t="n">
        <f aca="false">COUNTIF($Y$15:$Y92,"E")</f>
        <v>0</v>
      </c>
      <c r="G103" s="383"/>
      <c r="H103" s="376"/>
      <c r="I103" s="376"/>
      <c r="J103" s="359"/>
      <c r="K103" s="386"/>
      <c r="L103" s="355" t="s">
        <v>401</v>
      </c>
      <c r="M103" s="355"/>
      <c r="N103" s="371" t="s">
        <v>388</v>
      </c>
      <c r="O103" s="372" t="n">
        <f aca="false">MAX($O$15:$O92)</f>
        <v>21.1</v>
      </c>
      <c r="P103" s="372" t="n">
        <f aca="false">$O103/30*100</f>
        <v>70.3333333333333</v>
      </c>
      <c r="Q103" s="372" t="n">
        <f aca="false">MAX($U$15:$U92)</f>
        <v>54</v>
      </c>
      <c r="R103" s="373" t="n">
        <f aca="false">$Q103/70*100</f>
        <v>77.1428571428572</v>
      </c>
      <c r="S103" s="374" t="n">
        <f aca="false">MAX($V$15:$V92)</f>
        <v>71</v>
      </c>
      <c r="T103" s="374"/>
      <c r="U103" s="347"/>
      <c r="V103" s="350"/>
      <c r="W103" s="347"/>
      <c r="X103" s="347"/>
      <c r="Y103" s="347"/>
    </row>
    <row r="104" customFormat="false" ht="26.25" hidden="false" customHeight="true" outlineLevel="0" collapsed="false">
      <c r="A104" s="347"/>
      <c r="B104" s="587"/>
      <c r="C104" s="588"/>
      <c r="D104" s="363" t="s">
        <v>402</v>
      </c>
      <c r="E104" s="363"/>
      <c r="F104" s="383" t="n">
        <f aca="false">COUNTA($B$15:$B78)-SUM(F98:J98)</f>
        <v>0</v>
      </c>
      <c r="G104" s="383"/>
      <c r="H104" s="376"/>
      <c r="I104" s="376"/>
      <c r="J104" s="376"/>
      <c r="K104" s="376"/>
      <c r="L104" s="355"/>
      <c r="M104" s="355"/>
      <c r="N104" s="371" t="s">
        <v>396</v>
      </c>
      <c r="O104" s="372"/>
      <c r="P104" s="372"/>
      <c r="Q104" s="377"/>
      <c r="R104" s="373"/>
      <c r="S104" s="374"/>
      <c r="T104" s="374"/>
      <c r="U104" s="347"/>
      <c r="V104" s="350"/>
      <c r="W104" s="347"/>
      <c r="X104" s="347"/>
      <c r="Y104" s="347"/>
    </row>
    <row r="105" customFormat="false" ht="26.25" hidden="false" customHeight="false" outlineLevel="0" collapsed="false">
      <c r="A105" s="347"/>
      <c r="B105" s="587"/>
      <c r="C105" s="588"/>
      <c r="D105" s="355" t="s">
        <v>22</v>
      </c>
      <c r="E105" s="355"/>
      <c r="F105" s="383" t="n">
        <f aca="false">SUM($F102:$F104)</f>
        <v>64</v>
      </c>
      <c r="G105" s="383"/>
      <c r="H105" s="376"/>
      <c r="I105" s="376"/>
      <c r="J105" s="376"/>
      <c r="K105" s="376"/>
      <c r="L105" s="355" t="s">
        <v>403</v>
      </c>
      <c r="M105" s="355"/>
      <c r="N105" s="371" t="s">
        <v>388</v>
      </c>
      <c r="O105" s="381" t="n">
        <f aca="false">IF(SUM($O$15:$O92)&gt;0,STDEV($O$15:$O92),0)</f>
        <v>2.01082701241691</v>
      </c>
      <c r="P105" s="372" t="n">
        <f aca="false">$O105/30*100</f>
        <v>6.70275670805636</v>
      </c>
      <c r="Q105" s="382" t="n">
        <f aca="false">IF(SUM($U$15:$U92),STDEV($U$15:$U92),0)</f>
        <v>5.54911332828577</v>
      </c>
      <c r="R105" s="373" t="n">
        <f aca="false">$Q105/70*100</f>
        <v>7.92730475469395</v>
      </c>
      <c r="S105" s="374" t="n">
        <f aca="false">IF(SUM($V$15:$V92)&gt;0,STDEV($V$15:$V92),0)</f>
        <v>16.0154463781596</v>
      </c>
      <c r="T105" s="374"/>
      <c r="U105" s="347"/>
      <c r="V105" s="350"/>
      <c r="W105" s="347"/>
      <c r="X105" s="347"/>
      <c r="Y105" s="347"/>
    </row>
    <row r="106" customFormat="false" ht="21" hidden="false" customHeight="false" outlineLevel="0" collapsed="false">
      <c r="A106" s="347"/>
      <c r="B106" s="587"/>
      <c r="C106" s="588"/>
      <c r="D106" s="376"/>
      <c r="E106" s="376"/>
      <c r="F106" s="376"/>
      <c r="G106" s="388"/>
      <c r="H106" s="376"/>
      <c r="I106" s="376"/>
      <c r="J106" s="376"/>
      <c r="K106" s="376"/>
      <c r="L106" s="355"/>
      <c r="M106" s="355"/>
      <c r="N106" s="371" t="s">
        <v>396</v>
      </c>
      <c r="O106" s="372"/>
      <c r="P106" s="372"/>
      <c r="Q106" s="384"/>
      <c r="R106" s="384"/>
      <c r="S106" s="385"/>
      <c r="T106" s="385"/>
      <c r="U106" s="347"/>
      <c r="V106" s="350"/>
      <c r="W106" s="347"/>
      <c r="X106" s="347"/>
      <c r="Y106" s="347"/>
    </row>
    <row r="107" customFormat="false" ht="15.75" hidden="false" customHeight="false" outlineLevel="0" collapsed="false"/>
  </sheetData>
  <mergeCells count="44">
    <mergeCell ref="A6:Y6"/>
    <mergeCell ref="A7:Y7"/>
    <mergeCell ref="A8:Y8"/>
    <mergeCell ref="A9:Y9"/>
    <mergeCell ref="E10:F10"/>
    <mergeCell ref="G10:H10"/>
    <mergeCell ref="N10:O10"/>
    <mergeCell ref="P10:S10"/>
    <mergeCell ref="A12:A14"/>
    <mergeCell ref="B12:B14"/>
    <mergeCell ref="C12:C14"/>
    <mergeCell ref="D12:G12"/>
    <mergeCell ref="H12:J12"/>
    <mergeCell ref="K12:N12"/>
    <mergeCell ref="O12:O14"/>
    <mergeCell ref="P12:U12"/>
    <mergeCell ref="V12:V14"/>
    <mergeCell ref="W12:W14"/>
    <mergeCell ref="X12:X14"/>
    <mergeCell ref="Y12:Y14"/>
    <mergeCell ref="E96:T96"/>
    <mergeCell ref="D97:E97"/>
    <mergeCell ref="O97:P97"/>
    <mergeCell ref="Q97:R97"/>
    <mergeCell ref="S97:T97"/>
    <mergeCell ref="D98:E98"/>
    <mergeCell ref="S98:T98"/>
    <mergeCell ref="D99:E99"/>
    <mergeCell ref="L99:M100"/>
    <mergeCell ref="S99:T99"/>
    <mergeCell ref="S100:T100"/>
    <mergeCell ref="L101:M102"/>
    <mergeCell ref="S101:T101"/>
    <mergeCell ref="D102:E102"/>
    <mergeCell ref="S102:T102"/>
    <mergeCell ref="D103:E103"/>
    <mergeCell ref="L103:M104"/>
    <mergeCell ref="S103:T103"/>
    <mergeCell ref="D104:E104"/>
    <mergeCell ref="S104:T104"/>
    <mergeCell ref="D105:E105"/>
    <mergeCell ref="L105:M106"/>
    <mergeCell ref="S105:T105"/>
    <mergeCell ref="S106:T106"/>
  </mergeCells>
  <conditionalFormatting sqref="D15:N95">
    <cfRule type="cellIs" priority="2" operator="equal" aboveAverage="0" equalAverage="0" bottom="0" percent="0" rank="0" text="" dxfId="70">
      <formula>0</formula>
    </cfRule>
  </conditionalFormatting>
  <conditionalFormatting sqref="B72:C80 V15:Y95 A15:A95">
    <cfRule type="expression" priority="3" aboveAverage="0" equalAverage="0" bottom="0" percent="0" rank="0" text="" dxfId="71">
      <formula>"$V17&lt;40"</formula>
    </cfRule>
  </conditionalFormatting>
  <conditionalFormatting sqref="P15:T95">
    <cfRule type="expression" priority="4" aboveAverage="0" equalAverage="0" bottom="0" percent="0" rank="0" text="" dxfId="72">
      <formula>($U15="")</formula>
    </cfRule>
  </conditionalFormatting>
  <conditionalFormatting sqref="B15:C71">
    <cfRule type="expression" priority="5" aboveAverage="0" equalAverage="0" bottom="0" percent="0" rank="0" text="" dxfId="73">
      <formula>"$V17&lt;40"</formula>
    </cfRule>
  </conditionalFormatting>
  <dataValidations count="4">
    <dataValidation allowBlank="true" operator="between" showDropDown="false" showErrorMessage="true" showInputMessage="true" sqref="D15:U95" type="decimal">
      <formula1>0</formula1>
      <formula2>D$14</formula2>
    </dataValidation>
    <dataValidation allowBlank="true" error="THE INPUT TO THIS CELL SHOULD BE A NON-NEGATIVE LESS THAN OR EQUAL TO 100. PLEASE CHECK YOUR DATA AND FORMULAS AFFECTING THIS CELL. " errorTitle="INVALID DATA" operator="between" showDropDown="false" showErrorMessage="true" showInputMessage="false" sqref="V15:V95" type="decimal">
      <formula1>0</formula1>
      <formula2>100</formula2>
    </dataValidation>
    <dataValidation allowBlank="true" error="THE VALUE IN THIS CELL SHOULD BE NON-NEGATIVE LESS THAN 100&#10;" errorTitle="INVALID DATA" operator="between" showDropDown="false" showErrorMessage="true" showInputMessage="false" sqref="R99:T106" type="decimal">
      <formula1>0</formula1>
      <formula2>100</formula2>
    </dataValidation>
    <dataValidation allowBlank="true" error="THE VALUE IN THIS CELL SHOULD BE NON-NEGATIVE LESS THAN 100" errorTitle="INVALID DATA" operator="between" showDropDown="false" showErrorMessage="true" showInputMessage="false" sqref="P99:P106" type="decimal">
      <formula1>0</formula1>
      <formula2>100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6"/>
  <sheetViews>
    <sheetView showFormulas="false" showGridLines="true" showRowColHeaders="true" showZeros="true" rightToLeft="false" tabSelected="true" showOutlineSymbols="true" defaultGridColor="true" view="pageBreakPreview" topLeftCell="A72" colorId="64" zoomScale="100" zoomScaleNormal="115" zoomScalePageLayoutView="100" workbookViewId="0">
      <selection pane="topLeft" activeCell="C81" activeCellId="0" sqref="C81"/>
    </sheetView>
  </sheetViews>
  <sheetFormatPr defaultColWidth="9.14453125" defaultRowHeight="12.75" zeroHeight="true" outlineLevelRow="0" outlineLevelCol="0"/>
  <cols>
    <col collapsed="false" customWidth="false" hidden="false" outlineLevel="0" max="1" min="1" style="630" width="9.14"/>
    <col collapsed="false" customWidth="true" hidden="false" outlineLevel="0" max="2" min="2" style="0" width="20.13"/>
    <col collapsed="false" customWidth="true" hidden="false" outlineLevel="0" max="3" min="3" style="0" width="34.29"/>
    <col collapsed="false" customWidth="true" hidden="false" outlineLevel="0" max="17" min="17" style="0" width="13.57"/>
    <col collapsed="false" customWidth="true" hidden="false" outlineLevel="0" max="18" min="18" style="0" width="14.71"/>
    <col collapsed="false" customWidth="true" hidden="false" outlineLevel="0" max="19" min="19" style="0" width="15.29"/>
    <col collapsed="false" customWidth="false" hidden="true" outlineLevel="0" max="1024" min="20" style="0" width="9.14"/>
  </cols>
  <sheetData>
    <row r="1" customFormat="false" ht="18.75" hidden="false" customHeight="false" outlineLevel="0" collapsed="false">
      <c r="A1" s="517" t="s">
        <v>342</v>
      </c>
      <c r="B1" s="517"/>
      <c r="C1" s="517"/>
      <c r="D1" s="517"/>
      <c r="E1" s="517"/>
      <c r="F1" s="517"/>
      <c r="G1" s="517"/>
      <c r="H1" s="517"/>
      <c r="I1" s="517"/>
      <c r="J1" s="517"/>
      <c r="K1" s="517"/>
      <c r="L1" s="517"/>
      <c r="M1" s="517"/>
      <c r="N1" s="517"/>
      <c r="O1" s="517"/>
      <c r="P1" s="517"/>
      <c r="Q1" s="517"/>
      <c r="R1" s="517"/>
      <c r="S1" s="517"/>
    </row>
    <row r="2" customFormat="false" ht="18.75" hidden="false" customHeight="false" outlineLevel="0" collapsed="false">
      <c r="A2" s="517" t="s">
        <v>427</v>
      </c>
      <c r="B2" s="517"/>
      <c r="C2" s="517"/>
      <c r="D2" s="517"/>
      <c r="E2" s="517"/>
      <c r="F2" s="517"/>
      <c r="G2" s="517"/>
      <c r="H2" s="517"/>
      <c r="I2" s="517"/>
      <c r="J2" s="517"/>
      <c r="K2" s="517"/>
      <c r="L2" s="517"/>
      <c r="M2" s="517"/>
      <c r="N2" s="517"/>
      <c r="O2" s="517"/>
      <c r="P2" s="517"/>
      <c r="Q2" s="517"/>
      <c r="R2" s="517"/>
      <c r="S2" s="517"/>
    </row>
    <row r="3" customFormat="false" ht="18.75" hidden="false" customHeight="false" outlineLevel="0" collapsed="false">
      <c r="A3" s="517" t="s">
        <v>506</v>
      </c>
      <c r="B3" s="517"/>
      <c r="C3" s="517"/>
      <c r="D3" s="517"/>
      <c r="E3" s="517"/>
      <c r="F3" s="517"/>
      <c r="G3" s="517"/>
      <c r="H3" s="517"/>
      <c r="I3" s="517"/>
      <c r="J3" s="517"/>
      <c r="K3" s="517"/>
      <c r="L3" s="517"/>
      <c r="M3" s="517"/>
      <c r="N3" s="517"/>
      <c r="O3" s="517"/>
      <c r="P3" s="517"/>
      <c r="Q3" s="517"/>
      <c r="R3" s="517"/>
      <c r="S3" s="517"/>
    </row>
    <row r="4" customFormat="false" ht="18.75" hidden="false" customHeight="false" outlineLevel="0" collapsed="false">
      <c r="A4" s="517" t="s">
        <v>429</v>
      </c>
      <c r="B4" s="517"/>
      <c r="C4" s="517"/>
      <c r="D4" s="517"/>
      <c r="E4" s="517"/>
      <c r="F4" s="517"/>
      <c r="G4" s="517"/>
      <c r="H4" s="517"/>
      <c r="I4" s="517"/>
      <c r="J4" s="517"/>
      <c r="K4" s="517"/>
      <c r="L4" s="517"/>
      <c r="M4" s="517"/>
      <c r="N4" s="517"/>
      <c r="O4" s="517"/>
      <c r="P4" s="517"/>
      <c r="Q4" s="517"/>
      <c r="R4" s="517"/>
      <c r="S4" s="517"/>
    </row>
    <row r="5" customFormat="false" ht="18.75" hidden="false" customHeight="false" outlineLevel="0" collapsed="false">
      <c r="A5" s="519" t="s">
        <v>507</v>
      </c>
      <c r="B5" s="519"/>
      <c r="C5" s="519"/>
      <c r="D5" s="519"/>
      <c r="E5" s="519"/>
      <c r="F5" s="519"/>
      <c r="G5" s="519"/>
      <c r="H5" s="519"/>
      <c r="I5" s="519"/>
      <c r="J5" s="519"/>
      <c r="K5" s="519"/>
      <c r="L5" s="519"/>
      <c r="M5" s="519"/>
      <c r="N5" s="519"/>
      <c r="O5" s="519"/>
      <c r="P5" s="519"/>
      <c r="Q5" s="519"/>
      <c r="R5" s="519"/>
      <c r="S5" s="519"/>
    </row>
    <row r="6" customFormat="false" ht="12.75" hidden="false" customHeight="false" outlineLevel="0" collapsed="false">
      <c r="A6" s="520" t="s">
        <v>431</v>
      </c>
      <c r="B6" s="520" t="s">
        <v>432</v>
      </c>
      <c r="C6" s="520" t="s">
        <v>351</v>
      </c>
      <c r="D6" s="520" t="s">
        <v>433</v>
      </c>
      <c r="E6" s="520" t="s">
        <v>434</v>
      </c>
      <c r="F6" s="520" t="s">
        <v>436</v>
      </c>
      <c r="G6" s="520" t="s">
        <v>437</v>
      </c>
      <c r="H6" s="520" t="s">
        <v>438</v>
      </c>
      <c r="I6" s="520" t="s">
        <v>439</v>
      </c>
      <c r="J6" s="520" t="s">
        <v>440</v>
      </c>
      <c r="K6" s="520" t="s">
        <v>441</v>
      </c>
      <c r="L6" s="520" t="s">
        <v>442</v>
      </c>
      <c r="M6" s="520" t="s">
        <v>443</v>
      </c>
      <c r="N6" s="520" t="s">
        <v>444</v>
      </c>
      <c r="O6" s="520" t="s">
        <v>445</v>
      </c>
      <c r="P6" s="520" t="s">
        <v>446</v>
      </c>
      <c r="Q6" s="521" t="s">
        <v>447</v>
      </c>
      <c r="R6" s="521" t="s">
        <v>448</v>
      </c>
      <c r="S6" s="522" t="s">
        <v>360</v>
      </c>
    </row>
    <row r="7" customFormat="false" ht="81" hidden="false" customHeight="false" outlineLevel="0" collapsed="false">
      <c r="A7" s="631" t="s">
        <v>349</v>
      </c>
      <c r="B7" s="631" t="s">
        <v>350</v>
      </c>
      <c r="C7" s="631" t="s">
        <v>449</v>
      </c>
      <c r="D7" s="632" t="s">
        <v>508</v>
      </c>
      <c r="E7" s="632" t="s">
        <v>509</v>
      </c>
      <c r="F7" s="632" t="s">
        <v>510</v>
      </c>
      <c r="G7" s="632" t="s">
        <v>511</v>
      </c>
      <c r="H7" s="632" t="s">
        <v>512</v>
      </c>
      <c r="I7" s="632" t="s">
        <v>513</v>
      </c>
      <c r="J7" s="632" t="s">
        <v>514</v>
      </c>
      <c r="K7" s="631" t="s">
        <v>441</v>
      </c>
      <c r="L7" s="631" t="s">
        <v>442</v>
      </c>
      <c r="M7" s="631" t="s">
        <v>443</v>
      </c>
      <c r="N7" s="631" t="s">
        <v>444</v>
      </c>
      <c r="O7" s="631" t="s">
        <v>445</v>
      </c>
      <c r="P7" s="631" t="s">
        <v>515</v>
      </c>
      <c r="Q7" s="633" t="s">
        <v>516</v>
      </c>
      <c r="R7" s="631" t="s">
        <v>359</v>
      </c>
      <c r="S7" s="631" t="s">
        <v>360</v>
      </c>
    </row>
    <row r="8" customFormat="false" ht="15.75" hidden="false" customHeight="false" outlineLevel="0" collapsed="false">
      <c r="A8" s="634" t="n">
        <v>1</v>
      </c>
      <c r="B8" s="577" t="s">
        <v>8</v>
      </c>
      <c r="C8" s="577" t="s">
        <v>9</v>
      </c>
      <c r="D8" s="635" t="n">
        <v>5</v>
      </c>
      <c r="E8" s="635" t="n">
        <v>11</v>
      </c>
      <c r="F8" s="636" t="n">
        <f aca="false">SUM(D8:E8)/40*20</f>
        <v>8</v>
      </c>
      <c r="G8" s="637" t="n">
        <v>3</v>
      </c>
      <c r="H8" s="637" t="n">
        <v>4</v>
      </c>
      <c r="I8" s="636" t="n">
        <f aca="false">SUM(G8:H8)</f>
        <v>7</v>
      </c>
      <c r="J8" s="636" t="n">
        <f aca="false">ROUND(F8+I8,0)</f>
        <v>15</v>
      </c>
      <c r="K8" s="638" t="n">
        <v>25</v>
      </c>
      <c r="L8" s="635" t="n">
        <v>20</v>
      </c>
      <c r="M8" s="635" t="n">
        <v>4</v>
      </c>
      <c r="N8" s="639"/>
      <c r="O8" s="639"/>
      <c r="P8" s="640" t="n">
        <f aca="false">IF(IF(COUNT(L8:O8)=0,K8,IF(COUNT(L8:O8)=1,K8+LARGE(L8:O8,1),IF(COUNT(L8:O8)&gt;1,K8+LARGE(L8:O8,1)+LARGE(L8:O8,2))))=0,"-",IF(COUNT(L8:O8)=0,K8,IF(COUNT(L8:O8)=1,K8+LARGE(L8:O8,1),IF(COUNT(L8:O8)&gt;1,K8+LARGE(L8:O8,1)+LARGE(L8:O8,2)))))</f>
        <v>49</v>
      </c>
      <c r="Q8" s="641" t="n">
        <f aca="false">IF(P8="-","No Exam",SUM(J8,P8))</f>
        <v>64</v>
      </c>
      <c r="R8" s="641"/>
      <c r="S8" s="640" t="str">
        <f aca="false">IF(Q8&lt;=39,"E",IF(Q8&lt;=49,"D",IF(Q8&lt;=59,"C",IF(Q8&lt;=69,"B",IF(Q8&lt;=100,"A","No Exam")))))</f>
        <v>B</v>
      </c>
    </row>
    <row r="9" customFormat="false" ht="15.75" hidden="false" customHeight="false" outlineLevel="0" collapsed="false">
      <c r="A9" s="634" t="n">
        <v>2</v>
      </c>
      <c r="B9" s="577" t="s">
        <v>11</v>
      </c>
      <c r="C9" s="577" t="s">
        <v>12</v>
      </c>
      <c r="D9" s="635" t="n">
        <v>12</v>
      </c>
      <c r="E9" s="635" t="n">
        <v>18</v>
      </c>
      <c r="F9" s="636" t="n">
        <f aca="false">SUM(D9:E9)/40*20</f>
        <v>15</v>
      </c>
      <c r="G9" s="637" t="n">
        <v>3</v>
      </c>
      <c r="H9" s="637" t="n">
        <v>4</v>
      </c>
      <c r="I9" s="636" t="n">
        <f aca="false">SUM(G9:H9)</f>
        <v>7</v>
      </c>
      <c r="J9" s="636" t="n">
        <f aca="false">ROUND(F9+I9,0)</f>
        <v>22</v>
      </c>
      <c r="K9" s="638" t="n">
        <v>25</v>
      </c>
      <c r="L9" s="635" t="n">
        <v>19</v>
      </c>
      <c r="M9" s="635"/>
      <c r="N9" s="635"/>
      <c r="O9" s="635" t="n">
        <v>14</v>
      </c>
      <c r="P9" s="640" t="n">
        <f aca="false">IF(IF(COUNT(L9:O9)=0,K9,IF(COUNT(L9:O9)=1,K9+LARGE(L9:O9,1),IF(COUNT(L9:O9)&gt;1,K9+LARGE(L9:O9,1)+LARGE(L9:O9,2))))=0,"-",IF(COUNT(L9:O9)=0,K9,IF(COUNT(L9:O9)=1,K9+LARGE(L9:O9,1),IF(COUNT(L9:O9)&gt;1,K9+LARGE(L9:O9,1)+LARGE(L9:O9,2)))))</f>
        <v>58</v>
      </c>
      <c r="Q9" s="641" t="n">
        <f aca="false">IF(P9="-","No Exam",SUM(J9,P9))</f>
        <v>80</v>
      </c>
      <c r="R9" s="641"/>
      <c r="S9" s="640" t="str">
        <f aca="false">IF(Q9&lt;=39,"E",IF(Q9&lt;=49,"D",IF(Q9&lt;=59,"C",IF(Q9&lt;=69,"B",IF(Q9&lt;=100,"A","No Exam")))))</f>
        <v>A</v>
      </c>
    </row>
    <row r="10" customFormat="false" ht="15.75" hidden="false" customHeight="false" outlineLevel="0" collapsed="false">
      <c r="A10" s="634" t="n">
        <v>3</v>
      </c>
      <c r="B10" s="577" t="s">
        <v>14</v>
      </c>
      <c r="C10" s="577" t="s">
        <v>15</v>
      </c>
      <c r="D10" s="635" t="n">
        <v>10</v>
      </c>
      <c r="E10" s="635" t="n">
        <v>13</v>
      </c>
      <c r="F10" s="636" t="n">
        <f aca="false">SUM(D10:E10)/40*20</f>
        <v>11.5</v>
      </c>
      <c r="G10" s="635" t="n">
        <v>3</v>
      </c>
      <c r="H10" s="637" t="n">
        <v>4</v>
      </c>
      <c r="I10" s="636" t="n">
        <f aca="false">SUM(G10:H10)</f>
        <v>7</v>
      </c>
      <c r="J10" s="636" t="n">
        <f aca="false">ROUND(F10+I10,0)</f>
        <v>19</v>
      </c>
      <c r="K10" s="638" t="n">
        <v>26</v>
      </c>
      <c r="L10" s="635" t="n">
        <v>14</v>
      </c>
      <c r="M10" s="635"/>
      <c r="N10" s="635" t="n">
        <v>11</v>
      </c>
      <c r="O10" s="635"/>
      <c r="P10" s="640" t="n">
        <f aca="false">IF(IF(COUNT(L10:O10)=0,K10,IF(COUNT(L10:O10)=1,K10+LARGE(L10:O10,1),IF(COUNT(L10:O10)&gt;1,K10+LARGE(L10:O10,1)+LARGE(L10:O10,2))))=0,"-",IF(COUNT(L10:O10)=0,K10,IF(COUNT(L10:O10)=1,K10+LARGE(L10:O10,1),IF(COUNT(L10:O10)&gt;1,K10+LARGE(L10:O10,1)+LARGE(L10:O10,2)))))</f>
        <v>51</v>
      </c>
      <c r="Q10" s="641" t="n">
        <f aca="false">IF(P10="-","No Exam",SUM(J10,P10))</f>
        <v>70</v>
      </c>
      <c r="R10" s="641"/>
      <c r="S10" s="640" t="str">
        <f aca="false">IF(Q10&lt;=39,"E",IF(Q10&lt;=49,"D",IF(Q10&lt;=59,"C",IF(Q10&lt;=69,"B",IF(Q10&lt;=100,"A","No Exam")))))</f>
        <v>A</v>
      </c>
    </row>
    <row r="11" customFormat="false" ht="15.75" hidden="false" customHeight="false" outlineLevel="0" collapsed="false">
      <c r="A11" s="634" t="n">
        <v>4</v>
      </c>
      <c r="B11" s="577" t="s">
        <v>49</v>
      </c>
      <c r="C11" s="577" t="s">
        <v>173</v>
      </c>
      <c r="D11" s="635" t="n">
        <v>10</v>
      </c>
      <c r="E11" s="635" t="n">
        <v>6</v>
      </c>
      <c r="F11" s="636" t="n">
        <f aca="false">SUM(D11:E11)/40*20</f>
        <v>8</v>
      </c>
      <c r="G11" s="637" t="n">
        <v>3</v>
      </c>
      <c r="H11" s="637" t="n">
        <v>4</v>
      </c>
      <c r="I11" s="636" t="n">
        <f aca="false">SUM(G11:H11)</f>
        <v>7</v>
      </c>
      <c r="J11" s="636" t="n">
        <f aca="false">ROUND(F11+I11,0)</f>
        <v>15</v>
      </c>
      <c r="K11" s="638" t="n">
        <v>15</v>
      </c>
      <c r="L11" s="635" t="n">
        <v>9</v>
      </c>
      <c r="M11" s="635" t="n">
        <v>2</v>
      </c>
      <c r="N11" s="635"/>
      <c r="O11" s="635"/>
      <c r="P11" s="640" t="n">
        <f aca="false">IF(IF(COUNT(L11:O11)=0,K11,IF(COUNT(L11:O11)=1,K11+LARGE(L11:O11,1),IF(COUNT(L11:O11)&gt;1,K11+LARGE(L11:O11,1)+LARGE(L11:O11,2))))=0,"-",IF(COUNT(L11:O11)=0,K11,IF(COUNT(L11:O11)=1,K11+LARGE(L11:O11,1),IF(COUNT(L11:O11)&gt;1,K11+LARGE(L11:O11,1)+LARGE(L11:O11,2)))))</f>
        <v>26</v>
      </c>
      <c r="Q11" s="641" t="n">
        <f aca="false">IF(P11="-","No Exam",SUM(J11,P11))</f>
        <v>41</v>
      </c>
      <c r="R11" s="641"/>
      <c r="S11" s="640" t="str">
        <f aca="false">IF(Q11&lt;=39,"E",IF(Q11&lt;=49,"D",IF(Q11&lt;=59,"C",IF(Q11&lt;=69,"B",IF(Q11&lt;=100,"A","No Exam")))))</f>
        <v>D</v>
      </c>
    </row>
    <row r="12" customFormat="false" ht="15.75" hidden="false" customHeight="false" outlineLevel="0" collapsed="false">
      <c r="A12" s="634" t="n">
        <v>5</v>
      </c>
      <c r="B12" s="577" t="s">
        <v>18</v>
      </c>
      <c r="C12" s="577" t="s">
        <v>19</v>
      </c>
      <c r="D12" s="635" t="n">
        <v>10</v>
      </c>
      <c r="E12" s="635" t="n">
        <v>6</v>
      </c>
      <c r="F12" s="636" t="n">
        <f aca="false">SUM(D12:E12)/40*20</f>
        <v>8</v>
      </c>
      <c r="G12" s="637" t="n">
        <v>3</v>
      </c>
      <c r="H12" s="637" t="n">
        <v>4</v>
      </c>
      <c r="I12" s="636" t="n">
        <f aca="false">SUM(G12:H12)</f>
        <v>7</v>
      </c>
      <c r="J12" s="636" t="n">
        <f aca="false">ROUND(F12+I12,0)</f>
        <v>15</v>
      </c>
      <c r="K12" s="638" t="n">
        <v>24</v>
      </c>
      <c r="L12" s="635" t="n">
        <v>8</v>
      </c>
      <c r="M12" s="635"/>
      <c r="N12" s="635"/>
      <c r="O12" s="635" t="n">
        <v>14</v>
      </c>
      <c r="P12" s="640" t="n">
        <f aca="false">IF(IF(COUNT(L12:O12)=0,K12,IF(COUNT(L12:O12)=1,K12+LARGE(L12:O12,1),IF(COUNT(L12:O12)&gt;1,K12+LARGE(L12:O12,1)+LARGE(L12:O12,2))))=0,"-",IF(COUNT(L12:O12)=0,K12,IF(COUNT(L12:O12)=1,K12+LARGE(L12:O12,1),IF(COUNT(L12:O12)&gt;1,K12+LARGE(L12:O12,1)+LARGE(L12:O12,2)))))</f>
        <v>46</v>
      </c>
      <c r="Q12" s="641" t="n">
        <f aca="false">IF(P12="-","No Exam",SUM(J12,P12))</f>
        <v>61</v>
      </c>
      <c r="R12" s="641"/>
      <c r="S12" s="640" t="str">
        <f aca="false">IF(Q12&lt;=39,"E",IF(Q12&lt;=49,"D",IF(Q12&lt;=59,"C",IF(Q12&lt;=69,"B",IF(Q12&lt;=100,"A","No Exam")))))</f>
        <v>B</v>
      </c>
    </row>
    <row r="13" customFormat="false" ht="15.75" hidden="false" customHeight="false" outlineLevel="0" collapsed="false">
      <c r="A13" s="634" t="n">
        <v>6</v>
      </c>
      <c r="B13" s="577" t="s">
        <v>25</v>
      </c>
      <c r="C13" s="577" t="s">
        <v>26</v>
      </c>
      <c r="D13" s="635" t="n">
        <v>9</v>
      </c>
      <c r="E13" s="635" t="n">
        <v>14</v>
      </c>
      <c r="F13" s="636" t="n">
        <f aca="false">SUM(D13:E13)/40*20</f>
        <v>11.5</v>
      </c>
      <c r="G13" s="637" t="n">
        <v>3</v>
      </c>
      <c r="H13" s="637" t="n">
        <v>4</v>
      </c>
      <c r="I13" s="636" t="n">
        <f aca="false">SUM(G13:H13)</f>
        <v>7</v>
      </c>
      <c r="J13" s="636" t="n">
        <f aca="false">ROUND(F13+I13,0)</f>
        <v>19</v>
      </c>
      <c r="K13" s="638" t="n">
        <v>25</v>
      </c>
      <c r="L13" s="635" t="n">
        <v>18</v>
      </c>
      <c r="M13" s="635" t="n">
        <v>4</v>
      </c>
      <c r="N13" s="635"/>
      <c r="O13" s="635"/>
      <c r="P13" s="640" t="n">
        <f aca="false">IF(IF(COUNT(L13:O13)=0,K13,IF(COUNT(L13:O13)=1,K13+LARGE(L13:O13,1),IF(COUNT(L13:O13)&gt;1,K13+LARGE(L13:O13,1)+LARGE(L13:O13,2))))=0,"-",IF(COUNT(L13:O13)=0,K13,IF(COUNT(L13:O13)=1,K13+LARGE(L13:O13,1),IF(COUNT(L13:O13)&gt;1,K13+LARGE(L13:O13,1)+LARGE(L13:O13,2)))))</f>
        <v>47</v>
      </c>
      <c r="Q13" s="641" t="n">
        <f aca="false">IF(P13="-","No Exam",SUM(J13,P13))</f>
        <v>66</v>
      </c>
      <c r="R13" s="641"/>
      <c r="S13" s="640" t="str">
        <f aca="false">IF(Q13&lt;=39,"E",IF(Q13&lt;=49,"D",IF(Q13&lt;=59,"C",IF(Q13&lt;=69,"B",IF(Q13&lt;=100,"A","No Exam")))))</f>
        <v>B</v>
      </c>
    </row>
    <row r="14" customFormat="false" ht="15.75" hidden="false" customHeight="false" outlineLevel="0" collapsed="false">
      <c r="A14" s="634" t="n">
        <v>7</v>
      </c>
      <c r="B14" s="577" t="s">
        <v>41</v>
      </c>
      <c r="C14" s="577" t="s">
        <v>42</v>
      </c>
      <c r="D14" s="635" t="n">
        <v>10</v>
      </c>
      <c r="E14" s="635" t="n">
        <v>5</v>
      </c>
      <c r="F14" s="636" t="n">
        <f aca="false">SUM(D14:E14)/40*20</f>
        <v>7.5</v>
      </c>
      <c r="G14" s="637" t="n">
        <v>3</v>
      </c>
      <c r="H14" s="637" t="n">
        <v>4</v>
      </c>
      <c r="I14" s="636" t="n">
        <f aca="false">SUM(G14:H14)</f>
        <v>7</v>
      </c>
      <c r="J14" s="636" t="n">
        <f aca="false">ROUND(F14+I14,0)</f>
        <v>15</v>
      </c>
      <c r="K14" s="638" t="n">
        <v>19</v>
      </c>
      <c r="L14" s="635"/>
      <c r="M14" s="635" t="n">
        <v>1</v>
      </c>
      <c r="N14" s="635"/>
      <c r="O14" s="635" t="n">
        <v>5</v>
      </c>
      <c r="P14" s="640" t="n">
        <f aca="false">IF(IF(COUNT(L14:O14)=0,K14,IF(COUNT(L14:O14)=1,K14+LARGE(L14:O14,1),IF(COUNT(L14:O14)&gt;1,K14+LARGE(L14:O14,1)+LARGE(L14:O14,2))))=0,"-",IF(COUNT(L14:O14)=0,K14,IF(COUNT(L14:O14)=1,K14+LARGE(L14:O14,1),IF(COUNT(L14:O14)&gt;1,K14+LARGE(L14:O14,1)+LARGE(L14:O14,2)))))</f>
        <v>25</v>
      </c>
      <c r="Q14" s="641" t="n">
        <f aca="false">IF(P14="-","No Exam",SUM(J14,P14))</f>
        <v>40</v>
      </c>
      <c r="R14" s="641"/>
      <c r="S14" s="640" t="str">
        <f aca="false">IF(Q14&lt;=39,"E",IF(Q14&lt;=49,"D",IF(Q14&lt;=59,"C",IF(Q14&lt;=69,"B",IF(Q14&lt;=100,"A","No Exam")))))</f>
        <v>D</v>
      </c>
    </row>
    <row r="15" customFormat="false" ht="15.75" hidden="false" customHeight="false" outlineLevel="0" collapsed="false">
      <c r="A15" s="634" t="n">
        <v>8</v>
      </c>
      <c r="B15" s="577" t="s">
        <v>43</v>
      </c>
      <c r="C15" s="577" t="s">
        <v>44</v>
      </c>
      <c r="D15" s="635" t="n">
        <v>13</v>
      </c>
      <c r="E15" s="635" t="n">
        <v>10</v>
      </c>
      <c r="F15" s="636" t="n">
        <f aca="false">SUM(D15:E15)/40*20</f>
        <v>11.5</v>
      </c>
      <c r="G15" s="637" t="n">
        <v>3</v>
      </c>
      <c r="H15" s="637" t="n">
        <v>4</v>
      </c>
      <c r="I15" s="636" t="n">
        <f aca="false">SUM(G15:H15)</f>
        <v>7</v>
      </c>
      <c r="J15" s="636" t="n">
        <f aca="false">ROUND(F15+I15,0)</f>
        <v>19</v>
      </c>
      <c r="K15" s="638" t="n">
        <v>13</v>
      </c>
      <c r="L15" s="635" t="n">
        <v>15</v>
      </c>
      <c r="M15" s="635"/>
      <c r="N15" s="635" t="n">
        <v>13</v>
      </c>
      <c r="O15" s="635"/>
      <c r="P15" s="640" t="n">
        <f aca="false">IF(IF(COUNT(L15:O15)=0,K15,IF(COUNT(L15:O15)=1,K15+LARGE(L15:O15,1),IF(COUNT(L15:O15)&gt;1,K15+LARGE(L15:O15,1)+LARGE(L15:O15,2))))=0,"-",IF(COUNT(L15:O15)=0,K15,IF(COUNT(L15:O15)=1,K15+LARGE(L15:O15,1),IF(COUNT(L15:O15)&gt;1,K15+LARGE(L15:O15,1)+LARGE(L15:O15,2)))))</f>
        <v>41</v>
      </c>
      <c r="Q15" s="641" t="n">
        <f aca="false">IF(P15="-","No Exam",SUM(J15,P15))</f>
        <v>60</v>
      </c>
      <c r="R15" s="641"/>
      <c r="S15" s="640" t="str">
        <f aca="false">IF(Q15&lt;=39,"E",IF(Q15&lt;=49,"D",IF(Q15&lt;=59,"C",IF(Q15&lt;=69,"B",IF(Q15&lt;=100,"A","No Exam")))))</f>
        <v>B</v>
      </c>
    </row>
    <row r="16" customFormat="false" ht="15.75" hidden="false" customHeight="false" outlineLevel="0" collapsed="false">
      <c r="A16" s="634" t="n">
        <v>9</v>
      </c>
      <c r="B16" s="577" t="s">
        <v>45</v>
      </c>
      <c r="C16" s="577" t="s">
        <v>46</v>
      </c>
      <c r="D16" s="635" t="n">
        <v>12</v>
      </c>
      <c r="E16" s="635" t="n">
        <v>7</v>
      </c>
      <c r="F16" s="636" t="n">
        <f aca="false">SUM(D16:E16)/40*20</f>
        <v>9.5</v>
      </c>
      <c r="G16" s="637" t="n">
        <v>3</v>
      </c>
      <c r="H16" s="637" t="n">
        <v>4</v>
      </c>
      <c r="I16" s="636" t="n">
        <f aca="false">SUM(G16:H16)</f>
        <v>7</v>
      </c>
      <c r="J16" s="636" t="n">
        <f aca="false">ROUND(F16+I16,0)</f>
        <v>17</v>
      </c>
      <c r="K16" s="638" t="n">
        <v>18</v>
      </c>
      <c r="L16" s="635" t="n">
        <v>5</v>
      </c>
      <c r="M16" s="635"/>
      <c r="N16" s="635" t="n">
        <v>12</v>
      </c>
      <c r="O16" s="635"/>
      <c r="P16" s="640" t="n">
        <f aca="false">IF(IF(COUNT(L16:O16)=0,K16,IF(COUNT(L16:O16)=1,K16+LARGE(L16:O16,1),IF(COUNT(L16:O16)&gt;1,K16+LARGE(L16:O16,1)+LARGE(L16:O16,2))))=0,"-",IF(COUNT(L16:O16)=0,K16,IF(COUNT(L16:O16)=1,K16+LARGE(L16:O16,1),IF(COUNT(L16:O16)&gt;1,K16+LARGE(L16:O16,1)+LARGE(L16:O16,2)))))</f>
        <v>35</v>
      </c>
      <c r="Q16" s="641" t="n">
        <f aca="false">IF(P16="-","No Exam",SUM(J16,P16))</f>
        <v>52</v>
      </c>
      <c r="R16" s="641"/>
      <c r="S16" s="640" t="str">
        <f aca="false">IF(Q16&lt;=39,"E",IF(Q16&lt;=49,"D",IF(Q16&lt;=59,"C",IF(Q16&lt;=69,"B",IF(Q16&lt;=100,"A","No Exam")))))</f>
        <v>C</v>
      </c>
    </row>
    <row r="17" customFormat="false" ht="15.75" hidden="false" customHeight="false" outlineLevel="0" collapsed="false">
      <c r="A17" s="634" t="n">
        <v>10</v>
      </c>
      <c r="B17" s="577" t="s">
        <v>410</v>
      </c>
      <c r="C17" s="577" t="s">
        <v>411</v>
      </c>
      <c r="D17" s="635"/>
      <c r="E17" s="635"/>
      <c r="F17" s="636"/>
      <c r="G17" s="637"/>
      <c r="H17" s="637"/>
      <c r="I17" s="636"/>
      <c r="J17" s="636"/>
      <c r="K17" s="638"/>
      <c r="L17" s="635"/>
      <c r="M17" s="635"/>
      <c r="N17" s="635"/>
      <c r="O17" s="635"/>
      <c r="P17" s="640"/>
      <c r="Q17" s="641"/>
      <c r="R17" s="641"/>
      <c r="S17" s="640"/>
    </row>
    <row r="18" customFormat="false" ht="15.75" hidden="false" customHeight="false" outlineLevel="0" collapsed="false">
      <c r="A18" s="634" t="n">
        <v>11</v>
      </c>
      <c r="B18" s="577" t="s">
        <v>47</v>
      </c>
      <c r="C18" s="577" t="s">
        <v>48</v>
      </c>
      <c r="D18" s="635" t="n">
        <v>8</v>
      </c>
      <c r="E18" s="635" t="n">
        <v>11</v>
      </c>
      <c r="F18" s="636" t="n">
        <f aca="false">SUM(D18:E18)/40*20</f>
        <v>9.5</v>
      </c>
      <c r="G18" s="637" t="n">
        <v>3</v>
      </c>
      <c r="H18" s="637" t="n">
        <v>4</v>
      </c>
      <c r="I18" s="636" t="n">
        <f aca="false">SUM(G18:H18)</f>
        <v>7</v>
      </c>
      <c r="J18" s="636" t="n">
        <f aca="false">ROUND(F18+I18,0)</f>
        <v>17</v>
      </c>
      <c r="K18" s="638" t="n">
        <v>21</v>
      </c>
      <c r="L18" s="635" t="n">
        <v>18</v>
      </c>
      <c r="M18" s="635" t="n">
        <v>11</v>
      </c>
      <c r="N18" s="635"/>
      <c r="O18" s="635"/>
      <c r="P18" s="640" t="n">
        <f aca="false">IF(IF(COUNT(L18:O18)=0,K18,IF(COUNT(L18:O18)=1,K18+LARGE(L18:O18,1),IF(COUNT(L18:O18)&gt;1,K18+LARGE(L18:O18,1)+LARGE(L18:O18,2))))=0,"-",IF(COUNT(L18:O18)=0,K18,IF(COUNT(L18:O18)=1,K18+LARGE(L18:O18,1),IF(COUNT(L18:O18)&gt;1,K18+LARGE(L18:O18,1)+LARGE(L18:O18,2)))))</f>
        <v>50</v>
      </c>
      <c r="Q18" s="641" t="n">
        <f aca="false">IF(P18="-","No Exam",SUM(J18,P18))</f>
        <v>67</v>
      </c>
      <c r="R18" s="641"/>
      <c r="S18" s="640" t="str">
        <f aca="false">IF(Q18&lt;=39,"E",IF(Q18&lt;=49,"D",IF(Q18&lt;=59,"C",IF(Q18&lt;=69,"B",IF(Q18&lt;=100,"A","No Exam")))))</f>
        <v>B</v>
      </c>
    </row>
    <row r="19" customFormat="false" ht="15.75" hidden="false" customHeight="false" outlineLevel="0" collapsed="false">
      <c r="A19" s="634" t="n">
        <v>12</v>
      </c>
      <c r="B19" s="577" t="s">
        <v>51</v>
      </c>
      <c r="C19" s="577" t="s">
        <v>52</v>
      </c>
      <c r="D19" s="635" t="n">
        <v>12</v>
      </c>
      <c r="E19" s="635" t="n">
        <v>16</v>
      </c>
      <c r="F19" s="636" t="n">
        <f aca="false">SUM(D19:E19)/40*20</f>
        <v>14</v>
      </c>
      <c r="G19" s="637" t="n">
        <v>3</v>
      </c>
      <c r="H19" s="637" t="n">
        <v>4</v>
      </c>
      <c r="I19" s="636" t="n">
        <f aca="false">SUM(G19:H19)</f>
        <v>7</v>
      </c>
      <c r="J19" s="636" t="n">
        <f aca="false">ROUND(F19+I19,0)</f>
        <v>21</v>
      </c>
      <c r="K19" s="638" t="n">
        <v>23</v>
      </c>
      <c r="L19" s="635" t="n">
        <v>18</v>
      </c>
      <c r="M19" s="635"/>
      <c r="N19" s="635"/>
      <c r="O19" s="635" t="n">
        <v>16</v>
      </c>
      <c r="P19" s="640" t="n">
        <f aca="false">IF(IF(COUNT(L19:O19)=0,K19,IF(COUNT(L19:O19)=1,K19+LARGE(L19:O19,1),IF(COUNT(L19:O19)&gt;1,K19+LARGE(L19:O19,1)+LARGE(L19:O19,2))))=0,"-",IF(COUNT(L19:O19)=0,K19,IF(COUNT(L19:O19)=1,K19+LARGE(L19:O19,1),IF(COUNT(L19:O19)&gt;1,K19+LARGE(L19:O19,1)+LARGE(L19:O19,2)))))</f>
        <v>57</v>
      </c>
      <c r="Q19" s="641" t="n">
        <f aca="false">IF(P19="-","No Exam",SUM(J19,P19))</f>
        <v>78</v>
      </c>
      <c r="R19" s="641"/>
      <c r="S19" s="640" t="str">
        <f aca="false">IF(Q19&lt;=39,"E",IF(Q19&lt;=49,"D",IF(Q19&lt;=59,"C",IF(Q19&lt;=69,"B",IF(Q19&lt;=100,"A","No Exam")))))</f>
        <v>A</v>
      </c>
    </row>
    <row r="20" customFormat="false" ht="15.75" hidden="false" customHeight="false" outlineLevel="0" collapsed="false">
      <c r="A20" s="634" t="n">
        <v>13</v>
      </c>
      <c r="B20" s="577" t="s">
        <v>53</v>
      </c>
      <c r="C20" s="577" t="s">
        <v>54</v>
      </c>
      <c r="D20" s="635" t="n">
        <v>8</v>
      </c>
      <c r="E20" s="635" t="n">
        <v>11</v>
      </c>
      <c r="F20" s="636" t="n">
        <f aca="false">SUM(D20:E20)/40*20</f>
        <v>9.5</v>
      </c>
      <c r="G20" s="637" t="n">
        <v>3</v>
      </c>
      <c r="H20" s="637" t="n">
        <v>4</v>
      </c>
      <c r="I20" s="636" t="n">
        <f aca="false">SUM(G20:H20)</f>
        <v>7</v>
      </c>
      <c r="J20" s="636" t="n">
        <f aca="false">ROUND(F20+I20,0)</f>
        <v>17</v>
      </c>
      <c r="K20" s="638" t="n">
        <v>23</v>
      </c>
      <c r="L20" s="635" t="n">
        <v>20</v>
      </c>
      <c r="M20" s="635"/>
      <c r="N20" s="635"/>
      <c r="O20" s="635" t="n">
        <v>12</v>
      </c>
      <c r="P20" s="640" t="n">
        <f aca="false">IF(IF(COUNT(L20:O20)=0,K20,IF(COUNT(L20:O20)=1,K20+LARGE(L20:O20,1),IF(COUNT(L20:O20)&gt;1,K20+LARGE(L20:O20,1)+LARGE(L20:O20,2))))=0,"-",IF(COUNT(L20:O20)=0,K20,IF(COUNT(L20:O20)=1,K20+LARGE(L20:O20,1),IF(COUNT(L20:O20)&gt;1,K20+LARGE(L20:O20,1)+LARGE(L20:O20,2)))))</f>
        <v>55</v>
      </c>
      <c r="Q20" s="641" t="n">
        <f aca="false">IF(P20="-","No Exam",SUM(J20,P20))</f>
        <v>72</v>
      </c>
      <c r="R20" s="641"/>
      <c r="S20" s="640" t="str">
        <f aca="false">IF(Q20&lt;=39,"E",IF(Q20&lt;=49,"D",IF(Q20&lt;=59,"C",IF(Q20&lt;=69,"B",IF(Q20&lt;=100,"A","No Exam")))))</f>
        <v>A</v>
      </c>
    </row>
    <row r="21" customFormat="false" ht="15.75" hidden="false" customHeight="false" outlineLevel="0" collapsed="false">
      <c r="A21" s="634" t="n">
        <v>14</v>
      </c>
      <c r="B21" s="577" t="s">
        <v>55</v>
      </c>
      <c r="C21" s="577" t="s">
        <v>56</v>
      </c>
      <c r="D21" s="635" t="n">
        <v>18</v>
      </c>
      <c r="E21" s="635" t="n">
        <v>18</v>
      </c>
      <c r="F21" s="636" t="n">
        <f aca="false">SUM(D21:E21)/40*20</f>
        <v>18</v>
      </c>
      <c r="G21" s="637" t="n">
        <v>3</v>
      </c>
      <c r="H21" s="637" t="n">
        <v>4</v>
      </c>
      <c r="I21" s="636" t="n">
        <f aca="false">SUM(G21:H21)</f>
        <v>7</v>
      </c>
      <c r="J21" s="636" t="n">
        <f aca="false">ROUND(F21+I21,0)</f>
        <v>25</v>
      </c>
      <c r="K21" s="638" t="n">
        <v>25</v>
      </c>
      <c r="L21" s="635" t="n">
        <v>18</v>
      </c>
      <c r="M21" s="635" t="n">
        <v>20</v>
      </c>
      <c r="N21" s="635"/>
      <c r="O21" s="635"/>
      <c r="P21" s="640" t="n">
        <f aca="false">IF(IF(COUNT(L21:O21)=0,K21,IF(COUNT(L21:O21)=1,K21+LARGE(L21:O21,1),IF(COUNT(L21:O21)&gt;1,K21+LARGE(L21:O21,1)+LARGE(L21:O21,2))))=0,"-",IF(COUNT(L21:O21)=0,K21,IF(COUNT(L21:O21)=1,K21+LARGE(L21:O21,1),IF(COUNT(L21:O21)&gt;1,K21+LARGE(L21:O21,1)+LARGE(L21:O21,2)))))</f>
        <v>63</v>
      </c>
      <c r="Q21" s="641" t="n">
        <f aca="false">IF(P21="-","No Exam",SUM(J21,P21))</f>
        <v>88</v>
      </c>
      <c r="R21" s="641"/>
      <c r="S21" s="640" t="str">
        <f aca="false">IF(Q21&lt;=39,"E",IF(Q21&lt;=49,"D",IF(Q21&lt;=59,"C",IF(Q21&lt;=69,"B",IF(Q21&lt;=100,"A","No Exam")))))</f>
        <v>A</v>
      </c>
    </row>
    <row r="22" customFormat="false" ht="15.75" hidden="false" customHeight="false" outlineLevel="0" collapsed="false">
      <c r="A22" s="634" t="n">
        <v>15</v>
      </c>
      <c r="B22" s="582" t="s">
        <v>57</v>
      </c>
      <c r="C22" s="582" t="s">
        <v>58</v>
      </c>
      <c r="D22" s="635" t="n">
        <v>15</v>
      </c>
      <c r="E22" s="635" t="n">
        <v>13</v>
      </c>
      <c r="F22" s="636" t="n">
        <f aca="false">SUM(D22:E22)/40*20</f>
        <v>14</v>
      </c>
      <c r="G22" s="637" t="n">
        <v>3</v>
      </c>
      <c r="H22" s="637" t="n">
        <v>4</v>
      </c>
      <c r="I22" s="636" t="n">
        <f aca="false">SUM(G22:H22)</f>
        <v>7</v>
      </c>
      <c r="J22" s="636" t="n">
        <f aca="false">ROUND(F22+I22,0)</f>
        <v>21</v>
      </c>
      <c r="K22" s="638" t="n">
        <v>27</v>
      </c>
      <c r="L22" s="635" t="n">
        <v>19</v>
      </c>
      <c r="M22" s="635"/>
      <c r="N22" s="635" t="n">
        <v>18</v>
      </c>
      <c r="O22" s="635"/>
      <c r="P22" s="640" t="n">
        <f aca="false">IF(IF(COUNT(L22:O22)=0,K22,IF(COUNT(L22:O22)=1,K22+LARGE(L22:O22,1),IF(COUNT(L22:O22)&gt;1,K22+LARGE(L22:O22,1)+LARGE(L22:O22,2))))=0,"-",IF(COUNT(L22:O22)=0,K22,IF(COUNT(L22:O22)=1,K22+LARGE(L22:O22,1),IF(COUNT(L22:O22)&gt;1,K22+LARGE(L22:O22,1)+LARGE(L22:O22,2)))))</f>
        <v>64</v>
      </c>
      <c r="Q22" s="641" t="n">
        <f aca="false">IF(P22="-","No Exam",SUM(J22,P22))</f>
        <v>85</v>
      </c>
      <c r="R22" s="641"/>
      <c r="S22" s="640" t="str">
        <f aca="false">IF(Q22&lt;=39,"E",IF(Q22&lt;=49,"D",IF(Q22&lt;=59,"C",IF(Q22&lt;=69,"B",IF(Q22&lt;=100,"A","No Exam")))))</f>
        <v>A</v>
      </c>
    </row>
    <row r="23" customFormat="false" ht="15.75" hidden="false" customHeight="false" outlineLevel="0" collapsed="false">
      <c r="A23" s="634" t="n">
        <v>16</v>
      </c>
      <c r="B23" s="577" t="s">
        <v>59</v>
      </c>
      <c r="C23" s="577" t="s">
        <v>60</v>
      </c>
      <c r="D23" s="635" t="n">
        <v>10</v>
      </c>
      <c r="E23" s="635" t="n">
        <v>13</v>
      </c>
      <c r="F23" s="636" t="n">
        <f aca="false">SUM(D23:E23)/40*20</f>
        <v>11.5</v>
      </c>
      <c r="G23" s="637" t="n">
        <v>3</v>
      </c>
      <c r="H23" s="637" t="n">
        <v>4</v>
      </c>
      <c r="I23" s="636" t="n">
        <f aca="false">SUM(G23:H23)</f>
        <v>7</v>
      </c>
      <c r="J23" s="636" t="n">
        <f aca="false">ROUND(F23+I23,0)</f>
        <v>19</v>
      </c>
      <c r="K23" s="638" t="n">
        <v>15</v>
      </c>
      <c r="L23" s="635" t="n">
        <v>12</v>
      </c>
      <c r="M23" s="635"/>
      <c r="N23" s="635" t="n">
        <v>13</v>
      </c>
      <c r="O23" s="635"/>
      <c r="P23" s="640" t="n">
        <f aca="false">IF(IF(COUNT(L23:O23)=0,K23,IF(COUNT(L23:O23)=1,K23+LARGE(L23:O23,1),IF(COUNT(L23:O23)&gt;1,K23+LARGE(L23:O23,1)+LARGE(L23:O23,2))))=0,"-",IF(COUNT(L23:O23)=0,K23,IF(COUNT(L23:O23)=1,K23+LARGE(L23:O23,1),IF(COUNT(L23:O23)&gt;1,K23+LARGE(L23:O23,1)+LARGE(L23:O23,2)))))</f>
        <v>40</v>
      </c>
      <c r="Q23" s="641" t="n">
        <f aca="false">IF(P23="-","No Exam",SUM(J23,P23))</f>
        <v>59</v>
      </c>
      <c r="R23" s="641"/>
      <c r="S23" s="640" t="str">
        <f aca="false">IF(Q23&lt;=39,"E",IF(Q23&lt;=49,"D",IF(Q23&lt;=59,"C",IF(Q23&lt;=69,"B",IF(Q23&lt;=100,"A","No Exam")))))</f>
        <v>C</v>
      </c>
    </row>
    <row r="24" customFormat="false" ht="15.75" hidden="false" customHeight="false" outlineLevel="0" collapsed="false">
      <c r="A24" s="634" t="n">
        <v>17</v>
      </c>
      <c r="B24" s="577" t="s">
        <v>61</v>
      </c>
      <c r="C24" s="577" t="s">
        <v>62</v>
      </c>
      <c r="D24" s="635" t="n">
        <v>15</v>
      </c>
      <c r="E24" s="635" t="n">
        <v>6</v>
      </c>
      <c r="F24" s="636" t="n">
        <f aca="false">SUM(D24:E24)/40*20</f>
        <v>10.5</v>
      </c>
      <c r="G24" s="637" t="n">
        <v>3</v>
      </c>
      <c r="H24" s="637" t="n">
        <v>4</v>
      </c>
      <c r="I24" s="636" t="n">
        <f aca="false">SUM(G24:H24)</f>
        <v>7</v>
      </c>
      <c r="J24" s="636" t="n">
        <f aca="false">ROUND(F24+I24,0)</f>
        <v>18</v>
      </c>
      <c r="K24" s="638" t="n">
        <v>14</v>
      </c>
      <c r="L24" s="635" t="n">
        <v>15</v>
      </c>
      <c r="M24" s="635"/>
      <c r="N24" s="635" t="n">
        <v>13</v>
      </c>
      <c r="O24" s="635"/>
      <c r="P24" s="640" t="n">
        <f aca="false">IF(IF(COUNT(L24:O24)=0,K24,IF(COUNT(L24:O24)=1,K24+LARGE(L24:O24,1),IF(COUNT(L24:O24)&gt;1,K24+LARGE(L24:O24,1)+LARGE(L24:O24,2))))=0,"-",IF(COUNT(L24:O24)=0,K24,IF(COUNT(L24:O24)=1,K24+LARGE(L24:O24,1),IF(COUNT(L24:O24)&gt;1,K24+LARGE(L24:O24,1)+LARGE(L24:O24,2)))))</f>
        <v>42</v>
      </c>
      <c r="Q24" s="641" t="n">
        <f aca="false">IF(P24="-","No Exam",SUM(J24,P24))</f>
        <v>60</v>
      </c>
      <c r="R24" s="641"/>
      <c r="S24" s="640" t="str">
        <f aca="false">IF(Q24&lt;=39,"E",IF(Q24&lt;=49,"D",IF(Q24&lt;=59,"C",IF(Q24&lt;=69,"B",IF(Q24&lt;=100,"A","No Exam")))))</f>
        <v>B</v>
      </c>
    </row>
    <row r="25" customFormat="false" ht="15.75" hidden="false" customHeight="false" outlineLevel="0" collapsed="false">
      <c r="A25" s="634" t="n">
        <v>18</v>
      </c>
      <c r="B25" s="582" t="s">
        <v>77</v>
      </c>
      <c r="C25" s="582" t="s">
        <v>78</v>
      </c>
      <c r="D25" s="635" t="n">
        <v>10</v>
      </c>
      <c r="E25" s="635" t="n">
        <v>8</v>
      </c>
      <c r="F25" s="636" t="n">
        <f aca="false">SUM(D25:E25)/40*20</f>
        <v>9</v>
      </c>
      <c r="G25" s="637" t="n">
        <v>3</v>
      </c>
      <c r="H25" s="637" t="n">
        <v>4</v>
      </c>
      <c r="I25" s="636" t="n">
        <f aca="false">SUM(G25:H25)</f>
        <v>7</v>
      </c>
      <c r="J25" s="636" t="n">
        <f aca="false">ROUND(F25+I25,0)</f>
        <v>16</v>
      </c>
      <c r="K25" s="638" t="n">
        <v>7</v>
      </c>
      <c r="L25" s="635" t="n">
        <v>6</v>
      </c>
      <c r="M25" s="635"/>
      <c r="N25" s="635" t="n">
        <v>11</v>
      </c>
      <c r="O25" s="635"/>
      <c r="P25" s="640" t="n">
        <f aca="false">IF(IF(COUNT(L25:O25)=0,K25,IF(COUNT(L25:O25)=1,K25+LARGE(L25:O25,1),IF(COUNT(L25:O25)&gt;1,K25+LARGE(L25:O25,1)+LARGE(L25:O25,2))))=0,"-",IF(COUNT(L25:O25)=0,K25,IF(COUNT(L25:O25)=1,K25+LARGE(L25:O25,1),IF(COUNT(L25:O25)&gt;1,K25+LARGE(L25:O25,1)+LARGE(L25:O25,2)))))</f>
        <v>24</v>
      </c>
      <c r="Q25" s="641" t="n">
        <f aca="false">IF(P25="-","No Exam",SUM(J25,P25))</f>
        <v>40</v>
      </c>
      <c r="R25" s="641"/>
      <c r="S25" s="640" t="str">
        <f aca="false">IF(Q25&lt;=39,"E",IF(Q25&lt;=49,"D",IF(Q25&lt;=59,"C",IF(Q25&lt;=69,"B",IF(Q25&lt;=100,"A","No Exam")))))</f>
        <v>D</v>
      </c>
    </row>
    <row r="26" customFormat="false" ht="15.75" hidden="false" customHeight="false" outlineLevel="0" collapsed="false">
      <c r="A26" s="634" t="n">
        <v>19</v>
      </c>
      <c r="B26" s="577" t="s">
        <v>63</v>
      </c>
      <c r="C26" s="577" t="s">
        <v>64</v>
      </c>
      <c r="D26" s="635" t="n">
        <v>8</v>
      </c>
      <c r="E26" s="635" t="n">
        <v>15</v>
      </c>
      <c r="F26" s="636" t="n">
        <f aca="false">SUM(D26:E26)/40*20</f>
        <v>11.5</v>
      </c>
      <c r="G26" s="637" t="n">
        <v>3</v>
      </c>
      <c r="H26" s="637" t="n">
        <v>4</v>
      </c>
      <c r="I26" s="636" t="n">
        <f aca="false">SUM(G26:H26)</f>
        <v>7</v>
      </c>
      <c r="J26" s="636" t="n">
        <f aca="false">ROUND(F26+I26,0)</f>
        <v>19</v>
      </c>
      <c r="K26" s="638" t="n">
        <v>24</v>
      </c>
      <c r="L26" s="635" t="n">
        <v>18</v>
      </c>
      <c r="M26" s="635"/>
      <c r="N26" s="635" t="n">
        <v>13</v>
      </c>
      <c r="O26" s="635"/>
      <c r="P26" s="640" t="n">
        <f aca="false">IF(IF(COUNT(L26:O26)=0,K26,IF(COUNT(L26:O26)=1,K26+LARGE(L26:O26,1),IF(COUNT(L26:O26)&gt;1,K26+LARGE(L26:O26,1)+LARGE(L26:O26,2))))=0,"-",IF(COUNT(L26:O26)=0,K26,IF(COUNT(L26:O26)=1,K26+LARGE(L26:O26,1),IF(COUNT(L26:O26)&gt;1,K26+LARGE(L26:O26,1)+LARGE(L26:O26,2)))))</f>
        <v>55</v>
      </c>
      <c r="Q26" s="641" t="n">
        <f aca="false">IF(P26="-","No Exam",SUM(J26,P26))</f>
        <v>74</v>
      </c>
      <c r="R26" s="641"/>
      <c r="S26" s="640" t="str">
        <f aca="false">IF(Q26&lt;=39,"E",IF(Q26&lt;=49,"D",IF(Q26&lt;=59,"C",IF(Q26&lt;=69,"B",IF(Q26&lt;=100,"A","No Exam")))))</f>
        <v>A</v>
      </c>
    </row>
    <row r="27" customFormat="false" ht="15.75" hidden="false" customHeight="false" outlineLevel="0" collapsed="false">
      <c r="A27" s="634" t="n">
        <v>20</v>
      </c>
      <c r="B27" s="582" t="s">
        <v>65</v>
      </c>
      <c r="C27" s="582" t="s">
        <v>66</v>
      </c>
      <c r="D27" s="635" t="n">
        <v>5</v>
      </c>
      <c r="E27" s="635" t="n">
        <v>11</v>
      </c>
      <c r="F27" s="636" t="n">
        <f aca="false">SUM(D27:E27)/40*20</f>
        <v>8</v>
      </c>
      <c r="G27" s="637" t="n">
        <v>3</v>
      </c>
      <c r="H27" s="637" t="n">
        <v>4</v>
      </c>
      <c r="I27" s="636" t="n">
        <f aca="false">SUM(G27:H27)</f>
        <v>7</v>
      </c>
      <c r="J27" s="636" t="n">
        <f aca="false">ROUND(F27+I27,0)</f>
        <v>15</v>
      </c>
      <c r="K27" s="638" t="n">
        <v>11</v>
      </c>
      <c r="L27" s="635" t="n">
        <v>18</v>
      </c>
      <c r="M27" s="635" t="n">
        <v>4</v>
      </c>
      <c r="N27" s="635"/>
      <c r="O27" s="635"/>
      <c r="P27" s="640" t="n">
        <f aca="false">IF(IF(COUNT(L27:O27)=0,K27,IF(COUNT(L27:O27)=1,K27+LARGE(L27:O27,1),IF(COUNT(L27:O27)&gt;1,K27+LARGE(L27:O27,1)+LARGE(L27:O27,2))))=0,"-",IF(COUNT(L27:O27)=0,K27,IF(COUNT(L27:O27)=1,K27+LARGE(L27:O27,1),IF(COUNT(L27:O27)&gt;1,K27+LARGE(L27:O27,1)+LARGE(L27:O27,2)))))</f>
        <v>33</v>
      </c>
      <c r="Q27" s="641" t="n">
        <f aca="false">IF(P27="-","No Exam",SUM(J27,P27))</f>
        <v>48</v>
      </c>
      <c r="R27" s="641"/>
      <c r="S27" s="640" t="str">
        <f aca="false">IF(Q27&lt;=39,"E",IF(Q27&lt;=49,"D",IF(Q27&lt;=59,"C",IF(Q27&lt;=69,"B",IF(Q27&lt;=100,"A","No Exam")))))</f>
        <v>D</v>
      </c>
    </row>
    <row r="28" customFormat="false" ht="15.75" hidden="false" customHeight="false" outlineLevel="0" collapsed="false">
      <c r="A28" s="634" t="n">
        <v>21</v>
      </c>
      <c r="B28" s="582" t="s">
        <v>67</v>
      </c>
      <c r="C28" s="582" t="s">
        <v>68</v>
      </c>
      <c r="D28" s="635" t="n">
        <v>7</v>
      </c>
      <c r="E28" s="635" t="n">
        <v>9</v>
      </c>
      <c r="F28" s="636" t="n">
        <f aca="false">SUM(D28:E28)/40*20</f>
        <v>8</v>
      </c>
      <c r="G28" s="637" t="n">
        <v>3</v>
      </c>
      <c r="H28" s="637" t="n">
        <v>4</v>
      </c>
      <c r="I28" s="636" t="n">
        <f aca="false">SUM(G28:H28)</f>
        <v>7</v>
      </c>
      <c r="J28" s="636" t="n">
        <f aca="false">ROUND(F28+I28,0)</f>
        <v>15</v>
      </c>
      <c r="K28" s="638" t="n">
        <v>20</v>
      </c>
      <c r="L28" s="635" t="n">
        <v>16</v>
      </c>
      <c r="M28" s="635"/>
      <c r="N28" s="635"/>
      <c r="O28" s="635" t="n">
        <v>12</v>
      </c>
      <c r="P28" s="640" t="n">
        <f aca="false">IF(IF(COUNT(L28:O28)=0,K28,IF(COUNT(L28:O28)=1,K28+LARGE(L28:O28,1),IF(COUNT(L28:O28)&gt;1,K28+LARGE(L28:O28,1)+LARGE(L28:O28,2))))=0,"-",IF(COUNT(L28:O28)=0,K28,IF(COUNT(L28:O28)=1,K28+LARGE(L28:O28,1),IF(COUNT(L28:O28)&gt;1,K28+LARGE(L28:O28,1)+LARGE(L28:O28,2)))))</f>
        <v>48</v>
      </c>
      <c r="Q28" s="641" t="n">
        <f aca="false">IF(P28="-","No Exam",SUM(J28,P28))</f>
        <v>63</v>
      </c>
      <c r="R28" s="641"/>
      <c r="S28" s="640" t="str">
        <f aca="false">IF(Q28&lt;=39,"E",IF(Q28&lt;=49,"D",IF(Q28&lt;=59,"C",IF(Q28&lt;=69,"B",IF(Q28&lt;=100,"A","No Exam")))))</f>
        <v>B</v>
      </c>
    </row>
    <row r="29" customFormat="false" ht="15.75" hidden="false" customHeight="false" outlineLevel="0" collapsed="false">
      <c r="A29" s="634" t="n">
        <v>22</v>
      </c>
      <c r="B29" s="582" t="s">
        <v>87</v>
      </c>
      <c r="C29" s="582" t="s">
        <v>88</v>
      </c>
      <c r="D29" s="635" t="n">
        <v>5</v>
      </c>
      <c r="E29" s="635" t="n">
        <v>6</v>
      </c>
      <c r="F29" s="636" t="n">
        <f aca="false">SUM(D29:E29)/40*20</f>
        <v>5.5</v>
      </c>
      <c r="G29" s="637" t="n">
        <v>3</v>
      </c>
      <c r="H29" s="637" t="n">
        <v>4</v>
      </c>
      <c r="I29" s="636" t="n">
        <f aca="false">SUM(G29:H29)</f>
        <v>7</v>
      </c>
      <c r="J29" s="636" t="n">
        <f aca="false">ROUND(F29+I29,0)</f>
        <v>13</v>
      </c>
      <c r="K29" s="638"/>
      <c r="L29" s="635"/>
      <c r="M29" s="635"/>
      <c r="N29" s="635"/>
      <c r="O29" s="635"/>
      <c r="P29" s="640" t="str">
        <f aca="false">IF(IF(COUNT(L29:O29)=0,K29,IF(COUNT(L29:O29)=1,K29+LARGE(L29:O29,1),IF(COUNT(L29:O29)&gt;1,K29+LARGE(L29:O29,1)+LARGE(L29:O29,2))))=0,"-",IF(COUNT(L29:O29)=0,K29,IF(COUNT(L29:O29)=1,K29+LARGE(L29:O29,1),IF(COUNT(L29:O29)&gt;1,K29+LARGE(L29:O29,1)+LARGE(L29:O29,2)))))</f>
        <v>-</v>
      </c>
      <c r="Q29" s="641" t="str">
        <f aca="false">IF(P29="-","No Exam",SUM(J29,P29))</f>
        <v>No Exam</v>
      </c>
      <c r="R29" s="641"/>
      <c r="S29" s="640" t="str">
        <f aca="false">IF(Q29&lt;=39,"E",IF(Q29&lt;=49,"D",IF(Q29&lt;=59,"C",IF(Q29&lt;=69,"B",IF(Q29&lt;=100,"A","No Exam")))))</f>
        <v>No Exam</v>
      </c>
    </row>
    <row r="30" customFormat="false" ht="15.75" hidden="false" customHeight="false" outlineLevel="0" collapsed="false">
      <c r="A30" s="634" t="n">
        <v>23</v>
      </c>
      <c r="B30" s="577" t="s">
        <v>96</v>
      </c>
      <c r="C30" s="577" t="s">
        <v>97</v>
      </c>
      <c r="D30" s="635" t="n">
        <v>5</v>
      </c>
      <c r="E30" s="635" t="n">
        <v>7</v>
      </c>
      <c r="F30" s="636" t="n">
        <f aca="false">SUM(D30:E30)/40*20</f>
        <v>6</v>
      </c>
      <c r="G30" s="637" t="n">
        <v>3</v>
      </c>
      <c r="H30" s="637" t="n">
        <v>4</v>
      </c>
      <c r="I30" s="636" t="n">
        <f aca="false">SUM(G30:H30)</f>
        <v>7</v>
      </c>
      <c r="J30" s="636" t="n">
        <f aca="false">ROUND(F30+I30,0)</f>
        <v>13</v>
      </c>
      <c r="K30" s="638"/>
      <c r="L30" s="635"/>
      <c r="M30" s="635"/>
      <c r="N30" s="635"/>
      <c r="O30" s="635"/>
      <c r="P30" s="640" t="str">
        <f aca="false">IF(IF(COUNT(L30:O30)=0,K30,IF(COUNT(L30:O30)=1,K30+LARGE(L30:O30,1),IF(COUNT(L30:O30)&gt;1,K30+LARGE(L30:O30,1)+LARGE(L30:O30,2))))=0,"-",IF(COUNT(L30:O30)=0,K30,IF(COUNT(L30:O30)=1,K30+LARGE(L30:O30,1),IF(COUNT(L30:O30)&gt;1,K30+LARGE(L30:O30,1)+LARGE(L30:O30,2)))))</f>
        <v>-</v>
      </c>
      <c r="Q30" s="641" t="str">
        <f aca="false">IF(P30="-","No Exam",SUM(J30,P30))</f>
        <v>No Exam</v>
      </c>
      <c r="R30" s="641"/>
      <c r="S30" s="640" t="str">
        <f aca="false">IF(Q30&lt;=39,"E",IF(Q30&lt;=49,"D",IF(Q30&lt;=59,"C",IF(Q30&lt;=69,"B",IF(Q30&lt;=100,"A","No Exam")))))</f>
        <v>No Exam</v>
      </c>
    </row>
    <row r="31" customFormat="false" ht="15.75" hidden="false" customHeight="false" outlineLevel="0" collapsed="false">
      <c r="A31" s="634" t="n">
        <v>24</v>
      </c>
      <c r="B31" s="582" t="s">
        <v>69</v>
      </c>
      <c r="C31" s="582" t="s">
        <v>70</v>
      </c>
      <c r="D31" s="635" t="n">
        <v>11</v>
      </c>
      <c r="E31" s="635" t="n">
        <v>17</v>
      </c>
      <c r="F31" s="636" t="n">
        <f aca="false">SUM(D31:E31)/40*20</f>
        <v>14</v>
      </c>
      <c r="G31" s="637" t="n">
        <v>3</v>
      </c>
      <c r="H31" s="637" t="n">
        <v>4</v>
      </c>
      <c r="I31" s="636" t="n">
        <f aca="false">SUM(G31:H31)</f>
        <v>7</v>
      </c>
      <c r="J31" s="636" t="n">
        <f aca="false">ROUND(F31+I31,0)</f>
        <v>21</v>
      </c>
      <c r="K31" s="638" t="n">
        <v>23</v>
      </c>
      <c r="L31" s="638" t="n">
        <v>13</v>
      </c>
      <c r="M31" s="638"/>
      <c r="N31" s="638" t="n">
        <v>18</v>
      </c>
      <c r="O31" s="638"/>
      <c r="P31" s="640" t="n">
        <f aca="false">IF(IF(COUNT(L31:O31)=0,K31,IF(COUNT(L31:O31)=1,K31+LARGE(L31:O31,1),IF(COUNT(L31:O31)&gt;1,K31+LARGE(L31:O31,1)+LARGE(L31:O31,2))))=0,"-",IF(COUNT(L31:O31)=0,K31,IF(COUNT(L31:O31)=1,K31+LARGE(L31:O31,1),IF(COUNT(L31:O31)&gt;1,K31+LARGE(L31:O31,1)+LARGE(L31:O31,2)))))</f>
        <v>54</v>
      </c>
      <c r="Q31" s="641" t="n">
        <f aca="false">IF(P31="-","No Exam",SUM(J31,P31))</f>
        <v>75</v>
      </c>
      <c r="R31" s="641"/>
      <c r="S31" s="640" t="str">
        <f aca="false">IF(Q31&lt;=39,"E",IF(Q31&lt;=49,"D",IF(Q31&lt;=59,"C",IF(Q31&lt;=69,"B",IF(Q31&lt;=100,"A","No Exam")))))</f>
        <v>A</v>
      </c>
    </row>
    <row r="32" customFormat="false" ht="15.75" hidden="false" customHeight="false" outlineLevel="0" collapsed="false">
      <c r="A32" s="634" t="n">
        <v>25</v>
      </c>
      <c r="B32" s="577" t="s">
        <v>71</v>
      </c>
      <c r="C32" s="577" t="s">
        <v>72</v>
      </c>
      <c r="D32" s="635" t="n">
        <v>5</v>
      </c>
      <c r="E32" s="635" t="n">
        <v>5</v>
      </c>
      <c r="F32" s="636" t="n">
        <f aca="false">SUM(D32:E32)/40*20</f>
        <v>5</v>
      </c>
      <c r="G32" s="637" t="n">
        <v>3</v>
      </c>
      <c r="H32" s="637" t="n">
        <v>4</v>
      </c>
      <c r="I32" s="636" t="n">
        <f aca="false">SUM(G32:H32)</f>
        <v>7</v>
      </c>
      <c r="J32" s="636" t="n">
        <f aca="false">ROUND(F32+I32,0)</f>
        <v>12</v>
      </c>
      <c r="K32" s="638" t="n">
        <v>12</v>
      </c>
      <c r="L32" s="635" t="n">
        <v>16</v>
      </c>
      <c r="M32" s="635" t="n">
        <v>7</v>
      </c>
      <c r="N32" s="635"/>
      <c r="O32" s="635"/>
      <c r="P32" s="640" t="n">
        <f aca="false">IF(IF(COUNT(L32:O32)=0,K32,IF(COUNT(L32:O32)=1,K32+LARGE(L32:O32,1),IF(COUNT(L32:O32)&gt;1,K32+LARGE(L32:O32,1)+LARGE(L32:O32,2))))=0,"-",IF(COUNT(L32:O32)=0,K32,IF(COUNT(L32:O32)=1,K32+LARGE(L32:O32,1),IF(COUNT(L32:O32)&gt;1,K32+LARGE(L32:O32,1)+LARGE(L32:O32,2)))))</f>
        <v>35</v>
      </c>
      <c r="Q32" s="641" t="n">
        <f aca="false">IF(P32="-","No Exam",SUM(J32,P32))</f>
        <v>47</v>
      </c>
      <c r="R32" s="641"/>
      <c r="S32" s="640" t="str">
        <f aca="false">IF(Q32&lt;=39,"E",IF(Q32&lt;=49,"D",IF(Q32&lt;=59,"C",IF(Q32&lt;=69,"B",IF(Q32&lt;=100,"A","No Exam")))))</f>
        <v>D</v>
      </c>
    </row>
    <row r="33" customFormat="false" ht="15.75" hidden="false" customHeight="false" outlineLevel="0" collapsed="false">
      <c r="A33" s="634" t="n">
        <v>26</v>
      </c>
      <c r="B33" s="582" t="s">
        <v>73</v>
      </c>
      <c r="C33" s="582" t="s">
        <v>74</v>
      </c>
      <c r="D33" s="635" t="n">
        <v>4</v>
      </c>
      <c r="E33" s="635" t="n">
        <v>7</v>
      </c>
      <c r="F33" s="636" t="n">
        <f aca="false">SUM(D33:E33)/40*20</f>
        <v>5.5</v>
      </c>
      <c r="G33" s="637" t="n">
        <v>3</v>
      </c>
      <c r="H33" s="637" t="n">
        <v>4</v>
      </c>
      <c r="I33" s="636" t="n">
        <f aca="false">SUM(G33:H33)</f>
        <v>7</v>
      </c>
      <c r="J33" s="636" t="n">
        <f aca="false">ROUND(F33+I33,0)</f>
        <v>13</v>
      </c>
      <c r="K33" s="638" t="n">
        <v>12</v>
      </c>
      <c r="L33" s="635" t="n">
        <v>11</v>
      </c>
      <c r="M33" s="635"/>
      <c r="N33" s="635" t="n">
        <v>7</v>
      </c>
      <c r="O33" s="635"/>
      <c r="P33" s="640" t="n">
        <f aca="false">IF(IF(COUNT(L33:O33)=0,K33,IF(COUNT(L33:O33)=1,K33+LARGE(L33:O33,1),IF(COUNT(L33:O33)&gt;1,K33+LARGE(L33:O33,1)+LARGE(L33:O33,2))))=0,"-",IF(COUNT(L33:O33)=0,K33,IF(COUNT(L33:O33)=1,K33+LARGE(L33:O33,1),IF(COUNT(L33:O33)&gt;1,K33+LARGE(L33:O33,1)+LARGE(L33:O33,2)))))</f>
        <v>30</v>
      </c>
      <c r="Q33" s="641" t="n">
        <f aca="false">IF(P33="-","No Exam",SUM(J33,P33))</f>
        <v>43</v>
      </c>
      <c r="R33" s="641"/>
      <c r="S33" s="640" t="str">
        <f aca="false">IF(Q33&lt;=39,"E",IF(Q33&lt;=49,"D",IF(Q33&lt;=59,"C",IF(Q33&lt;=69,"B",IF(Q33&lt;=100,"A","No Exam")))))</f>
        <v>D</v>
      </c>
    </row>
    <row r="34" customFormat="false" ht="15.75" hidden="false" customHeight="false" outlineLevel="0" collapsed="false">
      <c r="A34" s="634" t="n">
        <v>27</v>
      </c>
      <c r="B34" s="577" t="s">
        <v>109</v>
      </c>
      <c r="C34" s="577" t="s">
        <v>110</v>
      </c>
      <c r="D34" s="635" t="n">
        <v>6</v>
      </c>
      <c r="E34" s="635" t="n">
        <v>6</v>
      </c>
      <c r="F34" s="636" t="n">
        <f aca="false">SUM(D34:E34)/40*20</f>
        <v>6</v>
      </c>
      <c r="G34" s="637" t="n">
        <v>3</v>
      </c>
      <c r="H34" s="637" t="n">
        <v>4</v>
      </c>
      <c r="I34" s="636" t="n">
        <f aca="false">SUM(G34:H34)</f>
        <v>7</v>
      </c>
      <c r="J34" s="636" t="n">
        <f aca="false">ROUND(F34+I34,0)</f>
        <v>13</v>
      </c>
      <c r="K34" s="638" t="n">
        <v>11</v>
      </c>
      <c r="L34" s="635"/>
      <c r="M34" s="635" t="n">
        <v>5</v>
      </c>
      <c r="N34" s="635" t="n">
        <v>11</v>
      </c>
      <c r="O34" s="635"/>
      <c r="P34" s="640" t="n">
        <f aca="false">IF(IF(COUNT(L34:O34)=0,K34,IF(COUNT(L34:O34)=1,K34+LARGE(L34:O34,1),IF(COUNT(L34:O34)&gt;1,K34+LARGE(L34:O34,1)+LARGE(L34:O34,2))))=0,"-",IF(COUNT(L34:O34)=0,K34,IF(COUNT(L34:O34)=1,K34+LARGE(L34:O34,1),IF(COUNT(L34:O34)&gt;1,K34+LARGE(L34:O34,1)+LARGE(L34:O34,2)))))</f>
        <v>27</v>
      </c>
      <c r="Q34" s="641" t="n">
        <f aca="false">IF(P34="-","No Exam",SUM(J34,P34))</f>
        <v>40</v>
      </c>
      <c r="R34" s="641"/>
      <c r="S34" s="640" t="str">
        <f aca="false">IF(Q34&lt;=39,"E",IF(Q34&lt;=49,"D",IF(Q34&lt;=59,"C",IF(Q34&lt;=69,"B",IF(Q34&lt;=100,"A","No Exam")))))</f>
        <v>D</v>
      </c>
    </row>
    <row r="35" customFormat="false" ht="15.75" hidden="false" customHeight="false" outlineLevel="0" collapsed="false">
      <c r="A35" s="634" t="n">
        <v>28</v>
      </c>
      <c r="B35" s="577" t="s">
        <v>75</v>
      </c>
      <c r="C35" s="577" t="s">
        <v>76</v>
      </c>
      <c r="D35" s="635" t="n">
        <v>16</v>
      </c>
      <c r="E35" s="635" t="n">
        <v>14</v>
      </c>
      <c r="F35" s="636" t="n">
        <f aca="false">SUM(D35:E35)/40*20</f>
        <v>15</v>
      </c>
      <c r="G35" s="637" t="n">
        <v>3</v>
      </c>
      <c r="H35" s="637" t="n">
        <v>4</v>
      </c>
      <c r="I35" s="636" t="n">
        <f aca="false">SUM(G35:H35)</f>
        <v>7</v>
      </c>
      <c r="J35" s="636" t="n">
        <f aca="false">ROUND(F35+I35,0)</f>
        <v>22</v>
      </c>
      <c r="K35" s="638" t="n">
        <v>25</v>
      </c>
      <c r="L35" s="635" t="n">
        <v>15</v>
      </c>
      <c r="M35" s="635" t="n">
        <v>9</v>
      </c>
      <c r="N35" s="635"/>
      <c r="O35" s="635"/>
      <c r="P35" s="640" t="n">
        <f aca="false">IF(IF(COUNT(L35:O35)=0,K35,IF(COUNT(L35:O35)=1,K35+LARGE(L35:O35,1),IF(COUNT(L35:O35)&gt;1,K35+LARGE(L35:O35,1)+LARGE(L35:O35,2))))=0,"-",IF(COUNT(L35:O35)=0,K35,IF(COUNT(L35:O35)=1,K35+LARGE(L35:O35,1),IF(COUNT(L35:O35)&gt;1,K35+LARGE(L35:O35,1)+LARGE(L35:O35,2)))))</f>
        <v>49</v>
      </c>
      <c r="Q35" s="641" t="n">
        <f aca="false">IF(P35="-","No Exam",SUM(J35,P35))</f>
        <v>71</v>
      </c>
      <c r="R35" s="641"/>
      <c r="S35" s="640" t="str">
        <f aca="false">IF(Q35&lt;=39,"E",IF(Q35&lt;=49,"D",IF(Q35&lt;=59,"C",IF(Q35&lt;=69,"B",IF(Q35&lt;=100,"A","No Exam")))))</f>
        <v>A</v>
      </c>
    </row>
    <row r="36" customFormat="false" ht="15.75" hidden="false" customHeight="false" outlineLevel="0" collapsed="false">
      <c r="A36" s="634" t="n">
        <v>29</v>
      </c>
      <c r="B36" s="577" t="s">
        <v>79</v>
      </c>
      <c r="C36" s="577" t="s">
        <v>80</v>
      </c>
      <c r="D36" s="635" t="n">
        <v>12</v>
      </c>
      <c r="E36" s="635" t="n">
        <v>12</v>
      </c>
      <c r="F36" s="636" t="n">
        <f aca="false">SUM(D36:E36)/40*20</f>
        <v>12</v>
      </c>
      <c r="G36" s="637" t="n">
        <v>3</v>
      </c>
      <c r="H36" s="637" t="n">
        <v>4</v>
      </c>
      <c r="I36" s="636" t="n">
        <f aca="false">SUM(G36:H36)</f>
        <v>7</v>
      </c>
      <c r="J36" s="636" t="n">
        <f aca="false">ROUND(F36+I36,0)</f>
        <v>19</v>
      </c>
      <c r="K36" s="638" t="n">
        <v>22</v>
      </c>
      <c r="L36" s="635" t="n">
        <v>7</v>
      </c>
      <c r="M36" s="635"/>
      <c r="N36" s="635" t="n">
        <v>12</v>
      </c>
      <c r="O36" s="635"/>
      <c r="P36" s="640" t="n">
        <f aca="false">IF(IF(COUNT(L36:O36)=0,K36,IF(COUNT(L36:O36)=1,K36+LARGE(L36:O36,1),IF(COUNT(L36:O36)&gt;1,K36+LARGE(L36:O36,1)+LARGE(L36:O36,2))))=0,"-",IF(COUNT(L36:O36)=0,K36,IF(COUNT(L36:O36)=1,K36+LARGE(L36:O36,1),IF(COUNT(L36:O36)&gt;1,K36+LARGE(L36:O36,1)+LARGE(L36:O36,2)))))</f>
        <v>41</v>
      </c>
      <c r="Q36" s="641" t="n">
        <f aca="false">IF(P36="-","No Exam",SUM(J36,P36))</f>
        <v>60</v>
      </c>
      <c r="R36" s="641"/>
      <c r="S36" s="640" t="str">
        <f aca="false">IF(Q36&lt;=39,"E",IF(Q36&lt;=49,"D",IF(Q36&lt;=59,"C",IF(Q36&lt;=69,"B",IF(Q36&lt;=100,"A","No Exam")))))</f>
        <v>B</v>
      </c>
    </row>
    <row r="37" customFormat="false" ht="15.75" hidden="false" customHeight="false" outlineLevel="0" collapsed="false">
      <c r="A37" s="634" t="n">
        <v>30</v>
      </c>
      <c r="B37" s="577" t="s">
        <v>81</v>
      </c>
      <c r="C37" s="577" t="s">
        <v>82</v>
      </c>
      <c r="D37" s="635" t="n">
        <v>5</v>
      </c>
      <c r="E37" s="635" t="n">
        <v>11</v>
      </c>
      <c r="F37" s="636" t="n">
        <f aca="false">SUM(D37:E37)/40*20</f>
        <v>8</v>
      </c>
      <c r="G37" s="637" t="n">
        <v>3</v>
      </c>
      <c r="H37" s="637" t="n">
        <v>4</v>
      </c>
      <c r="I37" s="636" t="n">
        <f aca="false">SUM(G37:H37)</f>
        <v>7</v>
      </c>
      <c r="J37" s="636" t="n">
        <f aca="false">ROUND(F37+I37,0)</f>
        <v>15</v>
      </c>
      <c r="K37" s="638" t="n">
        <v>27</v>
      </c>
      <c r="L37" s="635" t="n">
        <v>20</v>
      </c>
      <c r="M37" s="635"/>
      <c r="N37" s="635" t="n">
        <v>9</v>
      </c>
      <c r="O37" s="635"/>
      <c r="P37" s="640" t="n">
        <f aca="false">IF(IF(COUNT(L37:O37)=0,K37,IF(COUNT(L37:O37)=1,K37+LARGE(L37:O37,1),IF(COUNT(L37:O37)&gt;1,K37+LARGE(L37:O37,1)+LARGE(L37:O37,2))))=0,"-",IF(COUNT(L37:O37)=0,K37,IF(COUNT(L37:O37)=1,K37+LARGE(L37:O37,1),IF(COUNT(L37:O37)&gt;1,K37+LARGE(L37:O37,1)+LARGE(L37:O37,2)))))</f>
        <v>56</v>
      </c>
      <c r="Q37" s="641" t="n">
        <f aca="false">IF(P37="-","No Exam",SUM(J37,P37))</f>
        <v>71</v>
      </c>
      <c r="R37" s="641"/>
      <c r="S37" s="640" t="str">
        <f aca="false">IF(Q37&lt;=39,"E",IF(Q37&lt;=49,"D",IF(Q37&lt;=59,"C",IF(Q37&lt;=69,"B",IF(Q37&lt;=100,"A","No Exam")))))</f>
        <v>A</v>
      </c>
    </row>
    <row r="38" customFormat="false" ht="15.75" hidden="false" customHeight="false" outlineLevel="0" collapsed="false">
      <c r="A38" s="634" t="n">
        <v>31</v>
      </c>
      <c r="B38" s="577" t="s">
        <v>83</v>
      </c>
      <c r="C38" s="577" t="s">
        <v>84</v>
      </c>
      <c r="D38" s="635" t="n">
        <v>12</v>
      </c>
      <c r="E38" s="635" t="n">
        <v>15</v>
      </c>
      <c r="F38" s="636" t="n">
        <f aca="false">SUM(D38:E38)/40*20</f>
        <v>13.5</v>
      </c>
      <c r="G38" s="637" t="n">
        <v>3</v>
      </c>
      <c r="H38" s="637" t="n">
        <v>4</v>
      </c>
      <c r="I38" s="636" t="n">
        <f aca="false">SUM(G38:H38)</f>
        <v>7</v>
      </c>
      <c r="J38" s="636" t="n">
        <f aca="false">ROUND(F38+I38,0)</f>
        <v>21</v>
      </c>
      <c r="K38" s="638" t="n">
        <v>22</v>
      </c>
      <c r="L38" s="635" t="n">
        <v>12</v>
      </c>
      <c r="M38" s="635"/>
      <c r="N38" s="635"/>
      <c r="O38" s="635" t="n">
        <v>15</v>
      </c>
      <c r="P38" s="640" t="n">
        <f aca="false">IF(IF(COUNT(L38:O38)=0,K38,IF(COUNT(L38:O38)=1,K38+LARGE(L38:O38,1),IF(COUNT(L38:O38)&gt;1,K38+LARGE(L38:O38,1)+LARGE(L38:O38,2))))=0,"-",IF(COUNT(L38:O38)=0,K38,IF(COUNT(L38:O38)=1,K38+LARGE(L38:O38,1),IF(COUNT(L38:O38)&gt;1,K38+LARGE(L38:O38,1)+LARGE(L38:O38,2)))))</f>
        <v>49</v>
      </c>
      <c r="Q38" s="641" t="n">
        <f aca="false">IF(P38="-","No Exam",SUM(J38,P38))</f>
        <v>70</v>
      </c>
      <c r="R38" s="641"/>
      <c r="S38" s="640" t="str">
        <f aca="false">IF(Q38&lt;=39,"E",IF(Q38&lt;=49,"D",IF(Q38&lt;=59,"C",IF(Q38&lt;=69,"B",IF(Q38&lt;=100,"A","No Exam")))))</f>
        <v>A</v>
      </c>
    </row>
    <row r="39" customFormat="false" ht="15.75" hidden="false" customHeight="false" outlineLevel="0" collapsed="false">
      <c r="A39" s="634" t="n">
        <v>32</v>
      </c>
      <c r="B39" s="577" t="s">
        <v>85</v>
      </c>
      <c r="C39" s="577" t="s">
        <v>86</v>
      </c>
      <c r="D39" s="635" t="n">
        <v>17</v>
      </c>
      <c r="E39" s="635" t="n">
        <v>14</v>
      </c>
      <c r="F39" s="636" t="n">
        <f aca="false">SUM(D39:E39)/40*20</f>
        <v>15.5</v>
      </c>
      <c r="G39" s="637" t="n">
        <v>3</v>
      </c>
      <c r="H39" s="637" t="n">
        <v>4</v>
      </c>
      <c r="I39" s="636" t="n">
        <f aca="false">SUM(G39:H39)</f>
        <v>7</v>
      </c>
      <c r="J39" s="636" t="n">
        <f aca="false">ROUND(F39+I39,0)</f>
        <v>23</v>
      </c>
      <c r="K39" s="638" t="n">
        <v>25</v>
      </c>
      <c r="L39" s="635" t="n">
        <v>18</v>
      </c>
      <c r="M39" s="635"/>
      <c r="N39" s="635"/>
      <c r="O39" s="635" t="n">
        <v>12</v>
      </c>
      <c r="P39" s="640" t="n">
        <f aca="false">IF(IF(COUNT(L39:O39)=0,K39,IF(COUNT(L39:O39)=1,K39+LARGE(L39:O39,1),IF(COUNT(L39:O39)&gt;1,K39+LARGE(L39:O39,1)+LARGE(L39:O39,2))))=0,"-",IF(COUNT(L39:O39)=0,K39,IF(COUNT(L39:O39)=1,K39+LARGE(L39:O39,1),IF(COUNT(L39:O39)&gt;1,K39+LARGE(L39:O39,1)+LARGE(L39:O39,2)))))</f>
        <v>55</v>
      </c>
      <c r="Q39" s="641" t="n">
        <f aca="false">IF(P39="-","No Exam",SUM(J39,P39))</f>
        <v>78</v>
      </c>
      <c r="R39" s="641"/>
      <c r="S39" s="640" t="str">
        <f aca="false">IF(Q39&lt;=39,"E",IF(Q39&lt;=49,"D",IF(Q39&lt;=59,"C",IF(Q39&lt;=69,"B",IF(Q39&lt;=100,"A","No Exam")))))</f>
        <v>A</v>
      </c>
    </row>
    <row r="40" customFormat="false" ht="15.75" hidden="false" customHeight="false" outlineLevel="0" collapsed="false">
      <c r="A40" s="634" t="n">
        <v>33</v>
      </c>
      <c r="B40" s="577" t="s">
        <v>94</v>
      </c>
      <c r="C40" s="577" t="s">
        <v>95</v>
      </c>
      <c r="D40" s="635" t="n">
        <v>7</v>
      </c>
      <c r="E40" s="635" t="n">
        <v>12</v>
      </c>
      <c r="F40" s="636" t="n">
        <f aca="false">SUM(D40:E40)/40*20</f>
        <v>9.5</v>
      </c>
      <c r="G40" s="637" t="n">
        <v>3</v>
      </c>
      <c r="H40" s="637" t="n">
        <v>4</v>
      </c>
      <c r="I40" s="636" t="n">
        <f aca="false">SUM(G40:H40)</f>
        <v>7</v>
      </c>
      <c r="J40" s="636" t="n">
        <f aca="false">ROUND(F40+I40,0)</f>
        <v>17</v>
      </c>
      <c r="K40" s="638" t="n">
        <v>22</v>
      </c>
      <c r="L40" s="635" t="n">
        <v>19</v>
      </c>
      <c r="M40" s="635" t="n">
        <v>6</v>
      </c>
      <c r="N40" s="635"/>
      <c r="O40" s="635"/>
      <c r="P40" s="640" t="n">
        <f aca="false">IF(IF(COUNT(L40:O40)=0,K40,IF(COUNT(L40:O40)=1,K40+LARGE(L40:O40,1),IF(COUNT(L40:O40)&gt;1,K40+LARGE(L40:O40,1)+LARGE(L40:O40,2))))=0,"-",IF(COUNT(L40:O40)=0,K40,IF(COUNT(L40:O40)=1,K40+LARGE(L40:O40,1),IF(COUNT(L40:O40)&gt;1,K40+LARGE(L40:O40,1)+LARGE(L40:O40,2)))))</f>
        <v>47</v>
      </c>
      <c r="Q40" s="641" t="n">
        <f aca="false">IF(P40="-","No Exam",SUM(J40,P40))</f>
        <v>64</v>
      </c>
      <c r="R40" s="641"/>
      <c r="S40" s="640" t="str">
        <f aca="false">IF(Q40&lt;=39,"E",IF(Q40&lt;=49,"D",IF(Q40&lt;=59,"C",IF(Q40&lt;=69,"B",IF(Q40&lt;=100,"A","No Exam")))))</f>
        <v>B</v>
      </c>
    </row>
    <row r="41" customFormat="false" ht="15.75" hidden="false" customHeight="false" outlineLevel="0" collapsed="false">
      <c r="A41" s="634" t="n">
        <v>34</v>
      </c>
      <c r="B41" s="582" t="s">
        <v>101</v>
      </c>
      <c r="C41" s="582" t="s">
        <v>102</v>
      </c>
      <c r="D41" s="637" t="n">
        <v>4</v>
      </c>
      <c r="E41" s="637" t="n">
        <v>9</v>
      </c>
      <c r="F41" s="636" t="n">
        <f aca="false">SUM(D41:E41)/40*20</f>
        <v>6.5</v>
      </c>
      <c r="G41" s="637" t="n">
        <v>3</v>
      </c>
      <c r="H41" s="637" t="n">
        <v>4</v>
      </c>
      <c r="I41" s="636" t="n">
        <f aca="false">SUM(G41:H41)</f>
        <v>7</v>
      </c>
      <c r="J41" s="636" t="n">
        <f aca="false">ROUND(F41+I41,0)</f>
        <v>14</v>
      </c>
      <c r="K41" s="642" t="n">
        <v>11</v>
      </c>
      <c r="L41" s="637" t="n">
        <v>5</v>
      </c>
      <c r="M41" s="637"/>
      <c r="N41" s="637"/>
      <c r="O41" s="637" t="n">
        <v>13</v>
      </c>
      <c r="P41" s="640" t="n">
        <f aca="false">IF(IF(COUNT(L41:O41)=0,K41,IF(COUNT(L41:O41)=1,K41+LARGE(L41:O41,1),IF(COUNT(L41:O41)&gt;1,K41+LARGE(L41:O41,1)+LARGE(L41:O41,2))))=0,"-",IF(COUNT(L41:O41)=0,K41,IF(COUNT(L41:O41)=1,K41+LARGE(L41:O41,1),IF(COUNT(L41:O41)&gt;1,K41+LARGE(L41:O41,1)+LARGE(L41:O41,2)))))</f>
        <v>29</v>
      </c>
      <c r="Q41" s="641" t="n">
        <f aca="false">IF(P41="-","No Exam",SUM(J41,P41))</f>
        <v>43</v>
      </c>
      <c r="R41" s="641"/>
      <c r="S41" s="640" t="str">
        <f aca="false">IF(Q41&lt;=39,"E",IF(Q41&lt;=49,"D",IF(Q41&lt;=59,"C",IF(Q41&lt;=69,"B",IF(Q41&lt;=100,"A","No Exam")))))</f>
        <v>D</v>
      </c>
    </row>
    <row r="42" customFormat="false" ht="15.75" hidden="false" customHeight="false" outlineLevel="0" collapsed="false">
      <c r="A42" s="634" t="n">
        <v>35</v>
      </c>
      <c r="B42" s="577" t="s">
        <v>103</v>
      </c>
      <c r="C42" s="577" t="s">
        <v>104</v>
      </c>
      <c r="D42" s="637" t="n">
        <v>11</v>
      </c>
      <c r="E42" s="637" t="n">
        <v>11</v>
      </c>
      <c r="F42" s="636" t="n">
        <f aca="false">SUM(D42:E42)/40*20</f>
        <v>11</v>
      </c>
      <c r="G42" s="637" t="n">
        <v>3</v>
      </c>
      <c r="H42" s="637" t="n">
        <v>4</v>
      </c>
      <c r="I42" s="636" t="n">
        <f aca="false">SUM(G42:H42)</f>
        <v>7</v>
      </c>
      <c r="J42" s="636" t="n">
        <f aca="false">ROUND(F42+I42,0)</f>
        <v>18</v>
      </c>
      <c r="K42" s="642" t="n">
        <v>20</v>
      </c>
      <c r="L42" s="637" t="n">
        <v>16</v>
      </c>
      <c r="M42" s="637" t="n">
        <v>12</v>
      </c>
      <c r="N42" s="637"/>
      <c r="O42" s="637"/>
      <c r="P42" s="640" t="n">
        <f aca="false">IF(IF(COUNT(L42:O42)=0,K42,IF(COUNT(L42:O42)=1,K42+LARGE(L42:O42,1),IF(COUNT(L42:O42)&gt;1,K42+LARGE(L42:O42,1)+LARGE(L42:O42,2))))=0,"-",IF(COUNT(L42:O42)=0,K42,IF(COUNT(L42:O42)=1,K42+LARGE(L42:O42,1),IF(COUNT(L42:O42)&gt;1,K42+LARGE(L42:O42,1)+LARGE(L42:O42,2)))))</f>
        <v>48</v>
      </c>
      <c r="Q42" s="641" t="n">
        <f aca="false">IF(P42="-","No Exam",SUM(J42,P42))</f>
        <v>66</v>
      </c>
      <c r="R42" s="641"/>
      <c r="S42" s="640" t="str">
        <f aca="false">IF(Q42&lt;=39,"E",IF(Q42&lt;=49,"D",IF(Q42&lt;=59,"C",IF(Q42&lt;=69,"B",IF(Q42&lt;=100,"A","No Exam")))))</f>
        <v>B</v>
      </c>
    </row>
    <row r="43" customFormat="false" ht="15.75" hidden="false" customHeight="false" outlineLevel="0" collapsed="false">
      <c r="A43" s="634" t="n">
        <v>36</v>
      </c>
      <c r="B43" s="577" t="s">
        <v>105</v>
      </c>
      <c r="C43" s="577" t="s">
        <v>106</v>
      </c>
      <c r="D43" s="637" t="n">
        <v>14</v>
      </c>
      <c r="E43" s="637" t="n">
        <v>16</v>
      </c>
      <c r="F43" s="636" t="n">
        <f aca="false">SUM(D43:E43)/40*20</f>
        <v>15</v>
      </c>
      <c r="G43" s="637" t="n">
        <v>3</v>
      </c>
      <c r="H43" s="637" t="n">
        <v>4</v>
      </c>
      <c r="I43" s="636" t="n">
        <f aca="false">SUM(G43:H43)</f>
        <v>7</v>
      </c>
      <c r="J43" s="636" t="n">
        <f aca="false">ROUND(F43+I43,0)</f>
        <v>22</v>
      </c>
      <c r="K43" s="642" t="n">
        <v>18</v>
      </c>
      <c r="L43" s="637" t="n">
        <v>13</v>
      </c>
      <c r="M43" s="637"/>
      <c r="N43" s="637" t="n">
        <v>14</v>
      </c>
      <c r="O43" s="637"/>
      <c r="P43" s="640" t="n">
        <f aca="false">IF(IF(COUNT(L43:O43)=0,K43,IF(COUNT(L43:O43)=1,K43+LARGE(L43:O43,1),IF(COUNT(L43:O43)&gt;1,K43+LARGE(L43:O43,1)+LARGE(L43:O43,2))))=0,"-",IF(COUNT(L43:O43)=0,K43,IF(COUNT(L43:O43)=1,K43+LARGE(L43:O43,1),IF(COUNT(L43:O43)&gt;1,K43+LARGE(L43:O43,1)+LARGE(L43:O43,2)))))</f>
        <v>45</v>
      </c>
      <c r="Q43" s="641" t="n">
        <f aca="false">IF(P43="-","No Exam",SUM(J43,P43))</f>
        <v>67</v>
      </c>
      <c r="R43" s="641"/>
      <c r="S43" s="640" t="str">
        <f aca="false">IF(Q43&lt;=39,"E",IF(Q43&lt;=49,"D",IF(Q43&lt;=59,"C",IF(Q43&lt;=69,"B",IF(Q43&lt;=100,"A","No Exam")))))</f>
        <v>B</v>
      </c>
    </row>
    <row r="44" customFormat="false" ht="15.75" hidden="false" customHeight="false" outlineLevel="0" collapsed="false">
      <c r="A44" s="634" t="n">
        <v>37</v>
      </c>
      <c r="B44" s="577" t="s">
        <v>107</v>
      </c>
      <c r="C44" s="577" t="s">
        <v>108</v>
      </c>
      <c r="D44" s="637" t="n">
        <v>10</v>
      </c>
      <c r="E44" s="637" t="n">
        <v>11</v>
      </c>
      <c r="F44" s="636" t="n">
        <f aca="false">SUM(D44:E44)/40*20</f>
        <v>10.5</v>
      </c>
      <c r="G44" s="637" t="n">
        <v>3</v>
      </c>
      <c r="H44" s="637" t="n">
        <v>4</v>
      </c>
      <c r="I44" s="636" t="n">
        <f aca="false">SUM(G44:H44)</f>
        <v>7</v>
      </c>
      <c r="J44" s="636" t="n">
        <f aca="false">ROUND(F44+I44,0)</f>
        <v>18</v>
      </c>
      <c r="K44" s="642" t="n">
        <v>23</v>
      </c>
      <c r="L44" s="637" t="n">
        <v>18</v>
      </c>
      <c r="M44" s="637" t="n">
        <v>13</v>
      </c>
      <c r="N44" s="637"/>
      <c r="O44" s="637"/>
      <c r="P44" s="640" t="n">
        <f aca="false">IF(IF(COUNT(L44:O44)=0,K44,IF(COUNT(L44:O44)=1,K44+LARGE(L44:O44,1),IF(COUNT(L44:O44)&gt;1,K44+LARGE(L44:O44,1)+LARGE(L44:O44,2))))=0,"-",IF(COUNT(L44:O44)=0,K44,IF(COUNT(L44:O44)=1,K44+LARGE(L44:O44,1),IF(COUNT(L44:O44)&gt;1,K44+LARGE(L44:O44,1)+LARGE(L44:O44,2)))))</f>
        <v>54</v>
      </c>
      <c r="Q44" s="641" t="n">
        <f aca="false">IF(P44="-","No Exam",SUM(J44,P44))</f>
        <v>72</v>
      </c>
      <c r="R44" s="641"/>
      <c r="S44" s="640" t="str">
        <f aca="false">IF(Q44&lt;=39,"E",IF(Q44&lt;=49,"D",IF(Q44&lt;=59,"C",IF(Q44&lt;=69,"B",IF(Q44&lt;=100,"A","No Exam")))))</f>
        <v>A</v>
      </c>
    </row>
    <row r="45" customFormat="false" ht="15.75" hidden="false" customHeight="false" outlineLevel="0" collapsed="false">
      <c r="A45" s="634" t="n">
        <v>38</v>
      </c>
      <c r="B45" s="577" t="s">
        <v>111</v>
      </c>
      <c r="C45" s="577" t="s">
        <v>112</v>
      </c>
      <c r="D45" s="637" t="n">
        <v>11</v>
      </c>
      <c r="E45" s="637" t="n">
        <v>9</v>
      </c>
      <c r="F45" s="636" t="n">
        <f aca="false">SUM(D45:E45)/40*20</f>
        <v>10</v>
      </c>
      <c r="G45" s="637" t="n">
        <v>3</v>
      </c>
      <c r="H45" s="637" t="n">
        <v>4</v>
      </c>
      <c r="I45" s="636" t="n">
        <f aca="false">SUM(G45:H45)</f>
        <v>7</v>
      </c>
      <c r="J45" s="636" t="n">
        <f aca="false">ROUND(F45+I45,0)</f>
        <v>17</v>
      </c>
      <c r="K45" s="642" t="n">
        <v>16</v>
      </c>
      <c r="L45" s="637" t="n">
        <v>18</v>
      </c>
      <c r="M45" s="637" t="n">
        <v>13</v>
      </c>
      <c r="N45" s="637"/>
      <c r="O45" s="637"/>
      <c r="P45" s="640" t="n">
        <f aca="false">IF(IF(COUNT(L45:O45)=0,K45,IF(COUNT(L45:O45)=1,K45+LARGE(L45:O45,1),IF(COUNT(L45:O45)&gt;1,K45+LARGE(L45:O45,1)+LARGE(L45:O45,2))))=0,"-",IF(COUNT(L45:O45)=0,K45,IF(COUNT(L45:O45)=1,K45+LARGE(L45:O45,1),IF(COUNT(L45:O45)&gt;1,K45+LARGE(L45:O45,1)+LARGE(L45:O45,2)))))</f>
        <v>47</v>
      </c>
      <c r="Q45" s="641" t="n">
        <f aca="false">IF(P45="-","No Exam",SUM(J45,P45))</f>
        <v>64</v>
      </c>
      <c r="R45" s="641"/>
      <c r="S45" s="640" t="str">
        <f aca="false">IF(Q45&lt;=39,"E",IF(Q45&lt;=49,"D",IF(Q45&lt;=59,"C",IF(Q45&lt;=69,"B",IF(Q45&lt;=100,"A","No Exam")))))</f>
        <v>B</v>
      </c>
    </row>
    <row r="46" customFormat="false" ht="15.75" hidden="false" customHeight="false" outlineLevel="0" collapsed="false">
      <c r="A46" s="634" t="n">
        <v>39</v>
      </c>
      <c r="B46" s="577" t="s">
        <v>113</v>
      </c>
      <c r="C46" s="577" t="s">
        <v>114</v>
      </c>
      <c r="D46" s="637" t="n">
        <v>5</v>
      </c>
      <c r="E46" s="637" t="n">
        <v>6</v>
      </c>
      <c r="F46" s="636" t="n">
        <f aca="false">SUM(D46:E46)/40*20</f>
        <v>5.5</v>
      </c>
      <c r="G46" s="637" t="n">
        <v>3</v>
      </c>
      <c r="H46" s="637" t="n">
        <v>4</v>
      </c>
      <c r="I46" s="636" t="n">
        <f aca="false">SUM(G46:H46)</f>
        <v>7</v>
      </c>
      <c r="J46" s="636" t="n">
        <f aca="false">ROUND(F46+I46,0)</f>
        <v>13</v>
      </c>
      <c r="K46" s="642" t="n">
        <v>19</v>
      </c>
      <c r="L46" s="637" t="n">
        <v>10</v>
      </c>
      <c r="M46" s="637" t="n">
        <v>5</v>
      </c>
      <c r="N46" s="637"/>
      <c r="O46" s="637"/>
      <c r="P46" s="640" t="n">
        <f aca="false">IF(IF(COUNT(L46:O46)=0,K46,IF(COUNT(L46:O46)=1,K46+LARGE(L46:O46,1),IF(COUNT(L46:O46)&gt;1,K46+LARGE(L46:O46,1)+LARGE(L46:O46,2))))=0,"-",IF(COUNT(L46:O46)=0,K46,IF(COUNT(L46:O46)=1,K46+LARGE(L46:O46,1),IF(COUNT(L46:O46)&gt;1,K46+LARGE(L46:O46,1)+LARGE(L46:O46,2)))))</f>
        <v>34</v>
      </c>
      <c r="Q46" s="641" t="n">
        <f aca="false">IF(P46="-","No Exam",SUM(J46,P46))</f>
        <v>47</v>
      </c>
      <c r="R46" s="641"/>
      <c r="S46" s="640" t="str">
        <f aca="false">IF(Q46&lt;=39,"E",IF(Q46&lt;=49,"D",IF(Q46&lt;=59,"C",IF(Q46&lt;=69,"B",IF(Q46&lt;=100,"A","No Exam")))))</f>
        <v>D</v>
      </c>
    </row>
    <row r="47" customFormat="false" ht="15.75" hidden="false" customHeight="false" outlineLevel="0" collapsed="false">
      <c r="A47" s="634" t="n">
        <v>40</v>
      </c>
      <c r="B47" s="582" t="s">
        <v>137</v>
      </c>
      <c r="C47" s="582" t="s">
        <v>138</v>
      </c>
      <c r="D47" s="637" t="n">
        <v>7</v>
      </c>
      <c r="E47" s="637" t="n">
        <v>6</v>
      </c>
      <c r="F47" s="636" t="n">
        <f aca="false">SUM(D47:E47)/40*20</f>
        <v>6.5</v>
      </c>
      <c r="G47" s="637" t="n">
        <v>3</v>
      </c>
      <c r="H47" s="637" t="n">
        <v>4</v>
      </c>
      <c r="I47" s="636" t="n">
        <f aca="false">SUM(G47:H47)</f>
        <v>7</v>
      </c>
      <c r="J47" s="636" t="n">
        <f aca="false">ROUND(F47+I47,0)</f>
        <v>14</v>
      </c>
      <c r="K47" s="642"/>
      <c r="L47" s="637"/>
      <c r="M47" s="637"/>
      <c r="N47" s="637"/>
      <c r="O47" s="637"/>
      <c r="P47" s="640" t="str">
        <f aca="false">IF(IF(COUNT(L47:O47)=0,K47,IF(COUNT(L47:O47)=1,K47+LARGE(L47:O47,1),IF(COUNT(L47:O47)&gt;1,K47+LARGE(L47:O47,1)+LARGE(L47:O47,2))))=0,"-",IF(COUNT(L47:O47)=0,K47,IF(COUNT(L47:O47)=1,K47+LARGE(L47:O47,1),IF(COUNT(L47:O47)&gt;1,K47+LARGE(L47:O47,1)+LARGE(L47:O47,2)))))</f>
        <v>-</v>
      </c>
      <c r="Q47" s="641" t="str">
        <f aca="false">IF(P47="-","No Exam",SUM(J47,P47))</f>
        <v>No Exam</v>
      </c>
      <c r="R47" s="641"/>
      <c r="S47" s="640" t="str">
        <f aca="false">IF(Q47&lt;=39,"E",IF(Q47&lt;=49,"D",IF(Q47&lt;=59,"C",IF(Q47&lt;=69,"B",IF(Q47&lt;=100,"A","No Exam")))))</f>
        <v>No Exam</v>
      </c>
    </row>
    <row r="48" customFormat="false" ht="15.75" hidden="false" customHeight="false" outlineLevel="0" collapsed="false">
      <c r="A48" s="634" t="n">
        <v>41</v>
      </c>
      <c r="B48" s="582" t="s">
        <v>115</v>
      </c>
      <c r="C48" s="582" t="s">
        <v>116</v>
      </c>
      <c r="D48" s="637" t="n">
        <v>9</v>
      </c>
      <c r="E48" s="637" t="n">
        <v>13</v>
      </c>
      <c r="F48" s="636" t="n">
        <f aca="false">SUM(D48:E48)/40*20</f>
        <v>11</v>
      </c>
      <c r="G48" s="637" t="n">
        <v>3</v>
      </c>
      <c r="H48" s="637" t="n">
        <v>4</v>
      </c>
      <c r="I48" s="636" t="n">
        <f aca="false">SUM(G48:H48)</f>
        <v>7</v>
      </c>
      <c r="J48" s="636" t="n">
        <f aca="false">ROUND(F48+I48,0)</f>
        <v>18</v>
      </c>
      <c r="K48" s="642" t="n">
        <v>22</v>
      </c>
      <c r="L48" s="637" t="n">
        <v>18</v>
      </c>
      <c r="M48" s="637"/>
      <c r="N48" s="637" t="n">
        <v>7</v>
      </c>
      <c r="O48" s="637"/>
      <c r="P48" s="640" t="n">
        <f aca="false">IF(IF(COUNT(L48:O48)=0,K48,IF(COUNT(L48:O48)=1,K48+LARGE(L48:O48,1),IF(COUNT(L48:O48)&gt;1,K48+LARGE(L48:O48,1)+LARGE(L48:O48,2))))=0,"-",IF(COUNT(L48:O48)=0,K48,IF(COUNT(L48:O48)=1,K48+LARGE(L48:O48,1),IF(COUNT(L48:O48)&gt;1,K48+LARGE(L48:O48,1)+LARGE(L48:O48,2)))))</f>
        <v>47</v>
      </c>
      <c r="Q48" s="641" t="n">
        <f aca="false">IF(P48="-","No Exam",SUM(J48,P48))</f>
        <v>65</v>
      </c>
      <c r="R48" s="641"/>
      <c r="S48" s="640" t="str">
        <f aca="false">IF(Q48&lt;=39,"E",IF(Q48&lt;=49,"D",IF(Q48&lt;=59,"C",IF(Q48&lt;=69,"B",IF(Q48&lt;=100,"A","No Exam")))))</f>
        <v>B</v>
      </c>
    </row>
    <row r="49" customFormat="false" ht="15.75" hidden="false" customHeight="false" outlineLevel="0" collapsed="false">
      <c r="A49" s="634" t="n">
        <v>42</v>
      </c>
      <c r="B49" s="577" t="s">
        <v>117</v>
      </c>
      <c r="C49" s="577" t="s">
        <v>118</v>
      </c>
      <c r="D49" s="637" t="n">
        <v>14</v>
      </c>
      <c r="E49" s="637" t="n">
        <v>13</v>
      </c>
      <c r="F49" s="636" t="n">
        <f aca="false">SUM(D49:E49)/40*20</f>
        <v>13.5</v>
      </c>
      <c r="G49" s="637" t="n">
        <v>3</v>
      </c>
      <c r="H49" s="637" t="n">
        <v>4</v>
      </c>
      <c r="I49" s="636" t="n">
        <f aca="false">SUM(G49:H49)</f>
        <v>7</v>
      </c>
      <c r="J49" s="636" t="n">
        <f aca="false">ROUND(F49+I49,0)</f>
        <v>21</v>
      </c>
      <c r="K49" s="642" t="n">
        <v>21</v>
      </c>
      <c r="L49" s="637" t="n">
        <v>16</v>
      </c>
      <c r="M49" s="637" t="n">
        <v>12</v>
      </c>
      <c r="N49" s="637"/>
      <c r="O49" s="637"/>
      <c r="P49" s="640" t="n">
        <f aca="false">IF(IF(COUNT(L49:O49)=0,K49,IF(COUNT(L49:O49)=1,K49+LARGE(L49:O49,1),IF(COUNT(L49:O49)&gt;1,K49+LARGE(L49:O49,1)+LARGE(L49:O49,2))))=0,"-",IF(COUNT(L49:O49)=0,K49,IF(COUNT(L49:O49)=1,K49+LARGE(L49:O49,1),IF(COUNT(L49:O49)&gt;1,K49+LARGE(L49:O49,1)+LARGE(L49:O49,2)))))</f>
        <v>49</v>
      </c>
      <c r="Q49" s="641" t="n">
        <f aca="false">IF(P49="-","No Exam",SUM(J49,P49))</f>
        <v>70</v>
      </c>
      <c r="R49" s="641"/>
      <c r="S49" s="640" t="str">
        <f aca="false">IF(Q49&lt;=39,"E",IF(Q49&lt;=49,"D",IF(Q49&lt;=59,"C",IF(Q49&lt;=69,"B",IF(Q49&lt;=100,"A","No Exam")))))</f>
        <v>A</v>
      </c>
    </row>
    <row r="50" customFormat="false" ht="15.75" hidden="false" customHeight="false" outlineLevel="0" collapsed="false">
      <c r="A50" s="634" t="n">
        <v>43</v>
      </c>
      <c r="B50" s="577" t="s">
        <v>119</v>
      </c>
      <c r="C50" s="577" t="s">
        <v>120</v>
      </c>
      <c r="D50" s="637" t="n">
        <v>14</v>
      </c>
      <c r="E50" s="637" t="n">
        <v>7</v>
      </c>
      <c r="F50" s="636" t="n">
        <f aca="false">SUM(D50:E50)/40*20</f>
        <v>10.5</v>
      </c>
      <c r="G50" s="637" t="n">
        <v>3</v>
      </c>
      <c r="H50" s="637" t="n">
        <v>4</v>
      </c>
      <c r="I50" s="636" t="n">
        <f aca="false">SUM(G50:H50)</f>
        <v>7</v>
      </c>
      <c r="J50" s="636" t="n">
        <f aca="false">ROUND(F50+I50,0)</f>
        <v>18</v>
      </c>
      <c r="K50" s="642" t="n">
        <v>6</v>
      </c>
      <c r="L50" s="637" t="n">
        <v>15</v>
      </c>
      <c r="M50" s="637"/>
      <c r="N50" s="637"/>
      <c r="O50" s="637" t="n">
        <v>11</v>
      </c>
      <c r="P50" s="640" t="n">
        <f aca="false">IF(IF(COUNT(L50:O50)=0,K50,IF(COUNT(L50:O50)=1,K50+LARGE(L50:O50,1),IF(COUNT(L50:O50)&gt;1,K50+LARGE(L50:O50,1)+LARGE(L50:O50,2))))=0,"-",IF(COUNT(L50:O50)=0,K50,IF(COUNT(L50:O50)=1,K50+LARGE(L50:O50,1),IF(COUNT(L50:O50)&gt;1,K50+LARGE(L50:O50,1)+LARGE(L50:O50,2)))))</f>
        <v>32</v>
      </c>
      <c r="Q50" s="641" t="n">
        <f aca="false">IF(P50="-","No Exam",SUM(J50,P50))</f>
        <v>50</v>
      </c>
      <c r="R50" s="641"/>
      <c r="S50" s="640" t="str">
        <f aca="false">IF(Q50&lt;=39,"E",IF(Q50&lt;=49,"D",IF(Q50&lt;=59,"C",IF(Q50&lt;=69,"B",IF(Q50&lt;=100,"A","No Exam")))))</f>
        <v>C</v>
      </c>
    </row>
    <row r="51" customFormat="false" ht="15.75" hidden="false" customHeight="false" outlineLevel="0" collapsed="false">
      <c r="A51" s="634" t="n">
        <v>44</v>
      </c>
      <c r="B51" s="577" t="s">
        <v>121</v>
      </c>
      <c r="C51" s="577" t="s">
        <v>122</v>
      </c>
      <c r="D51" s="637" t="n">
        <v>7</v>
      </c>
      <c r="E51" s="637" t="n">
        <v>8</v>
      </c>
      <c r="F51" s="636" t="n">
        <f aca="false">SUM(D51:E51)/40*20</f>
        <v>7.5</v>
      </c>
      <c r="G51" s="637" t="n">
        <v>3</v>
      </c>
      <c r="H51" s="637" t="n">
        <v>4</v>
      </c>
      <c r="I51" s="636" t="n">
        <f aca="false">SUM(G51:H51)</f>
        <v>7</v>
      </c>
      <c r="J51" s="636" t="n">
        <f aca="false">ROUND(F51+I51,0)</f>
        <v>15</v>
      </c>
      <c r="K51" s="642" t="n">
        <v>18</v>
      </c>
      <c r="L51" s="637" t="n">
        <v>16</v>
      </c>
      <c r="M51" s="637"/>
      <c r="N51" s="637"/>
      <c r="O51" s="637" t="n">
        <v>13</v>
      </c>
      <c r="P51" s="640" t="n">
        <f aca="false">IF(IF(COUNT(L51:O51)=0,K51,IF(COUNT(L51:O51)=1,K51+LARGE(L51:O51,1),IF(COUNT(L51:O51)&gt;1,K51+LARGE(L51:O51,1)+LARGE(L51:O51,2))))=0,"-",IF(COUNT(L51:O51)=0,K51,IF(COUNT(L51:O51)=1,K51+LARGE(L51:O51,1),IF(COUNT(L51:O51)&gt;1,K51+LARGE(L51:O51,1)+LARGE(L51:O51,2)))))</f>
        <v>47</v>
      </c>
      <c r="Q51" s="641" t="n">
        <f aca="false">IF(P51="-","No Exam",SUM(J51,P51))</f>
        <v>62</v>
      </c>
      <c r="R51" s="641"/>
      <c r="S51" s="640" t="str">
        <f aca="false">IF(Q51&lt;=39,"E",IF(Q51&lt;=49,"D",IF(Q51&lt;=59,"C",IF(Q51&lt;=69,"B",IF(Q51&lt;=100,"A","No Exam")))))</f>
        <v>B</v>
      </c>
    </row>
    <row r="52" customFormat="false" ht="15.75" hidden="false" customHeight="false" outlineLevel="0" collapsed="false">
      <c r="A52" s="634" t="n">
        <v>45</v>
      </c>
      <c r="B52" s="577" t="s">
        <v>123</v>
      </c>
      <c r="C52" s="577" t="s">
        <v>124</v>
      </c>
      <c r="D52" s="637" t="n">
        <v>4</v>
      </c>
      <c r="E52" s="637" t="n">
        <v>3</v>
      </c>
      <c r="F52" s="636" t="n">
        <f aca="false">SUM(D52:E52)/40*20</f>
        <v>3.5</v>
      </c>
      <c r="G52" s="637" t="n">
        <v>3</v>
      </c>
      <c r="H52" s="637" t="n">
        <v>4</v>
      </c>
      <c r="I52" s="636" t="n">
        <f aca="false">SUM(G52:H52)</f>
        <v>7</v>
      </c>
      <c r="J52" s="636" t="n">
        <f aca="false">ROUND(F52+I52,0)</f>
        <v>11</v>
      </c>
      <c r="K52" s="642" t="n">
        <v>25</v>
      </c>
      <c r="L52" s="637" t="n">
        <v>18</v>
      </c>
      <c r="M52" s="637" t="n">
        <v>10</v>
      </c>
      <c r="N52" s="637"/>
      <c r="O52" s="637"/>
      <c r="P52" s="640" t="n">
        <f aca="false">IF(IF(COUNT(L52:O52)=0,K52,IF(COUNT(L52:O52)=1,K52+LARGE(L52:O52,1),IF(COUNT(L52:O52)&gt;1,K52+LARGE(L52:O52,1)+LARGE(L52:O52,2))))=0,"-",IF(COUNT(L52:O52)=0,K52,IF(COUNT(L52:O52)=1,K52+LARGE(L52:O52,1),IF(COUNT(L52:O52)&gt;1,K52+LARGE(L52:O52,1)+LARGE(L52:O52,2)))))</f>
        <v>53</v>
      </c>
      <c r="Q52" s="641" t="n">
        <f aca="false">IF(P52="-","No Exam",SUM(J52,P52))</f>
        <v>64</v>
      </c>
      <c r="R52" s="641"/>
      <c r="S52" s="640" t="str">
        <f aca="false">IF(Q52&lt;=39,"E",IF(Q52&lt;=49,"D",IF(Q52&lt;=59,"C",IF(Q52&lt;=69,"B",IF(Q52&lt;=100,"A","No Exam")))))</f>
        <v>B</v>
      </c>
    </row>
    <row r="53" customFormat="false" ht="15.75" hidden="false" customHeight="false" outlineLevel="0" collapsed="false">
      <c r="A53" s="634" t="n">
        <v>46</v>
      </c>
      <c r="B53" s="577" t="s">
        <v>125</v>
      </c>
      <c r="C53" s="577" t="s">
        <v>126</v>
      </c>
      <c r="D53" s="637" t="n">
        <v>10</v>
      </c>
      <c r="E53" s="637" t="n">
        <v>11</v>
      </c>
      <c r="F53" s="636" t="n">
        <f aca="false">SUM(D53:E53)/40*20</f>
        <v>10.5</v>
      </c>
      <c r="G53" s="637" t="n">
        <v>3</v>
      </c>
      <c r="H53" s="637" t="n">
        <v>4</v>
      </c>
      <c r="I53" s="636" t="n">
        <f aca="false">SUM(G53:H53)</f>
        <v>7</v>
      </c>
      <c r="J53" s="636" t="n">
        <f aca="false">ROUND(F53+I53,0)</f>
        <v>18</v>
      </c>
      <c r="K53" s="642" t="n">
        <v>25</v>
      </c>
      <c r="L53" s="637" t="n">
        <v>19</v>
      </c>
      <c r="M53" s="637" t="n">
        <v>11</v>
      </c>
      <c r="N53" s="637"/>
      <c r="O53" s="637"/>
      <c r="P53" s="640" t="n">
        <f aca="false">IF(IF(COUNT(L53:O53)=0,K53,IF(COUNT(L53:O53)=1,K53+LARGE(L53:O53,1),IF(COUNT(L53:O53)&gt;1,K53+LARGE(L53:O53,1)+LARGE(L53:O53,2))))=0,"-",IF(COUNT(L53:O53)=0,K53,IF(COUNT(L53:O53)=1,K53+LARGE(L53:O53,1),IF(COUNT(L53:O53)&gt;1,K53+LARGE(L53:O53,1)+LARGE(L53:O53,2)))))</f>
        <v>55</v>
      </c>
      <c r="Q53" s="641" t="n">
        <f aca="false">IF(P53="-","No Exam",SUM(J53,P53))</f>
        <v>73</v>
      </c>
      <c r="R53" s="641"/>
      <c r="S53" s="640" t="str">
        <f aca="false">IF(Q53&lt;=39,"E",IF(Q53&lt;=49,"D",IF(Q53&lt;=59,"C",IF(Q53&lt;=69,"B",IF(Q53&lt;=100,"A","No Exam")))))</f>
        <v>A</v>
      </c>
    </row>
    <row r="54" customFormat="false" ht="15.75" hidden="false" customHeight="false" outlineLevel="0" collapsed="false">
      <c r="A54" s="634" t="n">
        <v>47</v>
      </c>
      <c r="B54" s="577" t="s">
        <v>127</v>
      </c>
      <c r="C54" s="577" t="s">
        <v>128</v>
      </c>
      <c r="D54" s="637" t="n">
        <v>8</v>
      </c>
      <c r="E54" s="637" t="n">
        <v>4</v>
      </c>
      <c r="F54" s="636" t="n">
        <f aca="false">SUM(D54:E54)/40*20</f>
        <v>6</v>
      </c>
      <c r="G54" s="637" t="n">
        <v>3</v>
      </c>
      <c r="H54" s="637" t="n">
        <v>4</v>
      </c>
      <c r="I54" s="636" t="n">
        <f aca="false">SUM(G54:H54)</f>
        <v>7</v>
      </c>
      <c r="J54" s="636" t="n">
        <f aca="false">ROUND(F54+I54,0)</f>
        <v>13</v>
      </c>
      <c r="K54" s="642" t="n">
        <v>25</v>
      </c>
      <c r="L54" s="637" t="n">
        <v>18</v>
      </c>
      <c r="M54" s="637" t="n">
        <v>8</v>
      </c>
      <c r="N54" s="637"/>
      <c r="O54" s="637"/>
      <c r="P54" s="640" t="n">
        <f aca="false">IF(IF(COUNT(L54:O54)=0,K54,IF(COUNT(L54:O54)=1,K54+LARGE(L54:O54,1),IF(COUNT(L54:O54)&gt;1,K54+LARGE(L54:O54,1)+LARGE(L54:O54,2))))=0,"-",IF(COUNT(L54:O54)=0,K54,IF(COUNT(L54:O54)=1,K54+LARGE(L54:O54,1),IF(COUNT(L54:O54)&gt;1,K54+LARGE(L54:O54,1)+LARGE(L54:O54,2)))))</f>
        <v>51</v>
      </c>
      <c r="Q54" s="641" t="n">
        <f aca="false">IF(P54="-","No Exam",SUM(J54,P54))</f>
        <v>64</v>
      </c>
      <c r="R54" s="641"/>
      <c r="S54" s="640" t="str">
        <f aca="false">IF(Q54&lt;=39,"E",IF(Q54&lt;=49,"D",IF(Q54&lt;=59,"C",IF(Q54&lt;=69,"B",IF(Q54&lt;=100,"A","No Exam")))))</f>
        <v>B</v>
      </c>
    </row>
    <row r="55" customFormat="false" ht="15.75" hidden="false" customHeight="false" outlineLevel="0" collapsed="false">
      <c r="A55" s="634" t="n">
        <v>48</v>
      </c>
      <c r="B55" s="582" t="s">
        <v>129</v>
      </c>
      <c r="C55" s="582" t="s">
        <v>130</v>
      </c>
      <c r="D55" s="637" t="n">
        <v>8</v>
      </c>
      <c r="E55" s="637" t="n">
        <v>7</v>
      </c>
      <c r="F55" s="636" t="n">
        <f aca="false">SUM(D55:E55)/40*20</f>
        <v>7.5</v>
      </c>
      <c r="G55" s="637" t="n">
        <v>3</v>
      </c>
      <c r="H55" s="637" t="n">
        <v>4</v>
      </c>
      <c r="I55" s="636" t="n">
        <f aca="false">SUM(G55:H55)</f>
        <v>7</v>
      </c>
      <c r="J55" s="636" t="n">
        <f aca="false">ROUND(F55+I55,0)</f>
        <v>15</v>
      </c>
      <c r="K55" s="642" t="n">
        <v>24</v>
      </c>
      <c r="L55" s="637" t="n">
        <v>13</v>
      </c>
      <c r="M55" s="637"/>
      <c r="N55" s="637" t="n">
        <v>19</v>
      </c>
      <c r="O55" s="637"/>
      <c r="P55" s="640" t="n">
        <f aca="false">IF(IF(COUNT(L55:O55)=0,K55,IF(COUNT(L55:O55)=1,K55+LARGE(L55:O55,1),IF(COUNT(L55:O55)&gt;1,K55+LARGE(L55:O55,1)+LARGE(L55:O55,2))))=0,"-",IF(COUNT(L55:O55)=0,K55,IF(COUNT(L55:O55)=1,K55+LARGE(L55:O55,1),IF(COUNT(L55:O55)&gt;1,K55+LARGE(L55:O55,1)+LARGE(L55:O55,2)))))</f>
        <v>56</v>
      </c>
      <c r="Q55" s="641" t="n">
        <f aca="false">IF(P55="-","No Exam",SUM(J55,P55))</f>
        <v>71</v>
      </c>
      <c r="R55" s="641"/>
      <c r="S55" s="640" t="str">
        <f aca="false">IF(Q55&lt;=39,"E",IF(Q55&lt;=49,"D",IF(Q55&lt;=59,"C",IF(Q55&lt;=69,"B",IF(Q55&lt;=100,"A","No Exam")))))</f>
        <v>A</v>
      </c>
    </row>
    <row r="56" customFormat="false" ht="15.75" hidden="false" customHeight="false" outlineLevel="0" collapsed="false">
      <c r="A56" s="634" t="n">
        <v>49</v>
      </c>
      <c r="B56" s="577" t="s">
        <v>168</v>
      </c>
      <c r="C56" s="577" t="s">
        <v>176</v>
      </c>
      <c r="D56" s="635" t="n">
        <v>11</v>
      </c>
      <c r="E56" s="635" t="n">
        <v>8</v>
      </c>
      <c r="F56" s="636" t="n">
        <f aca="false">SUM(D56:E56)/40*20</f>
        <v>9.5</v>
      </c>
      <c r="G56" s="635" t="n">
        <v>3</v>
      </c>
      <c r="H56" s="635" t="n">
        <v>4</v>
      </c>
      <c r="I56" s="636" t="n">
        <f aca="false">SUM(G56:H56)</f>
        <v>7</v>
      </c>
      <c r="J56" s="636" t="n">
        <f aca="false">ROUND(F56+I56,0)</f>
        <v>17</v>
      </c>
      <c r="K56" s="638" t="n">
        <v>14</v>
      </c>
      <c r="L56" s="635"/>
      <c r="M56" s="635" t="n">
        <v>0</v>
      </c>
      <c r="N56" s="635" t="n">
        <v>12</v>
      </c>
      <c r="O56" s="635"/>
      <c r="P56" s="640" t="n">
        <f aca="false">IF(IF(COUNT(L56:O56)=0,K56,IF(COUNT(L56:O56)=1,K56+LARGE(L56:O56,1),IF(COUNT(L56:O56)&gt;1,K56+LARGE(L56:O56,1)+LARGE(L56:O56,2))))=0,"-",IF(COUNT(L56:O56)=0,K56,IF(COUNT(L56:O56)=1,K56+LARGE(L56:O56,1),IF(COUNT(L56:O56)&gt;1,K56+LARGE(L56:O56,1)+LARGE(L56:O56,2)))))</f>
        <v>26</v>
      </c>
      <c r="Q56" s="641" t="n">
        <f aca="false">IF(P56="-","No Exam",SUM(J56,P56))</f>
        <v>43</v>
      </c>
      <c r="R56" s="641"/>
      <c r="S56" s="640" t="str">
        <f aca="false">IF(Q56&lt;=39,"E",IF(Q56&lt;=49,"D",IF(Q56&lt;=59,"C",IF(Q56&lt;=69,"B",IF(Q56&lt;=100,"A","No Exam")))))</f>
        <v>D</v>
      </c>
    </row>
    <row r="57" customFormat="false" ht="15.75" hidden="false" customHeight="false" outlineLevel="0" collapsed="false">
      <c r="A57" s="634" t="n">
        <v>50</v>
      </c>
      <c r="B57" s="577" t="s">
        <v>131</v>
      </c>
      <c r="C57" s="577" t="s">
        <v>132</v>
      </c>
      <c r="D57" s="635" t="n">
        <v>9</v>
      </c>
      <c r="E57" s="635" t="n">
        <v>9</v>
      </c>
      <c r="F57" s="636" t="n">
        <f aca="false">SUM(D57:E57)/40*20</f>
        <v>9</v>
      </c>
      <c r="G57" s="635" t="n">
        <v>3</v>
      </c>
      <c r="H57" s="635" t="n">
        <v>4</v>
      </c>
      <c r="I57" s="636" t="n">
        <f aca="false">SUM(G57:H57)</f>
        <v>7</v>
      </c>
      <c r="J57" s="636" t="n">
        <f aca="false">ROUND(F57+I57,0)</f>
        <v>16</v>
      </c>
      <c r="K57" s="638" t="n">
        <v>18</v>
      </c>
      <c r="L57" s="635" t="n">
        <v>18</v>
      </c>
      <c r="M57" s="635" t="n">
        <v>9</v>
      </c>
      <c r="N57" s="635"/>
      <c r="O57" s="635"/>
      <c r="P57" s="640" t="n">
        <f aca="false">IF(IF(COUNT(L57:O57)=0,K57,IF(COUNT(L57:O57)=1,K57+LARGE(L57:O57,1),IF(COUNT(L57:O57)&gt;1,K57+LARGE(L57:O57,1)+LARGE(L57:O57,2))))=0,"-",IF(COUNT(L57:O57)=0,K57,IF(COUNT(L57:O57)=1,K57+LARGE(L57:O57,1),IF(COUNT(L57:O57)&gt;1,K57+LARGE(L57:O57,1)+LARGE(L57:O57,2)))))</f>
        <v>45</v>
      </c>
      <c r="Q57" s="641" t="n">
        <f aca="false">IF(P57="-","No Exam",SUM(J57,P57))</f>
        <v>61</v>
      </c>
      <c r="R57" s="641"/>
      <c r="S57" s="640" t="str">
        <f aca="false">IF(Q57&lt;=39,"E",IF(Q57&lt;=49,"D",IF(Q57&lt;=59,"C",IF(Q57&lt;=69,"B",IF(Q57&lt;=100,"A","No Exam")))))</f>
        <v>B</v>
      </c>
    </row>
    <row r="58" customFormat="false" ht="15.75" hidden="false" customHeight="false" outlineLevel="0" collapsed="false">
      <c r="A58" s="634" t="n">
        <v>51</v>
      </c>
      <c r="B58" s="582" t="s">
        <v>133</v>
      </c>
      <c r="C58" s="582" t="s">
        <v>134</v>
      </c>
      <c r="D58" s="635" t="n">
        <v>12</v>
      </c>
      <c r="E58" s="635" t="n">
        <v>18</v>
      </c>
      <c r="F58" s="636" t="n">
        <f aca="false">SUM(D58:E58)/40*20</f>
        <v>15</v>
      </c>
      <c r="G58" s="635" t="n">
        <v>3</v>
      </c>
      <c r="H58" s="635" t="n">
        <v>4</v>
      </c>
      <c r="I58" s="636" t="n">
        <f aca="false">SUM(G58:H58)</f>
        <v>7</v>
      </c>
      <c r="J58" s="636" t="n">
        <f aca="false">ROUND(F58+I58,0)</f>
        <v>22</v>
      </c>
      <c r="K58" s="638" t="n">
        <v>25</v>
      </c>
      <c r="L58" s="635" t="n">
        <v>18</v>
      </c>
      <c r="M58" s="635"/>
      <c r="N58" s="635"/>
      <c r="O58" s="635" t="n">
        <v>14</v>
      </c>
      <c r="P58" s="640" t="n">
        <f aca="false">IF(IF(COUNT(L58:O58)=0,K58,IF(COUNT(L58:O58)=1,K58+LARGE(L58:O58,1),IF(COUNT(L58:O58)&gt;1,K58+LARGE(L58:O58,1)+LARGE(L58:O58,2))))=0,"-",IF(COUNT(L58:O58)=0,K58,IF(COUNT(L58:O58)=1,K58+LARGE(L58:O58,1),IF(COUNT(L58:O58)&gt;1,K58+LARGE(L58:O58,1)+LARGE(L58:O58,2)))))</f>
        <v>57</v>
      </c>
      <c r="Q58" s="641" t="n">
        <f aca="false">IF(P58="-","No Exam",SUM(J58,P58))</f>
        <v>79</v>
      </c>
      <c r="R58" s="641"/>
      <c r="S58" s="640" t="str">
        <f aca="false">IF(Q58&lt;=39,"E",IF(Q58&lt;=49,"D",IF(Q58&lt;=59,"C",IF(Q58&lt;=69,"B",IF(Q58&lt;=100,"A","No Exam")))))</f>
        <v>A</v>
      </c>
    </row>
    <row r="59" customFormat="false" ht="15.65" hidden="false" customHeight="false" outlineLevel="0" collapsed="false">
      <c r="A59" s="634" t="n">
        <v>52</v>
      </c>
      <c r="B59" s="577" t="s">
        <v>135</v>
      </c>
      <c r="C59" s="577" t="s">
        <v>378</v>
      </c>
      <c r="D59" s="635" t="n">
        <v>8</v>
      </c>
      <c r="E59" s="635" t="n">
        <v>6</v>
      </c>
      <c r="F59" s="636" t="n">
        <f aca="false">SUM(D59:E59)/40*20</f>
        <v>7</v>
      </c>
      <c r="G59" s="635" t="n">
        <v>3</v>
      </c>
      <c r="H59" s="635" t="n">
        <v>4</v>
      </c>
      <c r="I59" s="636" t="n">
        <f aca="false">SUM(G59:H59)</f>
        <v>7</v>
      </c>
      <c r="J59" s="636" t="n">
        <f aca="false">ROUND(F59+I59,0)</f>
        <v>14</v>
      </c>
      <c r="K59" s="638" t="n">
        <v>16</v>
      </c>
      <c r="L59" s="635" t="n">
        <v>11</v>
      </c>
      <c r="M59" s="635"/>
      <c r="N59" s="635" t="n">
        <v>9</v>
      </c>
      <c r="O59" s="635"/>
      <c r="P59" s="640" t="n">
        <f aca="false">IF(IF(COUNT(L59:O59)=0,K59,IF(COUNT(L59:O59)=1,K59+LARGE(L59:O59,1),IF(COUNT(L59:O59)&gt;1,K59+LARGE(L59:O59,1)+LARGE(L59:O59,2))))=0,"-",IF(COUNT(L59:O59)=0,K59,IF(COUNT(L59:O59)=1,K59+LARGE(L59:O59,1),IF(COUNT(L59:O59)&gt;1,K59+LARGE(L59:O59,1)+LARGE(L59:O59,2)))))</f>
        <v>36</v>
      </c>
      <c r="Q59" s="641" t="n">
        <f aca="false">IF(P59="-","No Exam",SUM(J59,P59))</f>
        <v>50</v>
      </c>
      <c r="R59" s="641"/>
      <c r="S59" s="640" t="str">
        <f aca="false">IF(Q59&lt;=39,"E",IF(Q59&lt;=49,"D",IF(Q59&lt;=59,"C",IF(Q59&lt;=69,"B",IF(Q59&lt;=100,"A","No Exam")))))</f>
        <v>C</v>
      </c>
    </row>
    <row r="60" customFormat="false" ht="15.75" hidden="false" customHeight="false" outlineLevel="0" collapsed="false">
      <c r="A60" s="634" t="n">
        <v>53</v>
      </c>
      <c r="B60" s="577" t="s">
        <v>148</v>
      </c>
      <c r="C60" s="577" t="s">
        <v>149</v>
      </c>
      <c r="D60" s="635" t="n">
        <v>12</v>
      </c>
      <c r="E60" s="635" t="n">
        <v>7</v>
      </c>
      <c r="F60" s="636" t="n">
        <f aca="false">SUM(D60:E60)/40*20</f>
        <v>9.5</v>
      </c>
      <c r="G60" s="635" t="n">
        <v>3</v>
      </c>
      <c r="H60" s="635" t="n">
        <v>4</v>
      </c>
      <c r="I60" s="636" t="n">
        <f aca="false">SUM(G60:H60)</f>
        <v>7</v>
      </c>
      <c r="J60" s="636" t="n">
        <f aca="false">ROUND(F60+I60,0)</f>
        <v>17</v>
      </c>
      <c r="K60" s="638" t="n">
        <v>15</v>
      </c>
      <c r="L60" s="635" t="n">
        <v>14</v>
      </c>
      <c r="M60" s="635" t="n">
        <v>8</v>
      </c>
      <c r="N60" s="635"/>
      <c r="O60" s="635"/>
      <c r="P60" s="640" t="n">
        <f aca="false">IF(IF(COUNT(L60:O60)=0,K60,IF(COUNT(L60:O60)=1,K60+LARGE(L60:O60,1),IF(COUNT(L60:O60)&gt;1,K60+LARGE(L60:O60,1)+LARGE(L60:O60,2))))=0,"-",IF(COUNT(L60:O60)=0,K60,IF(COUNT(L60:O60)=1,K60+LARGE(L60:O60,1),IF(COUNT(L60:O60)&gt;1,K60+LARGE(L60:O60,1)+LARGE(L60:O60,2)))))</f>
        <v>37</v>
      </c>
      <c r="Q60" s="641" t="n">
        <f aca="false">IF(P60="-","No Exam",SUM(J60,P60))</f>
        <v>54</v>
      </c>
      <c r="R60" s="641"/>
      <c r="S60" s="640" t="str">
        <f aca="false">IF(Q60&lt;=39,"E",IF(Q60&lt;=49,"D",IF(Q60&lt;=59,"C",IF(Q60&lt;=69,"B",IF(Q60&lt;=100,"A","No Exam")))))</f>
        <v>C</v>
      </c>
    </row>
    <row r="61" customFormat="false" ht="15.75" hidden="false" customHeight="false" outlineLevel="0" collapsed="false">
      <c r="A61" s="634" t="n">
        <v>54</v>
      </c>
      <c r="B61" s="577" t="s">
        <v>152</v>
      </c>
      <c r="C61" s="577" t="s">
        <v>153</v>
      </c>
      <c r="D61" s="635" t="n">
        <v>9</v>
      </c>
      <c r="E61" s="635" t="n">
        <v>7</v>
      </c>
      <c r="F61" s="636" t="n">
        <f aca="false">SUM(D61:E61)/40*20</f>
        <v>8</v>
      </c>
      <c r="G61" s="635" t="n">
        <v>3</v>
      </c>
      <c r="H61" s="635" t="n">
        <v>4</v>
      </c>
      <c r="I61" s="636" t="n">
        <f aca="false">SUM(G61:H61)</f>
        <v>7</v>
      </c>
      <c r="J61" s="636" t="n">
        <f aca="false">ROUND(F61+I61,0)</f>
        <v>15</v>
      </c>
      <c r="K61" s="638" t="n">
        <v>17</v>
      </c>
      <c r="L61" s="635" t="n">
        <v>11</v>
      </c>
      <c r="M61" s="635" t="n">
        <v>4</v>
      </c>
      <c r="N61" s="635"/>
      <c r="O61" s="635"/>
      <c r="P61" s="640" t="n">
        <f aca="false">IF(IF(COUNT(L61:O61)=0,K61,IF(COUNT(L61:O61)=1,K61+LARGE(L61:O61,1),IF(COUNT(L61:O61)&gt;1,K61+LARGE(L61:O61,1)+LARGE(L61:O61,2))))=0,"-",IF(COUNT(L61:O61)=0,K61,IF(COUNT(L61:O61)=1,K61+LARGE(L61:O61,1),IF(COUNT(L61:O61)&gt;1,K61+LARGE(L61:O61,1)+LARGE(L61:O61,2)))))</f>
        <v>32</v>
      </c>
      <c r="Q61" s="641" t="n">
        <f aca="false">IF(P61="-","No Exam",SUM(J61,P61))</f>
        <v>47</v>
      </c>
      <c r="R61" s="641"/>
      <c r="S61" s="640" t="str">
        <f aca="false">IF(Q61&lt;=39,"E",IF(Q61&lt;=49,"D",IF(Q61&lt;=59,"C",IF(Q61&lt;=69,"B",IF(Q61&lt;=100,"A","No Exam")))))</f>
        <v>D</v>
      </c>
    </row>
    <row r="62" customFormat="false" ht="15.75" hidden="false" customHeight="false" outlineLevel="0" collapsed="false">
      <c r="A62" s="634" t="n">
        <v>55</v>
      </c>
      <c r="B62" s="577" t="s">
        <v>476</v>
      </c>
      <c r="C62" s="577" t="s">
        <v>477</v>
      </c>
      <c r="D62" s="635"/>
      <c r="E62" s="635"/>
      <c r="F62" s="636"/>
      <c r="G62" s="635"/>
      <c r="H62" s="635"/>
      <c r="I62" s="636"/>
      <c r="J62" s="636"/>
      <c r="K62" s="638"/>
      <c r="L62" s="635"/>
      <c r="M62" s="635"/>
      <c r="N62" s="635"/>
      <c r="O62" s="635"/>
      <c r="P62" s="640"/>
      <c r="Q62" s="641"/>
      <c r="R62" s="641"/>
      <c r="S62" s="640"/>
    </row>
    <row r="63" customFormat="false" ht="15.75" hidden="false" customHeight="false" outlineLevel="0" collapsed="false">
      <c r="A63" s="634" t="n">
        <v>56</v>
      </c>
      <c r="B63" s="577" t="s">
        <v>154</v>
      </c>
      <c r="C63" s="577" t="s">
        <v>155</v>
      </c>
      <c r="D63" s="635" t="n">
        <v>18</v>
      </c>
      <c r="E63" s="635" t="n">
        <v>14</v>
      </c>
      <c r="F63" s="636" t="n">
        <f aca="false">SUM(D63:E63)/40*20</f>
        <v>16</v>
      </c>
      <c r="G63" s="635" t="n">
        <v>3</v>
      </c>
      <c r="H63" s="635" t="n">
        <v>4</v>
      </c>
      <c r="I63" s="636" t="n">
        <f aca="false">SUM(G63:H63)</f>
        <v>7</v>
      </c>
      <c r="J63" s="636" t="n">
        <f aca="false">ROUND(F63+I63,0)</f>
        <v>23</v>
      </c>
      <c r="K63" s="638" t="n">
        <v>19</v>
      </c>
      <c r="L63" s="635" t="n">
        <v>16</v>
      </c>
      <c r="M63" s="635"/>
      <c r="N63" s="635"/>
      <c r="O63" s="635" t="n">
        <v>16</v>
      </c>
      <c r="P63" s="640" t="n">
        <f aca="false">IF(IF(COUNT(L63:O63)=0,K63,IF(COUNT(L63:O63)=1,K63+LARGE(L63:O63,1),IF(COUNT(L63:O63)&gt;1,K63+LARGE(L63:O63,1)+LARGE(L63:O63,2))))=0,"-",IF(COUNT(L63:O63)=0,K63,IF(COUNT(L63:O63)=1,K63+LARGE(L63:O63,1),IF(COUNT(L63:O63)&gt;1,K63+LARGE(L63:O63,1)+LARGE(L63:O63,2)))))</f>
        <v>51</v>
      </c>
      <c r="Q63" s="641" t="n">
        <f aca="false">IF(P63="-","No Exam",SUM(J63,P63))</f>
        <v>74</v>
      </c>
      <c r="R63" s="641"/>
      <c r="S63" s="640" t="str">
        <f aca="false">IF(Q63&lt;=39,"E",IF(Q63&lt;=49,"D",IF(Q63&lt;=59,"C",IF(Q63&lt;=69,"B",IF(Q63&lt;=100,"A","No Exam")))))</f>
        <v>A</v>
      </c>
    </row>
    <row r="64" customFormat="false" ht="15.75" hidden="false" customHeight="false" outlineLevel="0" collapsed="false">
      <c r="A64" s="634" t="n">
        <v>57</v>
      </c>
      <c r="B64" s="577" t="s">
        <v>156</v>
      </c>
      <c r="C64" s="577" t="s">
        <v>157</v>
      </c>
      <c r="D64" s="635" t="n">
        <v>11</v>
      </c>
      <c r="E64" s="635" t="n">
        <v>4</v>
      </c>
      <c r="F64" s="636" t="n">
        <f aca="false">SUM(D64:E64)/40*20</f>
        <v>7.5</v>
      </c>
      <c r="G64" s="635" t="n">
        <v>3</v>
      </c>
      <c r="H64" s="635" t="n">
        <v>4</v>
      </c>
      <c r="I64" s="636" t="n">
        <f aca="false">SUM(G64:H64)</f>
        <v>7</v>
      </c>
      <c r="J64" s="636" t="n">
        <f aca="false">ROUND(F64+I64,0)</f>
        <v>15</v>
      </c>
      <c r="K64" s="638" t="n">
        <v>20</v>
      </c>
      <c r="L64" s="635" t="n">
        <v>13</v>
      </c>
      <c r="M64" s="635" t="n">
        <v>3</v>
      </c>
      <c r="N64" s="635"/>
      <c r="O64" s="635"/>
      <c r="P64" s="640" t="n">
        <f aca="false">IF(IF(COUNT(L64:O64)=0,K64,IF(COUNT(L64:O64)=1,K64+LARGE(L64:O64,1),IF(COUNT(L64:O64)&gt;1,K64+LARGE(L64:O64,1)+LARGE(L64:O64,2))))=0,"-",IF(COUNT(L64:O64)=0,K64,IF(COUNT(L64:O64)=1,K64+LARGE(L64:O64,1),IF(COUNT(L64:O64)&gt;1,K64+LARGE(L64:O64,1)+LARGE(L64:O64,2)))))</f>
        <v>36</v>
      </c>
      <c r="Q64" s="641" t="n">
        <f aca="false">IF(P64="-","No Exam",SUM(J64,P64))</f>
        <v>51</v>
      </c>
      <c r="R64" s="641"/>
      <c r="S64" s="640" t="str">
        <f aca="false">IF(Q64&lt;=39,"E",IF(Q64&lt;=49,"D",IF(Q64&lt;=59,"C",IF(Q64&lt;=69,"B",IF(Q64&lt;=100,"A","No Exam")))))</f>
        <v>C</v>
      </c>
    </row>
    <row r="65" customFormat="false" ht="15.75" hidden="false" customHeight="false" outlineLevel="0" collapsed="false">
      <c r="A65" s="634" t="n">
        <v>58</v>
      </c>
      <c r="B65" s="577" t="s">
        <v>478</v>
      </c>
      <c r="C65" s="577" t="s">
        <v>479</v>
      </c>
      <c r="D65" s="635"/>
      <c r="E65" s="635"/>
      <c r="F65" s="636"/>
      <c r="G65" s="635"/>
      <c r="H65" s="635"/>
      <c r="I65" s="636"/>
      <c r="J65" s="636"/>
      <c r="K65" s="638"/>
      <c r="L65" s="635"/>
      <c r="M65" s="635"/>
      <c r="N65" s="635"/>
      <c r="O65" s="635"/>
      <c r="P65" s="640"/>
      <c r="Q65" s="641"/>
      <c r="R65" s="641"/>
      <c r="S65" s="640"/>
    </row>
    <row r="66" customFormat="false" ht="15.75" hidden="false" customHeight="false" outlineLevel="0" collapsed="false">
      <c r="A66" s="634" t="n">
        <v>59</v>
      </c>
      <c r="B66" s="577" t="s">
        <v>481</v>
      </c>
      <c r="C66" s="577" t="s">
        <v>482</v>
      </c>
      <c r="D66" s="635"/>
      <c r="E66" s="635"/>
      <c r="F66" s="636"/>
      <c r="G66" s="635"/>
      <c r="H66" s="635"/>
      <c r="I66" s="636"/>
      <c r="J66" s="636"/>
      <c r="K66" s="638"/>
      <c r="L66" s="635"/>
      <c r="M66" s="635"/>
      <c r="N66" s="635"/>
      <c r="O66" s="635"/>
      <c r="P66" s="640"/>
      <c r="Q66" s="641"/>
      <c r="R66" s="641"/>
      <c r="S66" s="640"/>
    </row>
    <row r="67" customFormat="false" ht="15.75" hidden="false" customHeight="false" outlineLevel="0" collapsed="false">
      <c r="A67" s="634" t="n">
        <v>60</v>
      </c>
      <c r="B67" s="577" t="s">
        <v>483</v>
      </c>
      <c r="C67" s="577" t="s">
        <v>484</v>
      </c>
      <c r="D67" s="635"/>
      <c r="E67" s="635"/>
      <c r="F67" s="636"/>
      <c r="G67" s="635"/>
      <c r="H67" s="635"/>
      <c r="I67" s="636"/>
      <c r="J67" s="636"/>
      <c r="K67" s="638"/>
      <c r="L67" s="635"/>
      <c r="M67" s="635"/>
      <c r="N67" s="635"/>
      <c r="O67" s="635"/>
      <c r="P67" s="640"/>
      <c r="Q67" s="641"/>
      <c r="R67" s="641"/>
      <c r="S67" s="640"/>
    </row>
    <row r="68" customFormat="false" ht="15.75" hidden="false" customHeight="false" outlineLevel="0" collapsed="false">
      <c r="A68" s="634" t="n">
        <v>61</v>
      </c>
      <c r="B68" s="577" t="s">
        <v>158</v>
      </c>
      <c r="C68" s="577" t="s">
        <v>159</v>
      </c>
      <c r="D68" s="635" t="n">
        <v>6</v>
      </c>
      <c r="E68" s="635" t="n">
        <v>8</v>
      </c>
      <c r="F68" s="636" t="n">
        <f aca="false">SUM(D68:E68)/40*20</f>
        <v>7</v>
      </c>
      <c r="G68" s="635" t="n">
        <v>3</v>
      </c>
      <c r="H68" s="635" t="n">
        <v>4</v>
      </c>
      <c r="I68" s="636" t="n">
        <f aca="false">SUM(G68:H68)</f>
        <v>7</v>
      </c>
      <c r="J68" s="636" t="n">
        <f aca="false">ROUND(F68+I68,0)</f>
        <v>14</v>
      </c>
      <c r="K68" s="638" t="n">
        <v>15</v>
      </c>
      <c r="L68" s="635" t="n">
        <v>18</v>
      </c>
      <c r="M68" s="635" t="n">
        <v>6</v>
      </c>
      <c r="N68" s="635"/>
      <c r="O68" s="635"/>
      <c r="P68" s="640" t="n">
        <f aca="false">IF(IF(COUNT(L68:O68)=0,K68,IF(COUNT(L68:O68)=1,K68+LARGE(L68:O68,1),IF(COUNT(L68:O68)&gt;1,K68+LARGE(L68:O68,1)+LARGE(L68:O68,2))))=0,"-",IF(COUNT(L68:O68)=0,K68,IF(COUNT(L68:O68)=1,K68+LARGE(L68:O68,1),IF(COUNT(L68:O68)&gt;1,K68+LARGE(L68:O68,1)+LARGE(L68:O68,2)))))</f>
        <v>39</v>
      </c>
      <c r="Q68" s="641" t="n">
        <f aca="false">IF(P68="-","No Exam",SUM(J68,P68))</f>
        <v>53</v>
      </c>
      <c r="R68" s="641"/>
      <c r="S68" s="640" t="str">
        <f aca="false">IF(Q68&lt;=39,"E",IF(Q68&lt;=49,"D",IF(Q68&lt;=59,"C",IF(Q68&lt;=69,"B",IF(Q68&lt;=100,"A","No Exam")))))</f>
        <v>C</v>
      </c>
    </row>
    <row r="69" customFormat="false" ht="15.75" hidden="false" customHeight="false" outlineLevel="0" collapsed="false">
      <c r="A69" s="634" t="n">
        <v>62</v>
      </c>
      <c r="B69" s="583" t="s">
        <v>415</v>
      </c>
      <c r="C69" s="583" t="s">
        <v>416</v>
      </c>
      <c r="D69" s="635"/>
      <c r="E69" s="635"/>
      <c r="F69" s="636"/>
      <c r="G69" s="635"/>
      <c r="H69" s="635"/>
      <c r="I69" s="636"/>
      <c r="J69" s="636"/>
      <c r="K69" s="638"/>
      <c r="L69" s="635"/>
      <c r="M69" s="635"/>
      <c r="N69" s="635"/>
      <c r="O69" s="635"/>
      <c r="P69" s="640"/>
      <c r="Q69" s="641"/>
      <c r="R69" s="641"/>
      <c r="S69" s="640"/>
    </row>
    <row r="70" customFormat="false" ht="15.75" hidden="false" customHeight="false" outlineLevel="0" collapsed="false">
      <c r="A70" s="634" t="n">
        <v>63</v>
      </c>
      <c r="B70" s="583" t="s">
        <v>177</v>
      </c>
      <c r="C70" s="583" t="s">
        <v>417</v>
      </c>
      <c r="D70" s="635" t="n">
        <v>13</v>
      </c>
      <c r="E70" s="635" t="n">
        <v>15</v>
      </c>
      <c r="F70" s="636" t="n">
        <f aca="false">SUM(D70:E70)/40*20</f>
        <v>14</v>
      </c>
      <c r="G70" s="635" t="n">
        <v>3</v>
      </c>
      <c r="H70" s="635" t="n">
        <v>4</v>
      </c>
      <c r="I70" s="636" t="n">
        <f aca="false">SUM(G70:H70)</f>
        <v>7</v>
      </c>
      <c r="J70" s="636" t="n">
        <f aca="false">ROUND(F70+I70,0)</f>
        <v>21</v>
      </c>
      <c r="K70" s="638" t="n">
        <v>7</v>
      </c>
      <c r="L70" s="635" t="n">
        <v>9</v>
      </c>
      <c r="M70" s="635"/>
      <c r="N70" s="635" t="n">
        <v>3</v>
      </c>
      <c r="O70" s="635"/>
      <c r="P70" s="640" t="n">
        <f aca="false">IF(IF(COUNT(L70:O70)=0,K70,IF(COUNT(L70:O70)=1,K70+LARGE(L70:O70,1),IF(COUNT(L70:O70)&gt;1,K70+LARGE(L70:O70,1)+LARGE(L70:O70,2))))=0,"-",IF(COUNT(L70:O70)=0,K70,IF(COUNT(L70:O70)=1,K70+LARGE(L70:O70,1),IF(COUNT(L70:O70)&gt;1,K70+LARGE(L70:O70,1)+LARGE(L70:O70,2)))))</f>
        <v>19</v>
      </c>
      <c r="Q70" s="641" t="n">
        <f aca="false">IF(P70="-","No Exam",SUM(J70,P70))</f>
        <v>40</v>
      </c>
      <c r="R70" s="641"/>
      <c r="S70" s="640" t="str">
        <f aca="false">IF(Q70&lt;=39,"E",IF(Q70&lt;=49,"D",IF(Q70&lt;=59,"C",IF(Q70&lt;=69,"B",IF(Q70&lt;=100,"A","No Exam")))))</f>
        <v>D</v>
      </c>
    </row>
    <row r="71" customFormat="false" ht="15.75" hidden="false" customHeight="false" outlineLevel="0" collapsed="false">
      <c r="A71" s="634" t="n">
        <v>64</v>
      </c>
      <c r="B71" s="583" t="s">
        <v>488</v>
      </c>
      <c r="C71" s="583" t="s">
        <v>489</v>
      </c>
      <c r="D71" s="635"/>
      <c r="E71" s="635"/>
      <c r="F71" s="636"/>
      <c r="G71" s="635"/>
      <c r="H71" s="635"/>
      <c r="I71" s="636"/>
      <c r="J71" s="636"/>
      <c r="K71" s="638"/>
      <c r="L71" s="635"/>
      <c r="M71" s="635"/>
      <c r="N71" s="635"/>
      <c r="O71" s="635"/>
      <c r="P71" s="640"/>
      <c r="Q71" s="641"/>
      <c r="R71" s="641"/>
      <c r="S71" s="640"/>
    </row>
    <row r="72" customFormat="false" ht="15.75" hidden="false" customHeight="false" outlineLevel="0" collapsed="false">
      <c r="A72" s="643" t="n">
        <v>65</v>
      </c>
      <c r="B72" s="583" t="s">
        <v>160</v>
      </c>
      <c r="C72" s="583" t="s">
        <v>161</v>
      </c>
      <c r="D72" s="635" t="n">
        <v>10</v>
      </c>
      <c r="E72" s="635" t="n">
        <v>5</v>
      </c>
      <c r="F72" s="636" t="n">
        <f aca="false">SUM(D72:E72)/40*20</f>
        <v>7.5</v>
      </c>
      <c r="G72" s="635" t="n">
        <v>3</v>
      </c>
      <c r="H72" s="635" t="n">
        <v>4</v>
      </c>
      <c r="I72" s="636" t="n">
        <f aca="false">SUM(G72:H72)</f>
        <v>7</v>
      </c>
      <c r="J72" s="636" t="n">
        <f aca="false">ROUND(F72+I72,0)</f>
        <v>15</v>
      </c>
      <c r="K72" s="638" t="n">
        <v>11</v>
      </c>
      <c r="L72" s="635" t="n">
        <v>7</v>
      </c>
      <c r="M72" s="635"/>
      <c r="N72" s="635" t="n">
        <v>15</v>
      </c>
      <c r="O72" s="635"/>
      <c r="P72" s="640" t="n">
        <f aca="false">IF(IF(COUNT(L72:O72)=0,K72,IF(COUNT(L72:O72)=1,K72+LARGE(L72:O72,1),IF(COUNT(L72:O72)&gt;1,K72+LARGE(L72:O72,1)+LARGE(L72:O72,2))))=0,"-",IF(COUNT(L72:O72)=0,K72,IF(COUNT(L72:O72)=1,K72+LARGE(L72:O72,1),IF(COUNT(L72:O72)&gt;1,K72+LARGE(L72:O72,1)+LARGE(L72:O72,2)))))</f>
        <v>33</v>
      </c>
      <c r="Q72" s="641" t="n">
        <f aca="false">IF(P72="-","No Exam",SUM(J72,P72))</f>
        <v>48</v>
      </c>
      <c r="R72" s="641"/>
      <c r="S72" s="640" t="str">
        <f aca="false">IF(Q72&lt;=39,"E",IF(Q72&lt;=49,"D",IF(Q72&lt;=59,"C",IF(Q72&lt;=69,"B",IF(Q72&lt;=100,"A","No Exam")))))</f>
        <v>D</v>
      </c>
    </row>
    <row r="73" customFormat="false" ht="15.75" hidden="false" customHeight="false" outlineLevel="0" collapsed="false">
      <c r="A73" s="643" t="n">
        <v>66</v>
      </c>
      <c r="B73" s="644" t="s">
        <v>182</v>
      </c>
      <c r="C73" s="644" t="s">
        <v>183</v>
      </c>
      <c r="D73" s="635" t="n">
        <v>2</v>
      </c>
      <c r="E73" s="635" t="n">
        <v>6</v>
      </c>
      <c r="F73" s="636" t="n">
        <f aca="false">SUM(D73:E73)/40*20</f>
        <v>4</v>
      </c>
      <c r="G73" s="635" t="n">
        <v>3</v>
      </c>
      <c r="H73" s="635" t="n">
        <v>4</v>
      </c>
      <c r="I73" s="636" t="n">
        <f aca="false">SUM(G73:H73)</f>
        <v>7</v>
      </c>
      <c r="J73" s="636" t="n">
        <f aca="false">ROUND(F73+I73,0)</f>
        <v>11</v>
      </c>
      <c r="K73" s="638"/>
      <c r="L73" s="635"/>
      <c r="M73" s="635"/>
      <c r="N73" s="635"/>
      <c r="O73" s="635"/>
      <c r="P73" s="640" t="str">
        <f aca="false">IF(IF(COUNT(L73:O73)=0,K73,IF(COUNT(L73:O73)=1,K73+LARGE(L73:O73,1),IF(COUNT(L73:O73)&gt;1,K73+LARGE(L73:O73,1)+LARGE(L73:O73,2))))=0,"-",IF(COUNT(L73:O73)=0,K73,IF(COUNT(L73:O73)=1,K73+LARGE(L73:O73,1),IF(COUNT(L73:O73)&gt;1,K73+LARGE(L73:O73,1)+LARGE(L73:O73,2)))))</f>
        <v>-</v>
      </c>
      <c r="Q73" s="641" t="str">
        <f aca="false">IF(P73="-","No Exam",SUM(J73,P73))</f>
        <v>No Exam</v>
      </c>
      <c r="R73" s="641"/>
      <c r="S73" s="640" t="str">
        <f aca="false">IF(Q73&lt;=39,"E",IF(Q73&lt;=49,"D",IF(Q73&lt;=59,"C",IF(Q73&lt;=69,"B",IF(Q73&lt;=100,"A","No Exam")))))</f>
        <v>No Exam</v>
      </c>
    </row>
    <row r="74" customFormat="false" ht="15.75" hidden="false" customHeight="false" outlineLevel="0" collapsed="false">
      <c r="A74" s="645" t="n">
        <v>67</v>
      </c>
      <c r="B74" s="644" t="s">
        <v>180</v>
      </c>
      <c r="C74" s="646" t="s">
        <v>419</v>
      </c>
      <c r="D74" s="635" t="n">
        <v>9</v>
      </c>
      <c r="E74" s="635" t="n">
        <v>5</v>
      </c>
      <c r="F74" s="636" t="n">
        <f aca="false">SUM(D74:E74)/40*20</f>
        <v>7</v>
      </c>
      <c r="G74" s="635" t="n">
        <v>3</v>
      </c>
      <c r="H74" s="635" t="n">
        <v>4</v>
      </c>
      <c r="I74" s="636" t="n">
        <f aca="false">SUM(G74:H74)</f>
        <v>7</v>
      </c>
      <c r="J74" s="636" t="n">
        <f aca="false">ROUND(F74+I74,0)</f>
        <v>14</v>
      </c>
      <c r="K74" s="638" t="n">
        <v>12</v>
      </c>
      <c r="L74" s="635"/>
      <c r="M74" s="635" t="n">
        <v>7</v>
      </c>
      <c r="N74" s="635" t="n">
        <v>7</v>
      </c>
      <c r="O74" s="635"/>
      <c r="P74" s="640" t="n">
        <f aca="false">IF(IF(COUNT(L74:O74)=0,K74,IF(COUNT(L74:O74)=1,K74+LARGE(L74:O74,1),IF(COUNT(L74:O74)&gt;1,K74+LARGE(L74:O74,1)+LARGE(L74:O74,2))))=0,"-",IF(COUNT(L74:O74)=0,K74,IF(COUNT(L74:O74)=1,K74+LARGE(L74:O74,1),IF(COUNT(L74:O74)&gt;1,K74+LARGE(L74:O74,1)+LARGE(L74:O74,2)))))</f>
        <v>26</v>
      </c>
      <c r="Q74" s="641" t="n">
        <f aca="false">IF(P74="-","No Exam",SUM(J74,P74))</f>
        <v>40</v>
      </c>
      <c r="R74" s="647"/>
      <c r="S74" s="640" t="str">
        <f aca="false">IF(Q74&lt;=39,"E",IF(Q74&lt;=49,"D",IF(Q74&lt;=59,"C",IF(Q74&lt;=69,"B",IF(Q74&lt;=100,"A","No Exam")))))</f>
        <v>D</v>
      </c>
    </row>
    <row r="75" customFormat="false" ht="15.75" hidden="false" customHeight="false" outlineLevel="0" collapsed="false">
      <c r="A75" s="645" t="n">
        <v>68</v>
      </c>
      <c r="B75" s="644" t="s">
        <v>170</v>
      </c>
      <c r="C75" s="646" t="s">
        <v>517</v>
      </c>
      <c r="D75" s="635" t="n">
        <v>4</v>
      </c>
      <c r="E75" s="635" t="n">
        <v>3</v>
      </c>
      <c r="F75" s="636" t="n">
        <f aca="false">SUM(D75:E75)/40*20</f>
        <v>3.5</v>
      </c>
      <c r="G75" s="635" t="n">
        <v>3</v>
      </c>
      <c r="H75" s="635" t="n">
        <v>4</v>
      </c>
      <c r="I75" s="636" t="n">
        <f aca="false">SUM(G75:H75)</f>
        <v>7</v>
      </c>
      <c r="J75" s="636" t="n">
        <f aca="false">ROUND(F75+I75,0)</f>
        <v>11</v>
      </c>
      <c r="K75" s="638" t="n">
        <v>17</v>
      </c>
      <c r="L75" s="635" t="n">
        <v>5</v>
      </c>
      <c r="M75" s="635"/>
      <c r="N75" s="635" t="n">
        <v>8</v>
      </c>
      <c r="O75" s="635"/>
      <c r="P75" s="640" t="n">
        <f aca="false">IF(IF(COUNT(L75:O75)=0,K75,IF(COUNT(L75:O75)=1,K75+LARGE(L75:O75,1),IF(COUNT(L75:O75)&gt;1,K75+LARGE(L75:O75,1)+LARGE(L75:O75,2))))=0,"-",IF(COUNT(L75:O75)=0,K75,IF(COUNT(L75:O75)=1,K75+LARGE(L75:O75,1),IF(COUNT(L75:O75)&gt;1,K75+LARGE(L75:O75,1)+LARGE(L75:O75,2)))))</f>
        <v>30</v>
      </c>
      <c r="Q75" s="641" t="n">
        <f aca="false">IF(P75="-","No Exam",SUM(J75,P75))</f>
        <v>41</v>
      </c>
      <c r="R75" s="647"/>
      <c r="S75" s="640" t="str">
        <f aca="false">IF(Q75&lt;=39,"E",IF(Q75&lt;=49,"D",IF(Q75&lt;=59,"C",IF(Q75&lt;=69,"B",IF(Q75&lt;=100,"A","No Exam")))))</f>
        <v>D</v>
      </c>
    </row>
    <row r="76" customFormat="false" ht="15.75" hidden="false" customHeight="false" outlineLevel="0" collapsed="false">
      <c r="A76" s="645" t="n">
        <v>69</v>
      </c>
      <c r="B76" s="644" t="s">
        <v>164</v>
      </c>
      <c r="C76" s="646" t="s">
        <v>165</v>
      </c>
      <c r="D76" s="635" t="n">
        <v>9</v>
      </c>
      <c r="E76" s="635" t="n">
        <v>12</v>
      </c>
      <c r="F76" s="636" t="n">
        <f aca="false">SUM(D76:E76)/40*20</f>
        <v>10.5</v>
      </c>
      <c r="G76" s="635" t="n">
        <v>3</v>
      </c>
      <c r="H76" s="635" t="n">
        <v>4</v>
      </c>
      <c r="I76" s="636" t="n">
        <f aca="false">SUM(G76:H76)</f>
        <v>7</v>
      </c>
      <c r="J76" s="636" t="n">
        <f aca="false">ROUND(F76+I76,0)</f>
        <v>18</v>
      </c>
      <c r="K76" s="638" t="n">
        <v>18</v>
      </c>
      <c r="L76" s="635" t="n">
        <v>6</v>
      </c>
      <c r="M76" s="635" t="n">
        <v>10</v>
      </c>
      <c r="N76" s="635"/>
      <c r="O76" s="635"/>
      <c r="P76" s="640" t="n">
        <f aca="false">IF(IF(COUNT(L76:O76)=0,K76,IF(COUNT(L76:O76)=1,K76+LARGE(L76:O76,1),IF(COUNT(L76:O76)&gt;1,K76+LARGE(L76:O76,1)+LARGE(L76:O76,2))))=0,"-",IF(COUNT(L76:O76)=0,K76,IF(COUNT(L76:O76)=1,K76+LARGE(L76:O76,1),IF(COUNT(L76:O76)&gt;1,K76+LARGE(L76:O76,1)+LARGE(L76:O76,2)))))</f>
        <v>34</v>
      </c>
      <c r="Q76" s="641" t="n">
        <f aca="false">IF(P76="-","No Exam",SUM(J76,P76))</f>
        <v>52</v>
      </c>
      <c r="R76" s="647"/>
      <c r="S76" s="640" t="str">
        <f aca="false">IF(Q76&lt;=39,"E",IF(Q76&lt;=49,"D",IF(Q76&lt;=59,"C",IF(Q76&lt;=69,"B",IF(Q76&lt;=100,"A","No Exam")))))</f>
        <v>C</v>
      </c>
    </row>
    <row r="77" customFormat="false" ht="15.75" hidden="false" customHeight="false" outlineLevel="0" collapsed="false">
      <c r="A77" s="645" t="n">
        <v>70</v>
      </c>
      <c r="B77" s="644" t="s">
        <v>194</v>
      </c>
      <c r="C77" s="646" t="s">
        <v>518</v>
      </c>
      <c r="D77" s="635" t="n">
        <v>5</v>
      </c>
      <c r="E77" s="635" t="n">
        <v>8</v>
      </c>
      <c r="F77" s="636" t="n">
        <f aca="false">SUM(D77:E77)/40*20</f>
        <v>6.5</v>
      </c>
      <c r="G77" s="635" t="n">
        <v>3</v>
      </c>
      <c r="H77" s="635" t="n">
        <v>4</v>
      </c>
      <c r="I77" s="636" t="n">
        <f aca="false">SUM(G77:H77)</f>
        <v>7</v>
      </c>
      <c r="J77" s="636" t="n">
        <f aca="false">ROUND(F77+I77,0)</f>
        <v>14</v>
      </c>
      <c r="K77" s="638" t="n">
        <v>8</v>
      </c>
      <c r="L77" s="635"/>
      <c r="M77" s="635" t="n">
        <v>10</v>
      </c>
      <c r="N77" s="635" t="n">
        <v>12</v>
      </c>
      <c r="O77" s="635"/>
      <c r="P77" s="640" t="n">
        <f aca="false">IF(IF(COUNT(L77:O77)=0,K77,IF(COUNT(L77:O77)=1,K77+LARGE(L77:O77,1),IF(COUNT(L77:O77)&gt;1,K77+LARGE(L77:O77,1)+LARGE(L77:O77,2))))=0,"-",IF(COUNT(L77:O77)=0,K77,IF(COUNT(L77:O77)=1,K77+LARGE(L77:O77,1),IF(COUNT(L77:O77)&gt;1,K77+LARGE(L77:O77,1)+LARGE(L77:O77,2)))))</f>
        <v>30</v>
      </c>
      <c r="Q77" s="641" t="n">
        <f aca="false">IF(P77="-","No Exam",SUM(J77,P77))</f>
        <v>44</v>
      </c>
      <c r="R77" s="647"/>
      <c r="S77" s="640" t="str">
        <f aca="false">IF(Q77&lt;=39,"E",IF(Q77&lt;=49,"D",IF(Q77&lt;=59,"C",IF(Q77&lt;=69,"B",IF(Q77&lt;=100,"A","No Exam")))))</f>
        <v>D</v>
      </c>
    </row>
    <row r="78" customFormat="false" ht="15.75" hidden="false" customHeight="false" outlineLevel="0" collapsed="false">
      <c r="A78" s="645" t="n">
        <v>71</v>
      </c>
      <c r="B78" s="644" t="s">
        <v>162</v>
      </c>
      <c r="C78" s="646" t="s">
        <v>519</v>
      </c>
      <c r="D78" s="635" t="n">
        <v>5</v>
      </c>
      <c r="E78" s="635" t="n">
        <v>6</v>
      </c>
      <c r="F78" s="636" t="n">
        <f aca="false">SUM(D78:E78)/40*20</f>
        <v>5.5</v>
      </c>
      <c r="G78" s="635" t="n">
        <v>3</v>
      </c>
      <c r="H78" s="635" t="n">
        <v>4</v>
      </c>
      <c r="I78" s="636" t="n">
        <f aca="false">SUM(G78:H78)</f>
        <v>7</v>
      </c>
      <c r="J78" s="636" t="n">
        <f aca="false">ROUND(F78+I78,0)</f>
        <v>13</v>
      </c>
      <c r="K78" s="638" t="n">
        <v>11</v>
      </c>
      <c r="L78" s="635" t="n">
        <v>15</v>
      </c>
      <c r="M78" s="635" t="n">
        <v>3</v>
      </c>
      <c r="N78" s="635"/>
      <c r="O78" s="635"/>
      <c r="P78" s="640" t="n">
        <f aca="false">IF(IF(COUNT(L78:O78)=0,K78,IF(COUNT(L78:O78)=1,K78+LARGE(L78:O78,1),IF(COUNT(L78:O78)&gt;1,K78+LARGE(L78:O78,1)+LARGE(L78:O78,2))))=0,"-",IF(COUNT(L78:O78)=0,K78,IF(COUNT(L78:O78)=1,K78+LARGE(L78:O78,1),IF(COUNT(L78:O78)&gt;1,K78+LARGE(L78:O78,1)+LARGE(L78:O78,2)))))</f>
        <v>29</v>
      </c>
      <c r="Q78" s="641" t="n">
        <f aca="false">IF(P78="-","No Exam",SUM(J78,P78))</f>
        <v>42</v>
      </c>
      <c r="R78" s="647"/>
      <c r="S78" s="640" t="str">
        <f aca="false">IF(Q78&lt;=39,"E",IF(Q78&lt;=49,"D",IF(Q78&lt;=59,"C",IF(Q78&lt;=69,"B",IF(Q78&lt;=100,"A","No Exam")))))</f>
        <v>D</v>
      </c>
    </row>
    <row r="79" customFormat="false" ht="15.75" hidden="false" customHeight="false" outlineLevel="0" collapsed="false">
      <c r="A79" s="645" t="n">
        <v>72</v>
      </c>
      <c r="B79" s="644" t="s">
        <v>197</v>
      </c>
      <c r="C79" s="646" t="s">
        <v>520</v>
      </c>
      <c r="D79" s="635" t="n">
        <v>4</v>
      </c>
      <c r="E79" s="635" t="n">
        <v>4</v>
      </c>
      <c r="F79" s="636" t="n">
        <f aca="false">SUM(D79:E79)/40*20</f>
        <v>4</v>
      </c>
      <c r="G79" s="635" t="n">
        <v>3</v>
      </c>
      <c r="H79" s="635" t="n">
        <v>4</v>
      </c>
      <c r="I79" s="636" t="n">
        <f aca="false">SUM(G79:H79)</f>
        <v>7</v>
      </c>
      <c r="J79" s="636" t="n">
        <f aca="false">ROUND(F79+I79,0)</f>
        <v>11</v>
      </c>
      <c r="K79" s="638" t="n">
        <v>9</v>
      </c>
      <c r="L79" s="635"/>
      <c r="M79" s="635" t="n">
        <v>4</v>
      </c>
      <c r="N79" s="635"/>
      <c r="O79" s="635" t="n">
        <v>1</v>
      </c>
      <c r="P79" s="640" t="n">
        <f aca="false">IF(IF(COUNT(L79:O79)=0,K79,IF(COUNT(L79:O79)=1,K79+LARGE(L79:O79,1),IF(COUNT(L79:O79)&gt;1,K79+LARGE(L79:O79,1)+LARGE(L79:O79,2))))=0,"-",IF(COUNT(L79:O79)=0,K79,IF(COUNT(L79:O79)=1,K79+LARGE(L79:O79,1),IF(COUNT(L79:O79)&gt;1,K79+LARGE(L79:O79,1)+LARGE(L79:O79,2)))))</f>
        <v>14</v>
      </c>
      <c r="Q79" s="641" t="n">
        <f aca="false">IF(P79="-","No Exam",SUM(J79,P79))</f>
        <v>25</v>
      </c>
      <c r="R79" s="647"/>
      <c r="S79" s="640" t="str">
        <f aca="false">IF(Q79&lt;=39,"E",IF(Q79&lt;=49,"D",IF(Q79&lt;=59,"C",IF(Q79&lt;=69,"B",IF(Q79&lt;=100,"A","No Exam")))))</f>
        <v>E</v>
      </c>
    </row>
    <row r="80" customFormat="false" ht="15.75" hidden="false" customHeight="false" outlineLevel="0" collapsed="false">
      <c r="A80" s="645" t="n">
        <v>73</v>
      </c>
      <c r="B80" s="644" t="s">
        <v>166</v>
      </c>
      <c r="C80" s="646" t="s">
        <v>521</v>
      </c>
      <c r="D80" s="635" t="n">
        <v>6</v>
      </c>
      <c r="E80" s="635" t="n">
        <v>9</v>
      </c>
      <c r="F80" s="636" t="n">
        <f aca="false">SUM(D80:E80)/40*20</f>
        <v>7.5</v>
      </c>
      <c r="G80" s="635" t="n">
        <v>3</v>
      </c>
      <c r="H80" s="635" t="n">
        <v>4</v>
      </c>
      <c r="I80" s="636" t="n">
        <f aca="false">SUM(G80:H80)</f>
        <v>7</v>
      </c>
      <c r="J80" s="636" t="n">
        <f aca="false">ROUND(F80+I80,0)</f>
        <v>15</v>
      </c>
      <c r="K80" s="638" t="n">
        <v>16</v>
      </c>
      <c r="L80" s="635" t="n">
        <v>16</v>
      </c>
      <c r="M80" s="635"/>
      <c r="N80" s="635"/>
      <c r="O80" s="635" t="n">
        <v>13</v>
      </c>
      <c r="P80" s="640" t="n">
        <f aca="false">IF(IF(COUNT(L80:O80)=0,K80,IF(COUNT(L80:O80)=1,K80+LARGE(L80:O80,1),IF(COUNT(L80:O80)&gt;1,K80+LARGE(L80:O80,1)+LARGE(L80:O80,2))))=0,"-",IF(COUNT(L80:O80)=0,K80,IF(COUNT(L80:O80)=1,K80+LARGE(L80:O80,1),IF(COUNT(L80:O80)&gt;1,K80+LARGE(L80:O80,1)+LARGE(L80:O80,2)))))</f>
        <v>45</v>
      </c>
      <c r="Q80" s="641" t="n">
        <f aca="false">IF(P80="-","No Exam",SUM(J80,P80))</f>
        <v>60</v>
      </c>
      <c r="R80" s="647"/>
      <c r="S80" s="640" t="str">
        <f aca="false">IF(Q80&lt;=39,"E",IF(Q80&lt;=49,"D",IF(Q80&lt;=59,"C",IF(Q80&lt;=69,"B",IF(Q80&lt;=100,"A","No Exam")))))</f>
        <v>B</v>
      </c>
    </row>
    <row r="81" customFormat="false" ht="15.75" hidden="false" customHeight="false" outlineLevel="0" collapsed="false">
      <c r="A81" s="645" t="n">
        <v>75</v>
      </c>
      <c r="B81" s="644" t="s">
        <v>522</v>
      </c>
      <c r="C81" s="646" t="s">
        <v>255</v>
      </c>
      <c r="D81" s="635" t="n">
        <v>2</v>
      </c>
      <c r="E81" s="635" t="n">
        <v>2</v>
      </c>
      <c r="F81" s="636" t="n">
        <f aca="false">SUM(D81:E81)/40*20</f>
        <v>2</v>
      </c>
      <c r="G81" s="635" t="n">
        <v>3</v>
      </c>
      <c r="H81" s="635" t="n">
        <v>4</v>
      </c>
      <c r="I81" s="636" t="n">
        <f aca="false">SUM(G81:H81)</f>
        <v>7</v>
      </c>
      <c r="J81" s="636" t="n">
        <f aca="false">ROUND(F81+I81,0)</f>
        <v>9</v>
      </c>
      <c r="K81" s="638"/>
      <c r="L81" s="635"/>
      <c r="M81" s="635"/>
      <c r="N81" s="635"/>
      <c r="O81" s="635"/>
      <c r="P81" s="640" t="str">
        <f aca="false">IF(IF(COUNT(L81:O81)=0,K81,IF(COUNT(L81:O81)=1,K81+LARGE(L81:O81,1),IF(COUNT(L81:O81)&gt;1,K81+LARGE(L81:O81,1)+LARGE(L81:O81,2))))=0,"-",IF(COUNT(L81:O81)=0,K81,IF(COUNT(L81:O81)=1,K81+LARGE(L81:O81,1),IF(COUNT(L81:O81)&gt;1,K81+LARGE(L81:O81,1)+LARGE(L81:O81,2)))))</f>
        <v>-</v>
      </c>
      <c r="Q81" s="641" t="str">
        <f aca="false">IF(P81="-","No Exam",SUM(J81,P81))</f>
        <v>No Exam</v>
      </c>
      <c r="R81" s="647"/>
      <c r="S81" s="640" t="str">
        <f aca="false">IF(Q81&lt;=39,"E",IF(Q81&lt;=49,"D",IF(Q81&lt;=59,"C",IF(Q81&lt;=69,"B",IF(Q81&lt;=100,"A","No Exam")))))</f>
        <v>No Exam</v>
      </c>
    </row>
    <row r="82" customFormat="false" ht="15.75" hidden="false" customHeight="false" outlineLevel="0" collapsed="false">
      <c r="A82" s="645" t="n">
        <v>76</v>
      </c>
      <c r="B82" s="644" t="s">
        <v>485</v>
      </c>
      <c r="C82" s="646" t="s">
        <v>523</v>
      </c>
      <c r="D82" s="635" t="n">
        <v>3</v>
      </c>
      <c r="E82" s="635" t="n">
        <v>4</v>
      </c>
      <c r="F82" s="636" t="n">
        <f aca="false">SUM(D82:E82)/40*20</f>
        <v>3.5</v>
      </c>
      <c r="G82" s="635" t="n">
        <v>3</v>
      </c>
      <c r="H82" s="635" t="n">
        <v>4</v>
      </c>
      <c r="I82" s="636" t="n">
        <f aca="false">SUM(G82:H82)</f>
        <v>7</v>
      </c>
      <c r="J82" s="636" t="n">
        <f aca="false">ROUND(F82+I82,0)</f>
        <v>11</v>
      </c>
      <c r="K82" s="638"/>
      <c r="L82" s="635"/>
      <c r="M82" s="635"/>
      <c r="N82" s="635"/>
      <c r="O82" s="635"/>
      <c r="P82" s="640" t="str">
        <f aca="false">IF(IF(COUNT(L82:O82)=0,K82,IF(COUNT(L82:O82)=1,K82+LARGE(L82:O82,1),IF(COUNT(L82:O82)&gt;1,K82+LARGE(L82:O82,1)+LARGE(L82:O82,2))))=0,"-",IF(COUNT(L82:O82)=0,K82,IF(COUNT(L82:O82)=1,K82+LARGE(L82:O82,1),IF(COUNT(L82:O82)&gt;1,K82+LARGE(L82:O82,1)+LARGE(L82:O82,2)))))</f>
        <v>-</v>
      </c>
      <c r="Q82" s="641" t="str">
        <f aca="false">IF(P82="-","No Exam",SUM(J82,P82))</f>
        <v>No Exam</v>
      </c>
      <c r="R82" s="647"/>
      <c r="S82" s="640" t="str">
        <f aca="false">IF(Q82&lt;=39,"E",IF(Q82&lt;=49,"D",IF(Q82&lt;=59,"C",IF(Q82&lt;=69,"B",IF(Q82&lt;=100,"A","No Exam")))))</f>
        <v>No Exam</v>
      </c>
    </row>
    <row r="83" customFormat="false" ht="15.75" hidden="false" customHeight="false" outlineLevel="0" collapsed="false">
      <c r="A83" s="645" t="n">
        <v>77</v>
      </c>
      <c r="B83" s="644" t="s">
        <v>224</v>
      </c>
      <c r="C83" s="646" t="s">
        <v>524</v>
      </c>
      <c r="D83" s="635" t="n">
        <v>6</v>
      </c>
      <c r="E83" s="635" t="n">
        <v>7</v>
      </c>
      <c r="F83" s="636" t="n">
        <f aca="false">SUM(D83:E83)/40*20</f>
        <v>6.5</v>
      </c>
      <c r="G83" s="635" t="n">
        <v>3</v>
      </c>
      <c r="H83" s="635" t="n">
        <v>4</v>
      </c>
      <c r="I83" s="636" t="n">
        <f aca="false">SUM(G83:H83)</f>
        <v>7</v>
      </c>
      <c r="J83" s="636" t="n">
        <f aca="false">ROUND(F83+I83,0)</f>
        <v>14</v>
      </c>
      <c r="K83" s="638"/>
      <c r="L83" s="635"/>
      <c r="M83" s="635"/>
      <c r="N83" s="635"/>
      <c r="O83" s="635"/>
      <c r="P83" s="640" t="str">
        <f aca="false">IF(IF(COUNT(L83:O83)=0,K83,IF(COUNT(L83:O83)=1,K83+LARGE(L83:O83,1),IF(COUNT(L83:O83)&gt;1,K83+LARGE(L83:O83,1)+LARGE(L83:O83,2))))=0,"-",IF(COUNT(L83:O83)=0,K83,IF(COUNT(L83:O83)=1,K83+LARGE(L83:O83,1),IF(COUNT(L83:O83)&gt;1,K83+LARGE(L83:O83,1)+LARGE(L83:O83,2)))))</f>
        <v>-</v>
      </c>
      <c r="Q83" s="641" t="str">
        <f aca="false">IF(P83="-","No Exam",SUM(J83,P83))</f>
        <v>No Exam</v>
      </c>
      <c r="R83" s="647"/>
      <c r="S83" s="640" t="str">
        <f aca="false">IF(Q83&lt;=39,"E",IF(Q83&lt;=49,"D",IF(Q83&lt;=59,"C",IF(Q83&lt;=69,"B",IF(Q83&lt;=100,"A","No Exam")))))</f>
        <v>No Exam</v>
      </c>
    </row>
    <row r="84" customFormat="false" ht="15.75" hidden="false" customHeight="false" outlineLevel="0" collapsed="false">
      <c r="A84" s="645" t="n">
        <v>78</v>
      </c>
      <c r="B84" s="644" t="s">
        <v>420</v>
      </c>
      <c r="C84" s="646" t="s">
        <v>250</v>
      </c>
      <c r="D84" s="635" t="n">
        <v>7</v>
      </c>
      <c r="E84" s="635" t="n">
        <v>3</v>
      </c>
      <c r="F84" s="636" t="n">
        <f aca="false">SUM(D84:E84)/40*20</f>
        <v>5</v>
      </c>
      <c r="G84" s="635" t="n">
        <v>3</v>
      </c>
      <c r="H84" s="635" t="n">
        <v>4</v>
      </c>
      <c r="I84" s="636" t="n">
        <f aca="false">SUM(G84:H84)</f>
        <v>7</v>
      </c>
      <c r="J84" s="636" t="n">
        <f aca="false">ROUND(F84+I84,0)</f>
        <v>12</v>
      </c>
      <c r="K84" s="638"/>
      <c r="L84" s="635"/>
      <c r="M84" s="635"/>
      <c r="N84" s="635"/>
      <c r="O84" s="635"/>
      <c r="P84" s="640" t="str">
        <f aca="false">IF(IF(COUNT(L84:O84)=0,K84,IF(COUNT(L84:O84)=1,K84+LARGE(L84:O84,1),IF(COUNT(L84:O84)&gt;1,K84+LARGE(L84:O84,1)+LARGE(L84:O84,2))))=0,"-",IF(COUNT(L84:O84)=0,K84,IF(COUNT(L84:O84)=1,K84+LARGE(L84:O84,1),IF(COUNT(L84:O84)&gt;1,K84+LARGE(L84:O84,1)+LARGE(L84:O84,2)))))</f>
        <v>-</v>
      </c>
      <c r="Q84" s="641" t="str">
        <f aca="false">IF(P84="-","No Exam",SUM(J84,P84))</f>
        <v>No Exam</v>
      </c>
      <c r="R84" s="647"/>
      <c r="S84" s="640" t="str">
        <f aca="false">IF(Q84&lt;=39,"E",IF(Q84&lt;=49,"D",IF(Q84&lt;=59,"C",IF(Q84&lt;=69,"B",IF(Q84&lt;=100,"A","No Exam")))))</f>
        <v>No Exam</v>
      </c>
    </row>
    <row r="85" customFormat="false" ht="15.75" hidden="false" customHeight="false" outlineLevel="0" collapsed="false">
      <c r="A85" s="645"/>
      <c r="B85" s="644"/>
      <c r="C85" s="646"/>
      <c r="D85" s="635"/>
      <c r="E85" s="635"/>
      <c r="F85" s="636"/>
      <c r="G85" s="635"/>
      <c r="H85" s="635"/>
      <c r="I85" s="636"/>
      <c r="J85" s="636"/>
      <c r="K85" s="638"/>
      <c r="L85" s="635"/>
      <c r="M85" s="635"/>
      <c r="N85" s="635"/>
      <c r="O85" s="635"/>
      <c r="P85" s="640"/>
      <c r="Q85" s="641"/>
      <c r="R85" s="647"/>
      <c r="S85" s="640"/>
    </row>
    <row r="86" customFormat="false" ht="15.75" hidden="false" customHeight="false" outlineLevel="0" collapsed="false">
      <c r="A86" s="645"/>
      <c r="B86" s="646"/>
      <c r="C86" s="646"/>
      <c r="D86" s="635"/>
      <c r="E86" s="635"/>
      <c r="F86" s="636"/>
      <c r="G86" s="635"/>
      <c r="H86" s="635"/>
      <c r="I86" s="636"/>
      <c r="J86" s="636"/>
      <c r="K86" s="638"/>
      <c r="L86" s="635"/>
      <c r="M86" s="635"/>
      <c r="N86" s="635"/>
      <c r="O86" s="635"/>
      <c r="P86" s="640"/>
      <c r="Q86" s="641"/>
      <c r="R86" s="647"/>
      <c r="S86" s="640"/>
    </row>
    <row r="87" customFormat="false" ht="16.5" hidden="false" customHeight="false" outlineLevel="0" collapsed="false">
      <c r="A87" s="648" t="s">
        <v>463</v>
      </c>
      <c r="B87" s="649"/>
      <c r="C87" s="650" t="s">
        <v>525</v>
      </c>
      <c r="D87" s="651"/>
      <c r="E87" s="651"/>
      <c r="F87" s="652"/>
      <c r="G87" s="653"/>
      <c r="H87" s="654"/>
      <c r="I87" s="653"/>
      <c r="J87" s="571"/>
      <c r="K87" s="653"/>
      <c r="L87" s="653"/>
      <c r="M87" s="653"/>
      <c r="N87" s="653"/>
      <c r="O87" s="653"/>
      <c r="P87" s="571"/>
      <c r="Q87" s="570"/>
      <c r="R87" s="570"/>
      <c r="S87" s="571"/>
    </row>
    <row r="88" customFormat="false" ht="16.5" hidden="false" customHeight="false" outlineLevel="0" collapsed="false">
      <c r="A88" s="655"/>
      <c r="B88" s="656" t="s">
        <v>465</v>
      </c>
      <c r="C88" s="657" t="n">
        <f aca="false">IF(COUNT(Q8:Q86)=0,"No Marks Entered",MIN(Q8:Q86))</f>
        <v>25</v>
      </c>
      <c r="D88" s="651"/>
      <c r="E88" s="651"/>
      <c r="F88" s="652"/>
      <c r="G88" s="653"/>
      <c r="H88" s="654"/>
      <c r="I88" s="653"/>
      <c r="J88" s="571"/>
      <c r="K88" s="653"/>
      <c r="L88" s="653"/>
      <c r="M88" s="653"/>
      <c r="N88" s="653"/>
      <c r="O88" s="653"/>
      <c r="P88" s="571"/>
      <c r="Q88" s="570"/>
      <c r="R88" s="570"/>
      <c r="S88" s="571"/>
    </row>
    <row r="89" customFormat="false" ht="16.5" hidden="false" customHeight="false" outlineLevel="0" collapsed="false">
      <c r="A89" s="655"/>
      <c r="B89" s="656" t="s">
        <v>466</v>
      </c>
      <c r="C89" s="657" t="n">
        <f aca="false">IF(COUNT(Q8:Q86)=0,"No Marks Entered",MAX(Q8:Q86))</f>
        <v>88</v>
      </c>
      <c r="D89" s="651"/>
      <c r="E89" s="651"/>
      <c r="F89" s="652"/>
      <c r="G89" s="653"/>
      <c r="H89" s="654"/>
      <c r="I89" s="653"/>
      <c r="J89" s="571"/>
      <c r="K89" s="653"/>
      <c r="L89" s="653"/>
      <c r="M89" s="653"/>
      <c r="N89" s="653"/>
      <c r="O89" s="653"/>
      <c r="P89" s="571"/>
      <c r="Q89" s="570"/>
      <c r="R89" s="570"/>
      <c r="S89" s="571"/>
    </row>
    <row r="90" customFormat="false" ht="16.5" hidden="false" customHeight="false" outlineLevel="0" collapsed="false">
      <c r="A90" s="655"/>
      <c r="B90" s="656" t="s">
        <v>467</v>
      </c>
      <c r="C90" s="657" t="n">
        <f aca="false">IF(COUNT(C89,C88)=0,"No Range",(C89-C88))</f>
        <v>63</v>
      </c>
      <c r="D90" s="651"/>
      <c r="E90" s="651"/>
      <c r="F90" s="652"/>
      <c r="G90" s="653"/>
      <c r="H90" s="654"/>
      <c r="I90" s="653"/>
      <c r="J90" s="571"/>
      <c r="K90" s="653"/>
      <c r="L90" s="653"/>
      <c r="M90" s="653"/>
      <c r="N90" s="653"/>
      <c r="O90" s="653"/>
      <c r="P90" s="571"/>
      <c r="Q90" s="570"/>
      <c r="R90" s="570"/>
      <c r="S90" s="571"/>
    </row>
    <row r="91" customFormat="false" ht="16.5" hidden="false" customHeight="false" outlineLevel="0" collapsed="false">
      <c r="A91" s="655"/>
      <c r="B91" s="656" t="s">
        <v>395</v>
      </c>
      <c r="C91" s="658" t="n">
        <f aca="false">IF(COUNT(Q8:Q86)=0,"No Mean",AVERAGE(Q8:Q86))</f>
        <v>59.1774193548387</v>
      </c>
      <c r="D91" s="651"/>
      <c r="E91" s="651"/>
      <c r="F91" s="652"/>
      <c r="G91" s="653"/>
      <c r="H91" s="654"/>
      <c r="I91" s="653"/>
      <c r="J91" s="571"/>
      <c r="K91" s="653"/>
      <c r="L91" s="653"/>
      <c r="M91" s="653"/>
      <c r="N91" s="653"/>
      <c r="O91" s="653"/>
      <c r="P91" s="571"/>
      <c r="Q91" s="570"/>
      <c r="R91" s="570"/>
      <c r="S91" s="571"/>
    </row>
    <row r="92" customFormat="false" ht="16.5" hidden="false" customHeight="false" outlineLevel="0" collapsed="false">
      <c r="A92" s="655"/>
      <c r="B92" s="656" t="s">
        <v>468</v>
      </c>
      <c r="C92" s="658" t="n">
        <f aca="false">IF(COUNT(Q8:Q86)=0,"No Standard Deviation",STDEV(Q8:Q86))</f>
        <v>13.7226917418169</v>
      </c>
      <c r="D92" s="651"/>
      <c r="E92" s="651"/>
      <c r="F92" s="652"/>
      <c r="G92" s="653"/>
      <c r="H92" s="653"/>
      <c r="I92" s="653"/>
      <c r="J92" s="571"/>
      <c r="K92" s="653"/>
      <c r="L92" s="653"/>
      <c r="M92" s="653"/>
      <c r="N92" s="653"/>
      <c r="O92" s="653"/>
      <c r="P92" s="571"/>
      <c r="Q92" s="570"/>
      <c r="R92" s="570"/>
      <c r="S92" s="571"/>
    </row>
    <row r="93" customFormat="false" ht="16.5" hidden="false" customHeight="false" outlineLevel="0" collapsed="false">
      <c r="A93" s="655"/>
      <c r="B93" s="656" t="s">
        <v>469</v>
      </c>
      <c r="C93" s="656" t="n">
        <f aca="false">COUNTIF(S8:S86,"A")</f>
        <v>18</v>
      </c>
      <c r="D93" s="651"/>
      <c r="E93" s="651"/>
      <c r="F93" s="652"/>
      <c r="G93" s="653"/>
      <c r="H93" s="653"/>
      <c r="I93" s="653"/>
      <c r="J93" s="571"/>
      <c r="K93" s="653"/>
      <c r="L93" s="653"/>
      <c r="M93" s="653"/>
      <c r="N93" s="653"/>
      <c r="O93" s="653"/>
      <c r="P93" s="571"/>
      <c r="Q93" s="570"/>
      <c r="R93" s="570"/>
      <c r="S93" s="571"/>
    </row>
    <row r="94" customFormat="false" ht="16.5" hidden="false" customHeight="false" outlineLevel="0" collapsed="false">
      <c r="A94" s="655"/>
      <c r="B94" s="656" t="s">
        <v>470</v>
      </c>
      <c r="C94" s="656" t="n">
        <f aca="false">COUNTIF(S8:S86,"B")</f>
        <v>18</v>
      </c>
      <c r="D94" s="651"/>
      <c r="E94" s="651"/>
      <c r="F94" s="652"/>
      <c r="G94" s="653"/>
      <c r="H94" s="653"/>
      <c r="I94" s="653"/>
      <c r="J94" s="571"/>
      <c r="K94" s="653"/>
      <c r="L94" s="653"/>
      <c r="M94" s="653"/>
      <c r="N94" s="653"/>
      <c r="O94" s="653"/>
      <c r="P94" s="571"/>
      <c r="Q94" s="570"/>
      <c r="R94" s="570"/>
      <c r="S94" s="571"/>
    </row>
    <row r="95" customFormat="false" ht="16.5" hidden="false" customHeight="false" outlineLevel="0" collapsed="false">
      <c r="A95" s="655"/>
      <c r="B95" s="656" t="s">
        <v>471</v>
      </c>
      <c r="C95" s="656" t="n">
        <f aca="false">COUNTIF(S8:S86,"C")</f>
        <v>8</v>
      </c>
      <c r="D95" s="651"/>
      <c r="E95" s="651"/>
      <c r="F95" s="652"/>
      <c r="G95" s="653"/>
      <c r="H95" s="653"/>
      <c r="I95" s="653"/>
      <c r="J95" s="571"/>
      <c r="K95" s="653"/>
      <c r="L95" s="653"/>
      <c r="M95" s="653"/>
      <c r="N95" s="653"/>
      <c r="O95" s="653"/>
      <c r="P95" s="571"/>
      <c r="Q95" s="570"/>
      <c r="R95" s="570"/>
      <c r="S95" s="571"/>
    </row>
    <row r="96" customFormat="false" ht="16.5" hidden="false" customHeight="false" outlineLevel="0" collapsed="false">
      <c r="A96" s="655"/>
      <c r="B96" s="656" t="s">
        <v>472</v>
      </c>
      <c r="C96" s="656" t="n">
        <f aca="false">COUNTIF(S8:S86,"D")</f>
        <v>17</v>
      </c>
      <c r="D96" s="651"/>
      <c r="E96" s="651"/>
      <c r="F96" s="652"/>
      <c r="G96" s="653"/>
      <c r="H96" s="653"/>
      <c r="I96" s="653"/>
      <c r="J96" s="571"/>
      <c r="K96" s="653"/>
      <c r="L96" s="653"/>
      <c r="M96" s="653"/>
      <c r="N96" s="653"/>
      <c r="O96" s="653"/>
      <c r="P96" s="571"/>
      <c r="Q96" s="570"/>
      <c r="R96" s="570"/>
      <c r="S96" s="571"/>
    </row>
    <row r="97" customFormat="false" ht="16.5" hidden="false" customHeight="false" outlineLevel="0" collapsed="false">
      <c r="A97" s="655"/>
      <c r="B97" s="656" t="s">
        <v>473</v>
      </c>
      <c r="C97" s="656" t="n">
        <f aca="false">COUNTIF(S8:S86,"E")</f>
        <v>1</v>
      </c>
      <c r="D97" s="651"/>
      <c r="E97" s="651"/>
      <c r="F97" s="652"/>
      <c r="G97" s="653"/>
      <c r="H97" s="653"/>
      <c r="I97" s="653"/>
      <c r="J97" s="571"/>
      <c r="K97" s="653"/>
      <c r="L97" s="653"/>
      <c r="M97" s="653"/>
      <c r="N97" s="653"/>
      <c r="O97" s="653"/>
      <c r="P97" s="571"/>
      <c r="Q97" s="570"/>
      <c r="R97" s="570"/>
      <c r="S97" s="571"/>
    </row>
    <row r="98" customFormat="false" ht="16.5" hidden="false" customHeight="false" outlineLevel="0" collapsed="false">
      <c r="A98" s="655"/>
      <c r="B98" s="656" t="s">
        <v>252</v>
      </c>
      <c r="C98" s="656" t="n">
        <f aca="false">COUNTIF(S8:S86,"no exam")</f>
        <v>8</v>
      </c>
      <c r="D98" s="651"/>
      <c r="E98" s="651"/>
      <c r="F98" s="652"/>
      <c r="G98" s="653"/>
      <c r="H98" s="653"/>
      <c r="I98" s="653"/>
      <c r="J98" s="571"/>
      <c r="K98" s="653"/>
      <c r="L98" s="653"/>
      <c r="M98" s="653"/>
      <c r="N98" s="653"/>
      <c r="O98" s="653"/>
      <c r="P98" s="571"/>
      <c r="Q98" s="570"/>
      <c r="R98" s="570"/>
      <c r="S98" s="571"/>
    </row>
    <row r="99" customFormat="false" ht="16.5" hidden="false" customHeight="false" outlineLevel="0" collapsed="false">
      <c r="A99" s="655"/>
      <c r="B99" s="656" t="s">
        <v>1</v>
      </c>
      <c r="C99" s="656" t="n">
        <f aca="false">SUM(C93:C96)</f>
        <v>61</v>
      </c>
      <c r="D99" s="651"/>
      <c r="E99" s="651"/>
      <c r="F99" s="652"/>
      <c r="G99" s="653"/>
      <c r="H99" s="653"/>
      <c r="I99" s="653"/>
      <c r="J99" s="571"/>
      <c r="K99" s="653"/>
      <c r="L99" s="653"/>
      <c r="M99" s="653"/>
      <c r="N99" s="653"/>
      <c r="O99" s="653"/>
      <c r="P99" s="571"/>
      <c r="Q99" s="570"/>
      <c r="R99" s="570"/>
      <c r="S99" s="571"/>
    </row>
    <row r="100" customFormat="false" ht="16.5" hidden="false" customHeight="false" outlineLevel="0" collapsed="false">
      <c r="A100" s="655"/>
      <c r="B100" s="656" t="s">
        <v>400</v>
      </c>
      <c r="C100" s="656" t="n">
        <f aca="false">C97</f>
        <v>1</v>
      </c>
      <c r="D100" s="651"/>
      <c r="E100" s="651"/>
      <c r="F100" s="652"/>
      <c r="G100" s="653"/>
      <c r="H100" s="653"/>
      <c r="I100" s="653"/>
      <c r="J100" s="571"/>
      <c r="K100" s="653"/>
      <c r="L100" s="653"/>
      <c r="M100" s="653"/>
      <c r="N100" s="653"/>
      <c r="O100" s="653"/>
      <c r="P100" s="571"/>
      <c r="Q100" s="570"/>
      <c r="R100" s="570"/>
      <c r="S100" s="571"/>
    </row>
    <row r="101" customFormat="false" ht="16.5" hidden="false" customHeight="false" outlineLevel="0" collapsed="false">
      <c r="A101" s="655"/>
      <c r="B101" s="656" t="s">
        <v>22</v>
      </c>
      <c r="C101" s="656" t="n">
        <f aca="false">SUM(C93:C98)</f>
        <v>70</v>
      </c>
      <c r="D101" s="651"/>
      <c r="E101" s="651"/>
      <c r="F101" s="652"/>
      <c r="G101" s="653"/>
      <c r="H101" s="653"/>
      <c r="I101" s="653"/>
      <c r="J101" s="571"/>
      <c r="K101" s="653"/>
      <c r="L101" s="653"/>
      <c r="M101" s="653"/>
      <c r="N101" s="653"/>
      <c r="O101" s="653"/>
      <c r="P101" s="571"/>
      <c r="Q101" s="570"/>
      <c r="R101" s="570"/>
      <c r="S101" s="571"/>
    </row>
    <row r="102" customFormat="false" ht="16.5" hidden="false" customHeight="false" outlineLevel="0" collapsed="false">
      <c r="A102" s="655"/>
      <c r="B102" s="659"/>
      <c r="C102" s="659"/>
      <c r="D102" s="651"/>
      <c r="E102" s="651"/>
      <c r="F102" s="652"/>
      <c r="G102" s="653"/>
      <c r="H102" s="653"/>
      <c r="I102" s="653"/>
      <c r="J102" s="571"/>
      <c r="K102" s="653"/>
      <c r="L102" s="653"/>
      <c r="M102" s="653"/>
      <c r="N102" s="653"/>
      <c r="O102" s="653"/>
      <c r="P102" s="571"/>
      <c r="Q102" s="570"/>
      <c r="R102" s="570"/>
      <c r="S102" s="571"/>
    </row>
    <row r="103" customFormat="false" ht="15" hidden="false" customHeight="false" outlineLevel="0" collapsed="false">
      <c r="A103" s="660" t="s">
        <v>526</v>
      </c>
      <c r="B103" s="661"/>
      <c r="C103" s="576"/>
      <c r="D103" s="576"/>
      <c r="E103" s="576"/>
      <c r="F103" s="576"/>
      <c r="G103" s="576"/>
      <c r="H103" s="576"/>
      <c r="I103" s="576"/>
      <c r="J103" s="576"/>
      <c r="K103" s="576"/>
      <c r="L103" s="576"/>
      <c r="M103" s="576"/>
      <c r="N103" s="576"/>
      <c r="O103" s="576"/>
      <c r="P103" s="576"/>
      <c r="Q103" s="576"/>
      <c r="R103" s="576"/>
      <c r="S103" s="576"/>
    </row>
    <row r="104" customFormat="false" ht="15" hidden="false" customHeight="false" outlineLevel="0" collapsed="false">
      <c r="A104" s="660" t="s">
        <v>527</v>
      </c>
      <c r="B104" s="661"/>
      <c r="C104" s="576"/>
      <c r="D104" s="576"/>
      <c r="E104" s="576"/>
      <c r="F104" s="576"/>
      <c r="G104" s="576"/>
      <c r="H104" s="576"/>
      <c r="I104" s="576"/>
      <c r="J104" s="576"/>
      <c r="K104" s="576"/>
      <c r="L104" s="576"/>
      <c r="M104" s="576"/>
      <c r="N104" s="576"/>
      <c r="O104" s="576"/>
      <c r="P104" s="576"/>
      <c r="Q104" s="576"/>
      <c r="R104" s="576"/>
      <c r="S104" s="576"/>
    </row>
    <row r="105" customFormat="false" ht="15" hidden="false" customHeight="false" outlineLevel="0" collapsed="false">
      <c r="A105" s="660" t="s">
        <v>528</v>
      </c>
      <c r="B105" s="661"/>
      <c r="C105" s="576"/>
      <c r="D105" s="576"/>
      <c r="E105" s="576"/>
      <c r="F105" s="576"/>
      <c r="G105" s="576"/>
      <c r="H105" s="576"/>
      <c r="I105" s="576"/>
      <c r="J105" s="576"/>
      <c r="K105" s="576"/>
      <c r="L105" s="576"/>
      <c r="M105" s="576"/>
      <c r="N105" s="576"/>
      <c r="O105" s="576"/>
      <c r="P105" s="576"/>
      <c r="Q105" s="576"/>
      <c r="R105" s="576"/>
      <c r="S105" s="576"/>
    </row>
    <row r="106" customFormat="false" ht="12.75" hidden="false" customHeight="false" outlineLevel="0" collapsed="false"/>
  </sheetData>
  <mergeCells count="5">
    <mergeCell ref="A1:S1"/>
    <mergeCell ref="A2:S2"/>
    <mergeCell ref="A3:S3"/>
    <mergeCell ref="A4:S4"/>
    <mergeCell ref="A5:S5"/>
  </mergeCells>
  <conditionalFormatting sqref="A8:C71 B72:C72 A72:A73">
    <cfRule type="expression" priority="2" aboveAverage="0" equalAverage="0" bottom="0" percent="0" rank="0" text="" dxfId="74">
      <formula>"$V17&lt;40"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18"/>
  <sheetViews>
    <sheetView showFormulas="false" showGridLines="true" showRowColHeaders="true" showZeros="true" rightToLeft="false" tabSelected="false" showOutlineSymbols="true" defaultGridColor="true" view="pageBreakPreview" topLeftCell="A32" colorId="64" zoomScale="100" zoomScaleNormal="100" zoomScalePageLayoutView="100" workbookViewId="0">
      <selection pane="topLeft" activeCell="N59" activeCellId="0" sqref="N59"/>
    </sheetView>
  </sheetViews>
  <sheetFormatPr defaultColWidth="9.14453125" defaultRowHeight="12.75" zeroHeight="true" outlineLevelRow="0" outlineLevelCol="0"/>
  <cols>
    <col collapsed="false" customWidth="true" hidden="false" outlineLevel="0" max="1" min="1" style="1" width="5.29"/>
    <col collapsed="false" customWidth="true" hidden="false" outlineLevel="0" max="2" min="2" style="1" width="21"/>
    <col collapsed="false" customWidth="true" hidden="false" outlineLevel="0" max="3" min="3" style="1" width="24.57"/>
    <col collapsed="false" customWidth="true" hidden="false" outlineLevel="0" max="4" min="4" style="2" width="4.58"/>
    <col collapsed="false" customWidth="true" hidden="false" outlineLevel="0" max="12" min="5" style="1" width="4.71"/>
    <col collapsed="false" customWidth="true" hidden="false" outlineLevel="0" max="14" min="13" style="1" width="5.58"/>
    <col collapsed="false" customWidth="true" hidden="false" outlineLevel="0" max="16" min="15" style="1" width="4.71"/>
    <col collapsed="false" customWidth="true" hidden="false" outlineLevel="0" max="17" min="17" style="1" width="5.29"/>
    <col collapsed="false" customWidth="true" hidden="false" outlineLevel="0" max="18" min="18" style="1" width="5.58"/>
    <col collapsed="false" customWidth="true" hidden="false" outlineLevel="0" max="19" min="19" style="1" width="6.29"/>
    <col collapsed="false" customWidth="true" hidden="false" outlineLevel="0" max="20" min="20" style="1" width="30.43"/>
    <col collapsed="false" customWidth="true" hidden="false" outlineLevel="0" max="21" min="21" style="1" width="16.71"/>
    <col collapsed="false" customWidth="false" hidden="true" outlineLevel="0" max="1024" min="22" style="0" width="9.14"/>
  </cols>
  <sheetData>
    <row r="1" customFormat="false" ht="18" hidden="false" customHeight="false" outlineLevel="0" collapsed="false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662"/>
    </row>
    <row r="2" customFormat="false" ht="14.25" hidden="false" customHeight="false" outlineLevel="0" collapsed="false">
      <c r="A2" s="11" t="s">
        <v>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3"/>
    </row>
    <row r="3" customFormat="false" ht="14.25" hidden="false" customHeight="false" outlineLevel="0" collapsed="false">
      <c r="A3" s="16" t="s">
        <v>298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8"/>
    </row>
    <row r="4" customFormat="false" ht="15" hidden="false" customHeight="false" outlineLevel="0" collapsed="false">
      <c r="A4" s="23" t="s">
        <v>529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5"/>
    </row>
    <row r="5" customFormat="false" ht="13.5" hidden="false" customHeight="false" outlineLevel="0" collapsed="false"/>
    <row r="6" customFormat="false" ht="12.75" hidden="false" customHeight="true" outlineLevel="0" collapsed="false">
      <c r="A6" s="663" t="s">
        <v>20</v>
      </c>
      <c r="B6" s="28" t="s">
        <v>4</v>
      </c>
      <c r="C6" s="29" t="s">
        <v>3</v>
      </c>
      <c r="D6" s="30" t="s">
        <v>21</v>
      </c>
      <c r="E6" s="664" t="n">
        <v>1</v>
      </c>
      <c r="F6" s="664" t="n">
        <v>2</v>
      </c>
      <c r="G6" s="664" t="n">
        <v>3</v>
      </c>
      <c r="H6" s="664" t="n">
        <v>4</v>
      </c>
      <c r="I6" s="664" t="n">
        <v>5</v>
      </c>
      <c r="J6" s="664" t="n">
        <v>6</v>
      </c>
      <c r="K6" s="664" t="n">
        <v>7</v>
      </c>
      <c r="L6" s="664" t="n">
        <v>8</v>
      </c>
      <c r="M6" s="664" t="n">
        <v>9</v>
      </c>
      <c r="N6" s="664" t="n">
        <v>10</v>
      </c>
      <c r="O6" s="664" t="n">
        <v>11</v>
      </c>
      <c r="P6" s="664" t="n">
        <v>12</v>
      </c>
      <c r="Q6" s="32"/>
      <c r="R6" s="33" t="s">
        <v>22</v>
      </c>
      <c r="S6" s="34"/>
      <c r="T6" s="35" t="s">
        <v>23</v>
      </c>
      <c r="U6" s="160" t="s">
        <v>24</v>
      </c>
    </row>
    <row r="7" customFormat="false" ht="23.25" hidden="false" customHeight="false" outlineLevel="0" collapsed="false">
      <c r="A7" s="41"/>
      <c r="B7" s="42"/>
      <c r="C7" s="43"/>
      <c r="D7" s="30"/>
      <c r="E7" s="44" t="s">
        <v>530</v>
      </c>
      <c r="F7" s="44" t="s">
        <v>531</v>
      </c>
      <c r="G7" s="44" t="s">
        <v>532</v>
      </c>
      <c r="H7" s="44" t="s">
        <v>533</v>
      </c>
      <c r="I7" s="44" t="s">
        <v>534</v>
      </c>
      <c r="J7" s="44" t="s">
        <v>535</v>
      </c>
      <c r="K7" s="44" t="s">
        <v>536</v>
      </c>
      <c r="L7" s="44" t="s">
        <v>537</v>
      </c>
      <c r="M7" s="44" t="s">
        <v>538</v>
      </c>
      <c r="N7" s="44" t="s">
        <v>539</v>
      </c>
      <c r="O7" s="44" t="s">
        <v>540</v>
      </c>
      <c r="P7" s="44" t="s">
        <v>541</v>
      </c>
      <c r="Q7" s="46" t="s">
        <v>39</v>
      </c>
      <c r="R7" s="47"/>
      <c r="S7" s="48" t="s">
        <v>40</v>
      </c>
      <c r="T7" s="49"/>
      <c r="U7" s="160"/>
    </row>
    <row r="8" customFormat="false" ht="12.75" hidden="false" customHeight="false" outlineLevel="0" collapsed="false">
      <c r="A8" s="665" t="n">
        <v>1</v>
      </c>
      <c r="B8" s="666" t="s">
        <v>49</v>
      </c>
      <c r="C8" s="666" t="s">
        <v>50</v>
      </c>
      <c r="D8" s="667" t="s">
        <v>542</v>
      </c>
      <c r="E8" s="55" t="n">
        <v>40</v>
      </c>
      <c r="F8" s="54" t="n">
        <f aca="false">VLOOKUP(B8,[21]SOE!$B$15:$V$79,21,)</f>
        <v>40</v>
      </c>
      <c r="G8" s="55" t="n">
        <f aca="false">VLOOKUP(B8,'[22]CBD4.2'!$B$15:$V$123,21,)</f>
        <v>44</v>
      </c>
      <c r="H8" s="54" t="n">
        <f aca="false">VLOOKUP(B8,[23]SOE!$B$15:$V$84,21,)</f>
        <v>58</v>
      </c>
      <c r="I8" s="54" t="n">
        <f aca="false">VLOOKUP(B8,'[24]MECHATRONICS 3.1'!$B$17:$S$97,18,)</f>
        <v>38</v>
      </c>
      <c r="J8" s="54" t="n">
        <f aca="false">VLOOKUP(B8,[25]SOE!$B$15:$S$85,18,)</f>
        <v>49</v>
      </c>
      <c r="K8" s="668" t="n">
        <f aca="false">VLOOKUP(B8,[26]MECh!$B$15:$V$90,21,)</f>
        <v>42</v>
      </c>
      <c r="L8" s="54" t="n">
        <f aca="false">VLOOKUP(B8,'[27]CBD4.2'!$B$15:$V$125,21,)</f>
        <v>46</v>
      </c>
      <c r="M8" s="54" t="n">
        <f aca="false">VLOOKUP(B8,[28]MECh!$B$15:$V$87,21,)</f>
        <v>40</v>
      </c>
      <c r="N8" s="54" t="n">
        <f aca="false">VLOOKUP(B8,'[29]CBD4.2'!$B$15:$V$125,21,)</f>
        <v>41</v>
      </c>
      <c r="O8" s="54" t="n">
        <f aca="false">VLOOKUP(B8,[30]SOE!$B$15:$V$85,21,)</f>
        <v>55</v>
      </c>
      <c r="P8" s="55" t="n">
        <f aca="false">VLOOKUP(B8,'[31]CBD4.2'!$B$15:$V$125,21,)</f>
        <v>56</v>
      </c>
      <c r="Q8" s="57" t="n">
        <f aca="false">COUNTA(E8:P8)</f>
        <v>12</v>
      </c>
      <c r="R8" s="58" t="n">
        <f aca="false">SUM(E8:J8)</f>
        <v>269</v>
      </c>
      <c r="S8" s="59" t="n">
        <f aca="false">ROUNDUP(AVERAGE(E8:P8),2)</f>
        <v>45.75</v>
      </c>
      <c r="T8" s="669" t="str">
        <f aca="false">IF(Q8&lt;6,"INCOMPLETE",IF(MIN(E8:P8)&gt;=40,"PASS",IF((COUNTIF(E8:P8,"&lt;40")=1),"SUPP, 1 Unit",IF((COUNTIF(E8:P8,"&lt;40")=2),"SUPP, 2 Units",IF((COUNTIF(E8:P8,"&lt;40")=3),"SUPP, 3 Units",IF((COUNTIF(E8:P8,"&lt;40")=4),  "SUPP, 4 Units",IF((COUNTIF(E8:P8,"&lt;40")=5),"SUPP, 5 Units","X SUPPS")))))))</f>
        <v>SUPP, 1 Unit</v>
      </c>
      <c r="U8" s="66"/>
    </row>
    <row r="9" customFormat="false" ht="12.75" hidden="false" customHeight="false" outlineLevel="0" collapsed="false">
      <c r="A9" s="665"/>
      <c r="B9" s="666"/>
      <c r="C9" s="666"/>
      <c r="D9" s="667" t="s">
        <v>543</v>
      </c>
      <c r="E9" s="55" t="n">
        <v>40</v>
      </c>
      <c r="F9" s="54" t="n">
        <v>40</v>
      </c>
      <c r="G9" s="55" t="n">
        <v>44</v>
      </c>
      <c r="H9" s="54" t="n">
        <v>58</v>
      </c>
      <c r="I9" s="54" t="n">
        <v>40</v>
      </c>
      <c r="J9" s="54" t="n">
        <v>49</v>
      </c>
      <c r="K9" s="668" t="n">
        <v>42</v>
      </c>
      <c r="L9" s="54" t="n">
        <v>46</v>
      </c>
      <c r="M9" s="54" t="n">
        <v>40</v>
      </c>
      <c r="N9" s="54" t="n">
        <v>41</v>
      </c>
      <c r="O9" s="54" t="n">
        <v>55</v>
      </c>
      <c r="P9" s="55" t="n">
        <v>56</v>
      </c>
      <c r="Q9" s="57" t="n">
        <f aca="false">COUNTA(E9:P9)</f>
        <v>12</v>
      </c>
      <c r="R9" s="58" t="n">
        <f aca="false">SUM(E9:J9)</f>
        <v>271</v>
      </c>
      <c r="S9" s="59" t="n">
        <f aca="false">ROUNDUP(AVERAGE(E9:P9),2)</f>
        <v>45.92</v>
      </c>
      <c r="T9" s="670" t="s">
        <v>544</v>
      </c>
      <c r="U9" s="66"/>
    </row>
    <row r="10" customFormat="false" ht="12.75" hidden="false" customHeight="false" outlineLevel="0" collapsed="false">
      <c r="A10" s="671" t="n">
        <v>2</v>
      </c>
      <c r="B10" s="672" t="s">
        <v>18</v>
      </c>
      <c r="C10" s="672" t="s">
        <v>545</v>
      </c>
      <c r="D10" s="667" t="s">
        <v>542</v>
      </c>
      <c r="E10" s="55" t="n">
        <f aca="false">VLOOKUP(B10,[32]SOE!$B$15:$W$88,22,)</f>
        <v>35</v>
      </c>
      <c r="F10" s="54" t="n">
        <f aca="false">VLOOKUP(B10,[21]SOE!$B$15:$V$79,21,)</f>
        <v>68</v>
      </c>
      <c r="G10" s="55" t="n">
        <f aca="false">VLOOKUP(B10,'[22]CBD4.2'!$B$15:$V$123,21,)</f>
        <v>73</v>
      </c>
      <c r="H10" s="54" t="n">
        <f aca="false">VLOOKUP(B10,[23]SOE!$B$15:$V$84,21,)</f>
        <v>66</v>
      </c>
      <c r="I10" s="54" t="n">
        <f aca="false">VLOOKUP(B10,'[24]MECHATRONICS 3.1'!$B$17:$S$97,18,)</f>
        <v>75</v>
      </c>
      <c r="J10" s="54" t="n">
        <f aca="false">VLOOKUP(B10,[25]SOE!$B$15:$S$85,18,)</f>
        <v>57</v>
      </c>
      <c r="K10" s="668" t="n">
        <f aca="false">VLOOKUP(B10,[26]MECh!$B$15:$V$90,21,)</f>
        <v>46</v>
      </c>
      <c r="L10" s="54" t="n">
        <f aca="false">VLOOKUP(B10,'[27]CBD4.2'!$B$15:$V$125,21,)</f>
        <v>67</v>
      </c>
      <c r="M10" s="54" t="n">
        <f aca="false">VLOOKUP(B10,[28]MECh!$B$15:$V$87,21,)</f>
        <v>50</v>
      </c>
      <c r="N10" s="54" t="n">
        <f aca="false">VLOOKUP(B10,'[29]CBD4.2'!$B$15:$V$125,21,)</f>
        <v>67</v>
      </c>
      <c r="O10" s="54" t="n">
        <f aca="false">VLOOKUP(B10,[30]SOE!$B$15:$V$85,21,)</f>
        <v>68</v>
      </c>
      <c r="P10" s="55" t="n">
        <f aca="false">VLOOKUP(B10,'[31]CBD4.2'!$B$15:$V$125,21,)</f>
        <v>73</v>
      </c>
      <c r="Q10" s="57" t="n">
        <f aca="false">COUNTA(E10:P10)</f>
        <v>12</v>
      </c>
      <c r="R10" s="58" t="n">
        <f aca="false">SUM(E10:J10)</f>
        <v>374</v>
      </c>
      <c r="S10" s="59" t="n">
        <f aca="false">ROUNDUP(AVERAGE(E10:P10),2)</f>
        <v>62.09</v>
      </c>
      <c r="T10" s="669" t="str">
        <f aca="false">IF(Q10&lt;6,"INCOMPLETE",IF(MIN(E10:P10)&gt;=40,"PASS",IF((COUNTIF(E10:P10,"&lt;40")=1),"SUPP, 1 Unit",IF((COUNTIF(E10:P10,"&lt;40")=2),"SUPP, 2 Units",IF((COUNTIF(E10:P10,"&lt;40")=3),"SUPP, 3 Units",IF((COUNTIF(E10:P10,"&lt;40")=4),  "SUPP, 4 Units",IF((COUNTIF(E10:P10,"&lt;40")=5),"SUPP, 5 Units","X SUPPS")))))))</f>
        <v>SUPP, 1 Unit</v>
      </c>
      <c r="U10" s="66"/>
    </row>
    <row r="11" customFormat="false" ht="12.75" hidden="false" customHeight="false" outlineLevel="0" collapsed="false">
      <c r="A11" s="671"/>
      <c r="B11" s="672"/>
      <c r="C11" s="672"/>
      <c r="D11" s="667" t="s">
        <v>543</v>
      </c>
      <c r="E11" s="55" t="n">
        <v>40</v>
      </c>
      <c r="F11" s="54" t="n">
        <v>68</v>
      </c>
      <c r="G11" s="55" t="n">
        <v>73</v>
      </c>
      <c r="H11" s="54" t="n">
        <v>66</v>
      </c>
      <c r="I11" s="54" t="n">
        <v>75</v>
      </c>
      <c r="J11" s="54" t="n">
        <v>57</v>
      </c>
      <c r="K11" s="668" t="n">
        <v>46</v>
      </c>
      <c r="L11" s="54" t="n">
        <v>67</v>
      </c>
      <c r="M11" s="54" t="n">
        <v>50</v>
      </c>
      <c r="N11" s="54" t="n">
        <v>67</v>
      </c>
      <c r="O11" s="54" t="n">
        <v>68</v>
      </c>
      <c r="P11" s="55" t="n">
        <v>73</v>
      </c>
      <c r="Q11" s="57" t="n">
        <f aca="false">COUNTA(E11:P11)</f>
        <v>12</v>
      </c>
      <c r="R11" s="58" t="n">
        <f aca="false">SUM(E11:J11)</f>
        <v>379</v>
      </c>
      <c r="S11" s="59" t="n">
        <f aca="false">ROUNDUP(AVERAGE(E11:P11),2)</f>
        <v>62.5</v>
      </c>
      <c r="T11" s="673" t="str">
        <f aca="false">IF(Q11&lt;6,"INCOMPLETE",IF(MIN(E11:P11)&gt;=40,"PASS",IF((COUNTIF(E11:P11,"&lt;40")=1),"SUPP, 1 Unit",IF((COUNTIF(E11:P11,"&lt;40")=2),"SUPP, 2 Units",IF((COUNTIF(E11:P11,"&lt;40")=3),"SUPP, 3 Units",IF((COUNTIF(E11:P11,"&lt;40")=4),  "SUPP, 4 Units",IF((COUNTIF(E11:P11,"&lt;40")=5),"SUPP, 5 Units","X SUPPS")))))))</f>
        <v>PASS</v>
      </c>
      <c r="U11" s="66"/>
    </row>
    <row r="12" customFormat="false" ht="12.75" hidden="false" customHeight="false" outlineLevel="0" collapsed="false">
      <c r="A12" s="671" t="n">
        <v>3</v>
      </c>
      <c r="B12" s="674" t="s">
        <v>25</v>
      </c>
      <c r="C12" s="674" t="s">
        <v>546</v>
      </c>
      <c r="D12" s="667" t="s">
        <v>542</v>
      </c>
      <c r="E12" s="55" t="n">
        <f aca="false">VLOOKUP(B12,[32]SOE!$B$15:$W$88,22,)</f>
        <v>38</v>
      </c>
      <c r="F12" s="54" t="n">
        <f aca="false">VLOOKUP(B12,[21]SOE!$B$15:$V$79,21,)</f>
        <v>51</v>
      </c>
      <c r="G12" s="55" t="n">
        <f aca="false">VLOOKUP(B12,'[22]CBD4.2'!$B$15:$V$123,21,)</f>
        <v>60</v>
      </c>
      <c r="H12" s="54" t="n">
        <f aca="false">VLOOKUP(B12,[23]SOE!$B$15:$V$84,21,)</f>
        <v>62</v>
      </c>
      <c r="I12" s="54" t="n">
        <f aca="false">VLOOKUP(B12,'[24]MECHATRONICS 3.1'!$B$17:$S$97,18,)</f>
        <v>47</v>
      </c>
      <c r="J12" s="54" t="n">
        <f aca="false">VLOOKUP(B12,[25]SOE!$B$15:$S$85,18,)</f>
        <v>72</v>
      </c>
      <c r="K12" s="668" t="n">
        <f aca="false">VLOOKUP(B12,[26]MECh!$B$15:$V$90,21,)</f>
        <v>50</v>
      </c>
      <c r="L12" s="54" t="n">
        <f aca="false">VLOOKUP(B12,'[27]CBD4.2'!$B$15:$V$125,21,)</f>
        <v>66</v>
      </c>
      <c r="M12" s="54" t="n">
        <f aca="false">VLOOKUP(B12,[28]MECh!$B$15:$V$87,21,)</f>
        <v>61</v>
      </c>
      <c r="N12" s="54" t="n">
        <f aca="false">VLOOKUP(B12,'[29]CBD4.2'!$B$15:$V$125,21,)</f>
        <v>56</v>
      </c>
      <c r="O12" s="54" t="n">
        <f aca="false">VLOOKUP(B12,[30]SOE!$B$15:$V$85,21,)</f>
        <v>65</v>
      </c>
      <c r="P12" s="55" t="n">
        <f aca="false">VLOOKUP(B12,'[31]CBD4.2'!$B$15:$V$125,21,)</f>
        <v>52</v>
      </c>
      <c r="Q12" s="57" t="n">
        <f aca="false">COUNTA(E12:P12)</f>
        <v>12</v>
      </c>
      <c r="R12" s="58" t="n">
        <f aca="false">SUM(E12:J12)</f>
        <v>330</v>
      </c>
      <c r="S12" s="59" t="n">
        <f aca="false">ROUNDUP(AVERAGE(E12:P12),2)</f>
        <v>56.67</v>
      </c>
      <c r="T12" s="669" t="str">
        <f aca="false">IF(Q12&lt;6,"INCOMPLETE",IF(MIN(E12:P12)&gt;=40,"PASS",IF((COUNTIF(E12:P12,"&lt;40")=1),"SUPP, 1 Unit",IF((COUNTIF(E12:P12,"&lt;40")=2),"SUPP, 2 Units",IF((COUNTIF(E12:P12,"&lt;40")=3),"SUPP, 3 Units",IF((COUNTIF(E12:P12,"&lt;40")=4),  "SUPP, 4 Units",IF((COUNTIF(E12:P12,"&lt;40")=5),"SUPP, 5 Units","X SUPPS")))))))</f>
        <v>SUPP, 1 Unit</v>
      </c>
      <c r="U12" s="66"/>
    </row>
    <row r="13" customFormat="false" ht="13.5" hidden="false" customHeight="false" outlineLevel="0" collapsed="false">
      <c r="A13" s="671"/>
      <c r="B13" s="674"/>
      <c r="C13" s="674"/>
      <c r="D13" s="667" t="s">
        <v>543</v>
      </c>
      <c r="E13" s="55" t="n">
        <v>40</v>
      </c>
      <c r="F13" s="54" t="n">
        <v>51</v>
      </c>
      <c r="G13" s="55" t="n">
        <v>60</v>
      </c>
      <c r="H13" s="54" t="n">
        <v>62</v>
      </c>
      <c r="I13" s="54" t="n">
        <v>47</v>
      </c>
      <c r="J13" s="54" t="n">
        <v>72</v>
      </c>
      <c r="K13" s="668" t="n">
        <v>50</v>
      </c>
      <c r="L13" s="54" t="n">
        <v>66</v>
      </c>
      <c r="M13" s="54" t="n">
        <v>61</v>
      </c>
      <c r="N13" s="54" t="n">
        <v>56</v>
      </c>
      <c r="O13" s="54" t="n">
        <v>65</v>
      </c>
      <c r="P13" s="55" t="n">
        <v>52</v>
      </c>
      <c r="Q13" s="57" t="n">
        <f aca="false">COUNTA(E13:P13)</f>
        <v>12</v>
      </c>
      <c r="R13" s="58" t="n">
        <f aca="false">SUM(E13:J13)</f>
        <v>332</v>
      </c>
      <c r="S13" s="59" t="n">
        <f aca="false">ROUNDUP(AVERAGE(E13:P13),2)</f>
        <v>56.84</v>
      </c>
      <c r="T13" s="670" t="str">
        <f aca="false">IF(Q13&lt;6,"INCOMPLETE",IF(MIN(E13:P13)&gt;=40,"PASS",IF((COUNTIF(E13:P13,"&lt;40")=1),"SUPP, 1 Unit",IF((COUNTIF(E13:P13,"&lt;40")=2),"SUPP, 2 Units",IF((COUNTIF(E13:P13,"&lt;40")=3),"SUPP, 3 Units",IF((COUNTIF(E13:P13,"&lt;40")=4),  "SUPP, 4 Units",IF((COUNTIF(E13:P13,"&lt;40")=5),"SUPP, 5 Units","X SUPPS")))))))</f>
        <v>PASS</v>
      </c>
      <c r="U13" s="66"/>
    </row>
    <row r="14" customFormat="false" ht="12.75" hidden="false" customHeight="false" outlineLevel="0" collapsed="false">
      <c r="A14" s="665" t="n">
        <v>4</v>
      </c>
      <c r="B14" s="674" t="s">
        <v>41</v>
      </c>
      <c r="C14" s="674" t="s">
        <v>547</v>
      </c>
      <c r="D14" s="667" t="s">
        <v>542</v>
      </c>
      <c r="E14" s="675" t="s">
        <v>548</v>
      </c>
      <c r="F14" s="676" t="s">
        <v>549</v>
      </c>
      <c r="G14" s="675" t="s">
        <v>217</v>
      </c>
      <c r="H14" s="676" t="s">
        <v>550</v>
      </c>
      <c r="I14" s="676" t="s">
        <v>219</v>
      </c>
      <c r="J14" s="676" t="s">
        <v>187</v>
      </c>
      <c r="K14" s="668" t="n">
        <f aca="false">VLOOKUP(B14,[26]MECh!$B$15:$V$90,21,)</f>
        <v>44</v>
      </c>
      <c r="L14" s="54" t="n">
        <f aca="false">VLOOKUP(B14,'[27]CBD4.2'!$B$15:$V$125,21,)</f>
        <v>49</v>
      </c>
      <c r="M14" s="54" t="n">
        <f aca="false">VLOOKUP(B14,[28]MECh!$B$15:$V$87,21,)</f>
        <v>23</v>
      </c>
      <c r="N14" s="54" t="n">
        <f aca="false">VLOOKUP(B14,'[29]CBD4.2'!$B$15:$V$125,21,)</f>
        <v>42</v>
      </c>
      <c r="O14" s="54" t="n">
        <f aca="false">VLOOKUP(B14,[30]SOE!$B$15:$V$85,21,)</f>
        <v>55</v>
      </c>
      <c r="P14" s="55" t="n">
        <f aca="false">VLOOKUP(B14,'[31]CBD4.2'!$B$15:$V$125,21,)</f>
        <v>53</v>
      </c>
      <c r="Q14" s="57" t="n">
        <f aca="false">COUNTA(E14:P14)</f>
        <v>12</v>
      </c>
      <c r="R14" s="58" t="n">
        <f aca="false">SUM(E14:J14)</f>
        <v>0</v>
      </c>
      <c r="S14" s="59" t="n">
        <f aca="false">ROUNDUP(AVERAGE(E14:P14),2)</f>
        <v>44.34</v>
      </c>
      <c r="T14" s="669" t="s">
        <v>551</v>
      </c>
      <c r="U14" s="66"/>
    </row>
    <row r="15" customFormat="false" ht="12.75" hidden="false" customHeight="false" outlineLevel="0" collapsed="false">
      <c r="A15" s="665"/>
      <c r="B15" s="674"/>
      <c r="C15" s="674"/>
      <c r="D15" s="667" t="s">
        <v>552</v>
      </c>
      <c r="E15" s="55" t="n">
        <v>72</v>
      </c>
      <c r="F15" s="54" t="n">
        <v>66</v>
      </c>
      <c r="G15" s="55" t="n">
        <v>43</v>
      </c>
      <c r="H15" s="54" t="n">
        <v>62</v>
      </c>
      <c r="I15" s="54" t="n">
        <v>57</v>
      </c>
      <c r="J15" s="54" t="n">
        <v>64</v>
      </c>
      <c r="K15" s="668" t="n">
        <v>44</v>
      </c>
      <c r="L15" s="54" t="n">
        <v>49</v>
      </c>
      <c r="M15" s="54" t="n">
        <v>40</v>
      </c>
      <c r="N15" s="54" t="n">
        <v>42</v>
      </c>
      <c r="O15" s="54" t="n">
        <v>55</v>
      </c>
      <c r="P15" s="55" t="n">
        <v>53</v>
      </c>
      <c r="Q15" s="57" t="n">
        <f aca="false">COUNTA(E15:P15)</f>
        <v>12</v>
      </c>
      <c r="R15" s="58" t="n">
        <f aca="false">SUM(E15:J15)</f>
        <v>364</v>
      </c>
      <c r="S15" s="59" t="n">
        <f aca="false">ROUNDUP(AVERAGE(E15:P15),2)</f>
        <v>53.92</v>
      </c>
      <c r="T15" s="670" t="s">
        <v>1</v>
      </c>
      <c r="U15" s="66"/>
    </row>
    <row r="16" customFormat="false" ht="12.75" hidden="false" customHeight="false" outlineLevel="0" collapsed="false">
      <c r="A16" s="671" t="n">
        <v>5</v>
      </c>
      <c r="B16" s="674" t="s">
        <v>51</v>
      </c>
      <c r="C16" s="674" t="s">
        <v>553</v>
      </c>
      <c r="D16" s="667" t="s">
        <v>542</v>
      </c>
      <c r="E16" s="55" t="n">
        <f aca="false">VLOOKUP(B16,[32]SOE!$B$15:$W$88,22,)</f>
        <v>56</v>
      </c>
      <c r="F16" s="54" t="n">
        <f aca="false">VLOOKUP(B16,[21]SOE!$B$15:$V$79,21,)</f>
        <v>73</v>
      </c>
      <c r="G16" s="55" t="n">
        <f aca="false">VLOOKUP(B16,'[22]CBD4.2'!$B$15:$V$123,21,)</f>
        <v>54</v>
      </c>
      <c r="H16" s="54" t="n">
        <f aca="false">VLOOKUP(B16,[23]SOE!$B$15:$V$84,21,)</f>
        <v>52</v>
      </c>
      <c r="I16" s="54" t="n">
        <f aca="false">VLOOKUP(B16,'[24]MECHATRONICS 3.1'!$B$17:$S$97,18,)</f>
        <v>46</v>
      </c>
      <c r="J16" s="54" t="n">
        <f aca="false">VLOOKUP(B16,[25]SOE!$B$15:$S$85,18,)</f>
        <v>58</v>
      </c>
      <c r="K16" s="668" t="n">
        <f aca="false">VLOOKUP(B16,[26]MECh!$B$15:$V$90,21,)</f>
        <v>36</v>
      </c>
      <c r="L16" s="54" t="n">
        <f aca="false">VLOOKUP(B16,'[27]CBD4.2'!$B$15:$V$125,21,)</f>
        <v>59</v>
      </c>
      <c r="M16" s="54" t="n">
        <f aca="false">VLOOKUP(B16,[28]MECh!$B$15:$V$87,21,)</f>
        <v>47</v>
      </c>
      <c r="N16" s="54" t="n">
        <f aca="false">VLOOKUP(B16,'[29]CBD4.2'!$B$15:$V$125,21,)</f>
        <v>45</v>
      </c>
      <c r="O16" s="54" t="n">
        <f aca="false">VLOOKUP(B16,[30]SOE!$B$15:$V$85,21,)</f>
        <v>44</v>
      </c>
      <c r="P16" s="55" t="n">
        <f aca="false">VLOOKUP(B16,'[31]CBD4.2'!$B$15:$V$125,21,)</f>
        <v>47</v>
      </c>
      <c r="Q16" s="57" t="n">
        <f aca="false">COUNTA(E16:P16)</f>
        <v>12</v>
      </c>
      <c r="R16" s="58" t="n">
        <f aca="false">SUM(E16:J16)</f>
        <v>339</v>
      </c>
      <c r="S16" s="59" t="n">
        <f aca="false">ROUNDUP(AVERAGE(E16:P16),2)</f>
        <v>51.42</v>
      </c>
      <c r="T16" s="669" t="str">
        <f aca="false">IF(Q16&lt;6,"INCOMPLETE",IF(MIN(E16:P16)&gt;=40,"PASS",IF((COUNTIF(E16:P16,"&lt;40")=1),"SUPP, 1 Unit",IF((COUNTIF(E16:P16,"&lt;40")=2),"SUPP, 2 Units",IF((COUNTIF(E16:P16,"&lt;40")=3),"SUPP, 3 Units",IF((COUNTIF(E16:P16,"&lt;40")=4),  "SUPP, 4 Units",IF((COUNTIF(E16:P16,"&lt;40")=5),"SUPP, 5 Units","X SUPPS")))))))</f>
        <v>SUPP, 1 Unit</v>
      </c>
      <c r="U16" s="66"/>
    </row>
    <row r="17" customFormat="false" ht="12.75" hidden="false" customHeight="false" outlineLevel="0" collapsed="false">
      <c r="A17" s="671"/>
      <c r="B17" s="674"/>
      <c r="C17" s="674"/>
      <c r="D17" s="667" t="s">
        <v>543</v>
      </c>
      <c r="E17" s="55" t="n">
        <v>56</v>
      </c>
      <c r="F17" s="54" t="n">
        <v>73</v>
      </c>
      <c r="G17" s="55" t="n">
        <v>54</v>
      </c>
      <c r="H17" s="54" t="n">
        <v>52</v>
      </c>
      <c r="I17" s="54" t="n">
        <v>46</v>
      </c>
      <c r="J17" s="54" t="n">
        <v>58</v>
      </c>
      <c r="K17" s="668" t="n">
        <v>40</v>
      </c>
      <c r="L17" s="54" t="n">
        <v>59</v>
      </c>
      <c r="M17" s="54" t="n">
        <v>47</v>
      </c>
      <c r="N17" s="54" t="n">
        <v>45</v>
      </c>
      <c r="O17" s="54" t="n">
        <v>44</v>
      </c>
      <c r="P17" s="55" t="n">
        <v>47</v>
      </c>
      <c r="Q17" s="57" t="n">
        <f aca="false">COUNTA(E17:P17)</f>
        <v>12</v>
      </c>
      <c r="R17" s="58" t="n">
        <f aca="false">SUM(E17:J17)</f>
        <v>339</v>
      </c>
      <c r="S17" s="59" t="n">
        <f aca="false">ROUNDUP(AVERAGE(E17:P17),2)</f>
        <v>51.75</v>
      </c>
      <c r="T17" s="670" t="str">
        <f aca="false">IF(Q17&lt;6,"INCOMPLETE",IF(MIN(E17:P17)&gt;=40,"PASS",IF((COUNTIF(E17:P17,"&lt;40")=1),"SUPP, 1 Unit",IF((COUNTIF(E17:P17,"&lt;40")=2),"SUPP, 2 Units",IF((COUNTIF(E17:P17,"&lt;40")=3),"SUPP, 3 Units",IF((COUNTIF(E17:P17,"&lt;40")=4),  "SUPP, 4 Units",IF((COUNTIF(E17:P17,"&lt;40")=5),"SUPP, 5 Units","X SUPPS")))))))</f>
        <v>PASS</v>
      </c>
      <c r="U17" s="66"/>
    </row>
    <row r="18" customFormat="false" ht="12.75" hidden="false" customHeight="false" outlineLevel="0" collapsed="false">
      <c r="A18" s="671" t="n">
        <v>6</v>
      </c>
      <c r="B18" s="674" t="s">
        <v>53</v>
      </c>
      <c r="C18" s="674" t="s">
        <v>554</v>
      </c>
      <c r="D18" s="667" t="s">
        <v>542</v>
      </c>
      <c r="E18" s="55" t="n">
        <f aca="false">VLOOKUP(B18,[32]SOE!$B$15:$W$88,22,)</f>
        <v>31</v>
      </c>
      <c r="F18" s="54" t="n">
        <f aca="false">VLOOKUP(B18,[21]SOE!$B$15:$V$79,21,)</f>
        <v>54</v>
      </c>
      <c r="G18" s="55" t="n">
        <f aca="false">VLOOKUP(B18,'[22]CBD4.2'!$B$15:$V$123,21,)</f>
        <v>52</v>
      </c>
      <c r="H18" s="54" t="n">
        <f aca="false">VLOOKUP(B18,[23]SOE!$B$15:$V$84,21,)</f>
        <v>52</v>
      </c>
      <c r="I18" s="54" t="n">
        <f aca="false">VLOOKUP(B18,'[24]MECHATRONICS 3.1'!$B$17:$S$97,18,)</f>
        <v>62</v>
      </c>
      <c r="J18" s="54" t="n">
        <f aca="false">VLOOKUP(B18,[25]SOE!$B$15:$S$85,18,)</f>
        <v>57</v>
      </c>
      <c r="K18" s="668" t="n">
        <f aca="false">VLOOKUP(B18,[26]MECh!$B$15:$V$90,21,)</f>
        <v>37</v>
      </c>
      <c r="L18" s="54" t="n">
        <f aca="false">VLOOKUP(B18,'[27]CBD4.2'!$B$15:$V$125,21,)</f>
        <v>53</v>
      </c>
      <c r="M18" s="54" t="n">
        <f aca="false">VLOOKUP(B18,[28]MECh!$B$15:$V$87,21,)</f>
        <v>70</v>
      </c>
      <c r="N18" s="54" t="n">
        <f aca="false">VLOOKUP(B18,'[29]CBD4.2'!$B$15:$V$125,21,)</f>
        <v>48</v>
      </c>
      <c r="O18" s="54" t="n">
        <f aca="false">VLOOKUP(B18,[30]SOE!$B$15:$V$85,21,)</f>
        <v>52</v>
      </c>
      <c r="P18" s="55" t="n">
        <f aca="false">VLOOKUP(B18,'[31]CBD4.2'!$B$15:$V$125,21,)</f>
        <v>62</v>
      </c>
      <c r="Q18" s="57" t="n">
        <f aca="false">COUNTA(E18:P18)</f>
        <v>12</v>
      </c>
      <c r="R18" s="58" t="n">
        <f aca="false">SUM(E18:J18)</f>
        <v>308</v>
      </c>
      <c r="S18" s="59" t="n">
        <f aca="false">ROUNDUP(AVERAGE(E18:P18),2)</f>
        <v>52.5</v>
      </c>
      <c r="T18" s="669" t="str">
        <f aca="false">IF(Q18&lt;6,"INCOMPLETE",IF(MIN(E18:P18)&gt;=40,"PASS",IF((COUNTIF(E18:P18,"&lt;40")=1),"SUPP, 1 Unit",IF((COUNTIF(E18:P18,"&lt;40")=2),"SUPP, 2 Units",IF((COUNTIF(E18:P18,"&lt;40")=3),"SUPP, 3 Units",IF((COUNTIF(E18:P18,"&lt;40")=4),  "SUPP, 4 Units",IF((COUNTIF(E18:P18,"&lt;40")=5),"SUPP, 5 Units","X SUPPS")))))))</f>
        <v>SUPP, 2 Units</v>
      </c>
      <c r="U18" s="66"/>
    </row>
    <row r="19" customFormat="false" ht="13.5" hidden="false" customHeight="false" outlineLevel="0" collapsed="false">
      <c r="A19" s="671"/>
      <c r="B19" s="674"/>
      <c r="C19" s="674"/>
      <c r="D19" s="667" t="s">
        <v>543</v>
      </c>
      <c r="E19" s="55" t="n">
        <v>40</v>
      </c>
      <c r="F19" s="54" t="n">
        <v>54</v>
      </c>
      <c r="G19" s="55" t="n">
        <v>52</v>
      </c>
      <c r="H19" s="54" t="n">
        <v>52</v>
      </c>
      <c r="I19" s="54" t="n">
        <v>62</v>
      </c>
      <c r="J19" s="54" t="n">
        <v>57</v>
      </c>
      <c r="K19" s="668" t="n">
        <v>40</v>
      </c>
      <c r="L19" s="54" t="n">
        <v>53</v>
      </c>
      <c r="M19" s="54" t="n">
        <v>70</v>
      </c>
      <c r="N19" s="54" t="n">
        <v>48</v>
      </c>
      <c r="O19" s="54" t="n">
        <v>52</v>
      </c>
      <c r="P19" s="55" t="n">
        <v>62</v>
      </c>
      <c r="Q19" s="57" t="n">
        <f aca="false">COUNTA(E19:P19)</f>
        <v>12</v>
      </c>
      <c r="R19" s="58" t="n">
        <f aca="false">SUM(E19:J19)</f>
        <v>317</v>
      </c>
      <c r="S19" s="59" t="n">
        <f aca="false">ROUNDUP(AVERAGE(E19:P19),2)</f>
        <v>53.5</v>
      </c>
      <c r="T19" s="670" t="str">
        <f aca="false">IF(Q19&lt;6,"INCOMPLETE",IF(MIN(E19:P19)&gt;=40,"PASS",IF((COUNTIF(E19:P19,"&lt;40")=1),"SUPP, 1 Unit",IF((COUNTIF(E19:P19,"&lt;40")=2),"SUPP, 2 Units",IF((COUNTIF(E19:P19,"&lt;40")=3),"SUPP, 3 Units",IF((COUNTIF(E19:P19,"&lt;40")=4),  "SUPP, 4 Units",IF((COUNTIF(E19:P19,"&lt;40")=5),"SUPP, 5 Units","X SUPPS")))))))</f>
        <v>PASS</v>
      </c>
      <c r="U19" s="66"/>
    </row>
    <row r="20" customFormat="false" ht="12.75" hidden="false" customHeight="false" outlineLevel="0" collapsed="false">
      <c r="A20" s="665" t="n">
        <v>7</v>
      </c>
      <c r="B20" s="674" t="s">
        <v>77</v>
      </c>
      <c r="C20" s="674" t="s">
        <v>555</v>
      </c>
      <c r="D20" s="667" t="s">
        <v>542</v>
      </c>
      <c r="E20" s="55" t="n">
        <f aca="false">VLOOKUP(B20,[32]SOE!$B$15:$W$88,22,)</f>
        <v>40</v>
      </c>
      <c r="F20" s="54" t="n">
        <f aca="false">VLOOKUP(B20,[21]SOE!$B$15:$V$79,21,)</f>
        <v>26</v>
      </c>
      <c r="G20" s="55" t="n">
        <f aca="false">VLOOKUP(B20,'[22]CBD4.2'!$B$15:$V$123,21,)</f>
        <v>46</v>
      </c>
      <c r="H20" s="54" t="n">
        <f aca="false">VLOOKUP(B20,[23]SOE!$B$15:$V$84,21,)</f>
        <v>54</v>
      </c>
      <c r="I20" s="54" t="n">
        <f aca="false">VLOOKUP(B20,'[24]MECHATRONICS 3.1'!$B$17:$S$97,18,)</f>
        <v>37</v>
      </c>
      <c r="J20" s="54" t="n">
        <f aca="false">VLOOKUP(B20,[25]SOE!$B$15:$S$85,18,)</f>
        <v>55</v>
      </c>
      <c r="K20" s="668" t="n">
        <f aca="false">VLOOKUP(B20,[26]MECh!$B$15:$V$90,21,)</f>
        <v>25</v>
      </c>
      <c r="L20" s="54" t="n">
        <f aca="false">VLOOKUP(B20,'[27]CBD4.2'!$B$15:$V$125,21,)</f>
        <v>51</v>
      </c>
      <c r="M20" s="54" t="n">
        <f aca="false">VLOOKUP(B20,[28]MECh!$B$15:$V$87,21,)</f>
        <v>46</v>
      </c>
      <c r="N20" s="54" t="n">
        <f aca="false">VLOOKUP(B20,'[29]CBD4.2'!$B$15:$V$125,21,)</f>
        <v>45</v>
      </c>
      <c r="O20" s="54" t="n">
        <f aca="false">VLOOKUP(B20,[30]SOE!$B$15:$V$85,21,)</f>
        <v>56</v>
      </c>
      <c r="P20" s="55" t="n">
        <f aca="false">VLOOKUP(B20,'[31]CBD4.2'!$B$15:$V$125,21,)</f>
        <v>40</v>
      </c>
      <c r="Q20" s="57" t="n">
        <f aca="false">COUNTA(E20:P20)</f>
        <v>12</v>
      </c>
      <c r="R20" s="58" t="n">
        <f aca="false">SUM(E20:J20)</f>
        <v>258</v>
      </c>
      <c r="S20" s="59" t="n">
        <f aca="false">ROUNDUP(AVERAGE(E20:P20),2)</f>
        <v>43.42</v>
      </c>
      <c r="T20" s="669" t="str">
        <f aca="false">IF(Q20&lt;6,"INCOMPLETE",IF(MIN(E20:P20)&gt;=40,"PASS",IF((COUNTIF(E20:P20,"&lt;40")=1),"SUPP, 1 Unit",IF((COUNTIF(E20:P20,"&lt;40")=2),"SUPP, 2 Units",IF((COUNTIF(E20:P20,"&lt;40")=3),"SUPP, 3 Units",IF((COUNTIF(E20:P20,"&lt;40")=4),  "SUPP, 4 Units",IF((COUNTIF(E20:P20,"&lt;40")=5),"SUPP, 5 Units","X SUPPS")))))))</f>
        <v>SUPP, 3 Units</v>
      </c>
      <c r="U20" s="72"/>
    </row>
    <row r="21" customFormat="false" ht="12.75" hidden="false" customHeight="false" outlineLevel="0" collapsed="false">
      <c r="A21" s="665"/>
      <c r="B21" s="674"/>
      <c r="C21" s="674"/>
      <c r="D21" s="667" t="s">
        <v>543</v>
      </c>
      <c r="E21" s="55" t="n">
        <v>40</v>
      </c>
      <c r="F21" s="54" t="n">
        <v>40</v>
      </c>
      <c r="G21" s="55" t="n">
        <v>46</v>
      </c>
      <c r="H21" s="54" t="n">
        <v>54</v>
      </c>
      <c r="I21" s="54" t="n">
        <v>30</v>
      </c>
      <c r="J21" s="54" t="n">
        <v>55</v>
      </c>
      <c r="K21" s="668" t="n">
        <v>40</v>
      </c>
      <c r="L21" s="54" t="n">
        <v>51</v>
      </c>
      <c r="M21" s="54" t="n">
        <v>46</v>
      </c>
      <c r="N21" s="54" t="n">
        <v>45</v>
      </c>
      <c r="O21" s="54" t="n">
        <v>56</v>
      </c>
      <c r="P21" s="55" t="n">
        <v>40</v>
      </c>
      <c r="Q21" s="57" t="n">
        <f aca="false">COUNTA(E21:P21)</f>
        <v>12</v>
      </c>
      <c r="R21" s="58" t="n">
        <f aca="false">SUM(E21:J21)</f>
        <v>265</v>
      </c>
      <c r="S21" s="59" t="n">
        <f aca="false">ROUNDUP(AVERAGE(E21:P21),2)</f>
        <v>45.25</v>
      </c>
      <c r="T21" s="677" t="s">
        <v>556</v>
      </c>
      <c r="U21" s="72"/>
    </row>
    <row r="22" customFormat="false" ht="12.75" hidden="false" customHeight="false" outlineLevel="0" collapsed="false">
      <c r="A22" s="671" t="n">
        <v>8</v>
      </c>
      <c r="B22" s="678" t="s">
        <v>96</v>
      </c>
      <c r="C22" s="678" t="s">
        <v>557</v>
      </c>
      <c r="D22" s="667" t="s">
        <v>542</v>
      </c>
      <c r="E22" s="55" t="n">
        <f aca="false">VLOOKUP(B22,[32]SOE!$B$15:$W$88,22,)</f>
        <v>52</v>
      </c>
      <c r="F22" s="54" t="n">
        <f aca="false">VLOOKUP(B22,[21]SOE!$B$15:$V$79,21,)</f>
        <v>20</v>
      </c>
      <c r="G22" s="55" t="n">
        <f aca="false">VLOOKUP(B22,'[22]CBD4.2'!$B$15:$V$123,21,)</f>
        <v>46</v>
      </c>
      <c r="H22" s="54" t="n">
        <f aca="false">VLOOKUP(B22,[23]SOE!$B$15:$V$84,21,)</f>
        <v>55</v>
      </c>
      <c r="I22" s="54" t="n">
        <f aca="false">VLOOKUP(B22,'[24]MECHATRONICS 3.1'!$B$17:$S$97,18,)</f>
        <v>44</v>
      </c>
      <c r="J22" s="54" t="n">
        <f aca="false">VLOOKUP(B22,[25]SOE!$B$15:$S$85,18,)</f>
        <v>54</v>
      </c>
      <c r="K22" s="668" t="n">
        <f aca="false">VLOOKUP(B22,[26]MECh!$B$15:$V$90,21,)</f>
        <v>35</v>
      </c>
      <c r="L22" s="54" t="n">
        <f aca="false">VLOOKUP(B22,'[27]CBD4.2'!$B$15:$V$125,21,)</f>
        <v>50</v>
      </c>
      <c r="M22" s="54" t="n">
        <f aca="false">VLOOKUP(B22,[28]MECh!$B$15:$V$87,21,)</f>
        <v>51</v>
      </c>
      <c r="N22" s="54" t="n">
        <f aca="false">VLOOKUP(B22,'[29]CBD4.2'!$B$15:$V$125,21,)</f>
        <v>48</v>
      </c>
      <c r="O22" s="54" t="n">
        <f aca="false">VLOOKUP(B22,[30]SOE!$B$15:$V$85,21,)</f>
        <v>40</v>
      </c>
      <c r="P22" s="55" t="n">
        <f aca="false">VLOOKUP(B22,'[31]CBD4.2'!$B$15:$V$125,21,)</f>
        <v>53</v>
      </c>
      <c r="Q22" s="57" t="n">
        <f aca="false">COUNTA(E22:P22)</f>
        <v>12</v>
      </c>
      <c r="R22" s="58" t="n">
        <f aca="false">SUM(E22:J22)</f>
        <v>271</v>
      </c>
      <c r="S22" s="59" t="n">
        <f aca="false">ROUNDUP(AVERAGE(E22:P22),2)</f>
        <v>45.67</v>
      </c>
      <c r="T22" s="669" t="str">
        <f aca="false">IF(Q22&lt;6,"INCOMPLETE",IF(MIN(E22:P22)&gt;=40,"PASS",IF((COUNTIF(E22:P22,"&lt;40")=1),"SUPP, 1 Unit",IF((COUNTIF(E22:P22,"&lt;40")=2),"SUPP, 2 Units",IF((COUNTIF(E22:P22,"&lt;40")=3),"SUPP, 3 Units",IF((COUNTIF(E22:P22,"&lt;40")=4),  "SUPP, 4 Units",IF((COUNTIF(E22:P22,"&lt;40")=5),"SUPP, 5 Units","X SUPPS")))))))</f>
        <v>SUPP, 2 Units</v>
      </c>
      <c r="U22" s="66"/>
    </row>
    <row r="23" customFormat="false" ht="12.75" hidden="false" customHeight="false" outlineLevel="0" collapsed="false">
      <c r="A23" s="671"/>
      <c r="B23" s="678"/>
      <c r="C23" s="678"/>
      <c r="D23" s="667" t="s">
        <v>543</v>
      </c>
      <c r="E23" s="55" t="n">
        <v>52</v>
      </c>
      <c r="F23" s="54" t="n">
        <v>40</v>
      </c>
      <c r="G23" s="55" t="n">
        <v>46</v>
      </c>
      <c r="H23" s="54" t="n">
        <v>55</v>
      </c>
      <c r="I23" s="54" t="n">
        <v>44</v>
      </c>
      <c r="J23" s="54" t="n">
        <v>54</v>
      </c>
      <c r="K23" s="668" t="n">
        <v>40</v>
      </c>
      <c r="L23" s="54" t="n">
        <v>50</v>
      </c>
      <c r="M23" s="54" t="n">
        <v>51</v>
      </c>
      <c r="N23" s="54" t="n">
        <v>48</v>
      </c>
      <c r="O23" s="54" t="n">
        <v>40</v>
      </c>
      <c r="P23" s="55" t="n">
        <v>53</v>
      </c>
      <c r="Q23" s="57" t="n">
        <f aca="false">COUNTA(E23:P23)</f>
        <v>12</v>
      </c>
      <c r="R23" s="58" t="n">
        <f aca="false">SUM(E23:J23)</f>
        <v>291</v>
      </c>
      <c r="S23" s="59" t="n">
        <f aca="false">ROUNDUP(AVERAGE(E23:P23),2)</f>
        <v>47.75</v>
      </c>
      <c r="T23" s="670" t="str">
        <f aca="false">IF(Q23&lt;6,"INCOMPLETE",IF(MIN(E23:P23)&gt;=40,"PASS",IF((COUNTIF(E23:P23,"&lt;40")=1),"SUPP, 1 Unit",IF((COUNTIF(E23:P23,"&lt;40")=2),"SUPP, 2 Units",IF((COUNTIF(E23:P23,"&lt;40")=3),"SUPP, 3 Units",IF((COUNTIF(E23:P23,"&lt;40")=4),  "SUPP, 4 Units",IF((COUNTIF(E23:P23,"&lt;40")=5),"SUPP, 5 Units","X SUPPS")))))))</f>
        <v>PASS</v>
      </c>
      <c r="U23" s="66"/>
    </row>
    <row r="24" customFormat="false" ht="12.75" hidden="false" customHeight="false" outlineLevel="0" collapsed="false">
      <c r="A24" s="671" t="n">
        <v>9</v>
      </c>
      <c r="B24" s="674" t="s">
        <v>109</v>
      </c>
      <c r="C24" s="674" t="s">
        <v>558</v>
      </c>
      <c r="D24" s="667" t="s">
        <v>542</v>
      </c>
      <c r="E24" s="55" t="n">
        <f aca="false">VLOOKUP(B24,[32]SOE!$B$15:$W$88,22,)</f>
        <v>36</v>
      </c>
      <c r="F24" s="54" t="n">
        <f aca="false">VLOOKUP(B24,[21]SOE!$B$15:$V$79,21,)</f>
        <v>40</v>
      </c>
      <c r="G24" s="55" t="n">
        <f aca="false">VLOOKUP(B24,'[22]CBD4.2'!$B$15:$V$123,21,)</f>
        <v>56</v>
      </c>
      <c r="H24" s="54" t="n">
        <f aca="false">VLOOKUP(B24,[23]SOE!$B$15:$V$84,21,)</f>
        <v>50</v>
      </c>
      <c r="I24" s="54" t="n">
        <f aca="false">VLOOKUP(B24,'[24]MECHATRONICS 3.1'!$B$17:$S$97,18,)</f>
        <v>46</v>
      </c>
      <c r="J24" s="54" t="n">
        <f aca="false">VLOOKUP(B24,[25]SOE!$B$15:$S$85,18,)</f>
        <v>52</v>
      </c>
      <c r="K24" s="668" t="n">
        <f aca="false">VLOOKUP(B24,[26]MECh!$B$15:$V$90,21,)</f>
        <v>40</v>
      </c>
      <c r="L24" s="54" t="n">
        <f aca="false">VLOOKUP(B24,'[27]CBD4.2'!$B$15:$V$125,21,)</f>
        <v>59</v>
      </c>
      <c r="M24" s="54" t="n">
        <f aca="false">VLOOKUP(B24,[28]MECh!$B$15:$V$87,21,)</f>
        <v>50</v>
      </c>
      <c r="N24" s="54" t="n">
        <f aca="false">VLOOKUP(B24,'[29]CBD4.2'!$B$15:$V$125,21,)</f>
        <v>54</v>
      </c>
      <c r="O24" s="54" t="n">
        <f aca="false">VLOOKUP(B24,[30]SOE!$B$15:$V$85,21,)</f>
        <v>55</v>
      </c>
      <c r="P24" s="55" t="n">
        <f aca="false">VLOOKUP(B24,'[31]CBD4.2'!$B$15:$V$125,21,)</f>
        <v>49</v>
      </c>
      <c r="Q24" s="57" t="n">
        <f aca="false">COUNTA(E24:P24)</f>
        <v>12</v>
      </c>
      <c r="R24" s="58" t="n">
        <f aca="false">SUM(E24:J24)</f>
        <v>280</v>
      </c>
      <c r="S24" s="59" t="n">
        <f aca="false">ROUNDUP(AVERAGE(E24:P24),2)</f>
        <v>48.92</v>
      </c>
      <c r="T24" s="669" t="str">
        <f aca="false">IF(Q24&lt;6,"INCOMPLETE",IF(MIN(E24:P24)&gt;=40,"PASS",IF((COUNTIF(E24:P24,"&lt;40")=1),"SUPP, 1 Unit",IF((COUNTIF(E24:P24,"&lt;40")=2),"SUPP, 2 Units",IF((COUNTIF(E24:P24,"&lt;40")=3),"SUPP, 3 Units",IF((COUNTIF(E24:P24,"&lt;40")=4),  "SUPP, 4 Units",IF((COUNTIF(E24:P24,"&lt;40")=5),"SUPP, 5 Units","X SUPPS")))))))</f>
        <v>SUPP, 1 Unit</v>
      </c>
      <c r="U24" s="66"/>
    </row>
    <row r="25" customFormat="false" ht="13.5" hidden="false" customHeight="false" outlineLevel="0" collapsed="false">
      <c r="A25" s="671"/>
      <c r="B25" s="674"/>
      <c r="C25" s="674"/>
      <c r="D25" s="667" t="s">
        <v>543</v>
      </c>
      <c r="E25" s="55" t="n">
        <v>40</v>
      </c>
      <c r="F25" s="54" t="n">
        <v>40</v>
      </c>
      <c r="G25" s="55" t="n">
        <v>56</v>
      </c>
      <c r="H25" s="54" t="n">
        <v>50</v>
      </c>
      <c r="I25" s="54" t="n">
        <v>46</v>
      </c>
      <c r="J25" s="54" t="n">
        <v>52</v>
      </c>
      <c r="K25" s="668" t="n">
        <v>40</v>
      </c>
      <c r="L25" s="54" t="n">
        <v>59</v>
      </c>
      <c r="M25" s="54" t="n">
        <v>50</v>
      </c>
      <c r="N25" s="54" t="n">
        <v>54</v>
      </c>
      <c r="O25" s="54" t="n">
        <v>55</v>
      </c>
      <c r="P25" s="55" t="n">
        <v>49</v>
      </c>
      <c r="Q25" s="57" t="n">
        <f aca="false">COUNTA(E25:P25)</f>
        <v>12</v>
      </c>
      <c r="R25" s="58" t="n">
        <f aca="false">SUM(E25:J25)</f>
        <v>284</v>
      </c>
      <c r="S25" s="59" t="n">
        <f aca="false">ROUNDUP(AVERAGE(E25:P25),2)</f>
        <v>49.25</v>
      </c>
      <c r="T25" s="670" t="str">
        <f aca="false">IF(Q25&lt;6,"INCOMPLETE",IF(MIN(E25:P25)&gt;=40,"PASS",IF((COUNTIF(E25:P25,"&lt;40")=1),"SUPP, 1 Unit",IF((COUNTIF(E25:P25,"&lt;40")=2),"SUPP, 2 Units",IF((COUNTIF(E25:P25,"&lt;40")=3),"SUPP, 3 Units",IF((COUNTIF(E25:P25,"&lt;40")=4),  "SUPP, 4 Units",IF((COUNTIF(E25:P25,"&lt;40")=5),"SUPP, 5 Units","X SUPPS")))))))</f>
        <v>PASS</v>
      </c>
      <c r="U25" s="66"/>
    </row>
    <row r="26" customFormat="false" ht="12.75" hidden="false" customHeight="false" outlineLevel="0" collapsed="false">
      <c r="A26" s="665" t="n">
        <v>10</v>
      </c>
      <c r="B26" s="674" t="s">
        <v>83</v>
      </c>
      <c r="C26" s="674" t="s">
        <v>559</v>
      </c>
      <c r="D26" s="667" t="s">
        <v>542</v>
      </c>
      <c r="E26" s="55" t="n">
        <f aca="false">VLOOKUP(B26,[32]SOE!$B$15:$W$88,22,)</f>
        <v>44</v>
      </c>
      <c r="F26" s="54" t="n">
        <f aca="false">VLOOKUP(B26,[21]SOE!$B$15:$V$79,21,)</f>
        <v>71</v>
      </c>
      <c r="G26" s="55" t="n">
        <f aca="false">VLOOKUP(B26,'[22]CBD4.2'!$B$15:$V$123,21,)</f>
        <v>59</v>
      </c>
      <c r="H26" s="54" t="n">
        <f aca="false">VLOOKUP(B26,[23]SOE!$B$15:$V$84,21,)</f>
        <v>60</v>
      </c>
      <c r="I26" s="54" t="n">
        <f aca="false">VLOOKUP(B26,'[24]MECHATRONICS 3.1'!$B$17:$S$97,18,)</f>
        <v>60</v>
      </c>
      <c r="J26" s="54" t="n">
        <f aca="false">VLOOKUP(B26,[25]SOE!$B$15:$S$85,18,)</f>
        <v>63</v>
      </c>
      <c r="K26" s="679" t="s">
        <v>185</v>
      </c>
      <c r="L26" s="54" t="n">
        <f aca="false">VLOOKUP(B26,'[27]CBD4.2'!$B$15:$V$125,21,)</f>
        <v>73</v>
      </c>
      <c r="M26" s="54" t="n">
        <f aca="false">VLOOKUP(B26,[28]MECh!$B$15:$V$87,21,)</f>
        <v>45</v>
      </c>
      <c r="N26" s="54" t="n">
        <f aca="false">VLOOKUP(B26,'[29]CBD4.2'!$B$15:$V$125,21,)</f>
        <v>51</v>
      </c>
      <c r="O26" s="54" t="n">
        <f aca="false">VLOOKUP(B26,[30]SOE!$B$15:$V$85,21,)</f>
        <v>59</v>
      </c>
      <c r="P26" s="55" t="n">
        <f aca="false">VLOOKUP(B26,'[31]CBD4.2'!$B$15:$V$125,21,)</f>
        <v>52</v>
      </c>
      <c r="Q26" s="57" t="n">
        <f aca="false">COUNTA(E26:P26)</f>
        <v>12</v>
      </c>
      <c r="R26" s="58" t="n">
        <f aca="false">SUM(E26:J26)</f>
        <v>357</v>
      </c>
      <c r="S26" s="59" t="n">
        <f aca="false">ROUNDUP(AVERAGE(E26:P26),2)</f>
        <v>57.91</v>
      </c>
      <c r="T26" s="669" t="s">
        <v>560</v>
      </c>
      <c r="U26" s="66"/>
    </row>
    <row r="27" customFormat="false" ht="12.75" hidden="false" customHeight="false" outlineLevel="0" collapsed="false">
      <c r="A27" s="665"/>
      <c r="B27" s="674"/>
      <c r="C27" s="674"/>
      <c r="D27" s="667" t="s">
        <v>552</v>
      </c>
      <c r="E27" s="55" t="n">
        <v>44</v>
      </c>
      <c r="F27" s="54" t="n">
        <v>71</v>
      </c>
      <c r="G27" s="55" t="n">
        <v>59</v>
      </c>
      <c r="H27" s="54" t="n">
        <v>60</v>
      </c>
      <c r="I27" s="54" t="n">
        <v>60</v>
      </c>
      <c r="J27" s="54" t="n">
        <v>63</v>
      </c>
      <c r="K27" s="668" t="n">
        <v>55</v>
      </c>
      <c r="L27" s="54" t="n">
        <v>73</v>
      </c>
      <c r="M27" s="54" t="n">
        <v>45</v>
      </c>
      <c r="N27" s="54" t="n">
        <v>51</v>
      </c>
      <c r="O27" s="54" t="n">
        <v>59</v>
      </c>
      <c r="P27" s="55" t="n">
        <v>52</v>
      </c>
      <c r="Q27" s="57" t="n">
        <f aca="false">COUNTA(E27:P27)</f>
        <v>12</v>
      </c>
      <c r="R27" s="58" t="n">
        <f aca="false">SUM(E27:J27)</f>
        <v>357</v>
      </c>
      <c r="S27" s="59" t="n">
        <f aca="false">ROUNDUP(AVERAGE(E27:P27),2)</f>
        <v>57.67</v>
      </c>
      <c r="T27" s="670" t="s">
        <v>1</v>
      </c>
      <c r="U27" s="66"/>
    </row>
    <row r="28" customFormat="false" ht="12.75" hidden="false" customHeight="false" outlineLevel="0" collapsed="false">
      <c r="A28" s="671" t="n">
        <v>11</v>
      </c>
      <c r="B28" s="674" t="s">
        <v>94</v>
      </c>
      <c r="C28" s="674" t="s">
        <v>561</v>
      </c>
      <c r="D28" s="667" t="s">
        <v>542</v>
      </c>
      <c r="E28" s="55" t="n">
        <f aca="false">VLOOKUP(B28,[32]SOE!$B$15:$W$88,22,)</f>
        <v>34</v>
      </c>
      <c r="F28" s="54" t="n">
        <f aca="false">VLOOKUP(B28,[21]SOE!$B$15:$V$79,21,)</f>
        <v>59</v>
      </c>
      <c r="G28" s="55" t="n">
        <f aca="false">VLOOKUP(B28,'[22]CBD4.2'!$B$15:$V$123,21,)</f>
        <v>74</v>
      </c>
      <c r="H28" s="54" t="n">
        <f aca="false">VLOOKUP(B28,[23]SOE!$B$15:$V$84,21,)</f>
        <v>63</v>
      </c>
      <c r="I28" s="54" t="n">
        <f aca="false">VLOOKUP(B28,'[24]MECHATRONICS 3.1'!$B$17:$S$97,18,)</f>
        <v>72</v>
      </c>
      <c r="J28" s="54" t="n">
        <f aca="false">VLOOKUP(B28,[25]SOE!$B$15:$S$85,18,)</f>
        <v>66</v>
      </c>
      <c r="K28" s="668" t="n">
        <f aca="false">VLOOKUP(B28,[26]MECh!$B$15:$V$90,21,)</f>
        <v>50</v>
      </c>
      <c r="L28" s="54" t="n">
        <f aca="false">VLOOKUP(B28,'[27]CBD4.2'!$B$15:$V$125,21,)</f>
        <v>76</v>
      </c>
      <c r="M28" s="54" t="n">
        <f aca="false">VLOOKUP(B28,[28]MECh!$B$15:$V$87,21,)</f>
        <v>53</v>
      </c>
      <c r="N28" s="54" t="n">
        <f aca="false">VLOOKUP(B28,'[29]CBD4.2'!$B$15:$V$125,21,)</f>
        <v>68</v>
      </c>
      <c r="O28" s="54" t="n">
        <f aca="false">VLOOKUP(B28,[30]SOE!$B$15:$V$85,21,)</f>
        <v>61</v>
      </c>
      <c r="P28" s="55" t="n">
        <f aca="false">VLOOKUP(B28,'[31]CBD4.2'!$B$15:$V$125,21,)</f>
        <v>79</v>
      </c>
      <c r="Q28" s="57" t="n">
        <f aca="false">COUNTA(E28:P28)</f>
        <v>12</v>
      </c>
      <c r="R28" s="58" t="n">
        <f aca="false">SUM(E28:J28)</f>
        <v>368</v>
      </c>
      <c r="S28" s="59" t="n">
        <f aca="false">ROUNDUP(AVERAGE(E28:P28),2)</f>
        <v>62.92</v>
      </c>
      <c r="T28" s="669" t="str">
        <f aca="false">IF(Q28&lt;6,"INCOMPLETE",IF(MIN(E28:P28)&gt;=40,"PASS",IF((COUNTIF(E28:P28,"&lt;40")=1),"SUPP, 1 Unit",IF((COUNTIF(E28:P28,"&lt;40")=2),"SUPP, 2 Units",IF((COUNTIF(E28:P28,"&lt;40")=3),"SUPP, 3 Units",IF((COUNTIF(E28:P28,"&lt;40")=4),  "SUPP, 4 Units",IF((COUNTIF(E28:P28,"&lt;40")=5),"SUPP, 5 Units","X SUPPS")))))))</f>
        <v>SUPP, 1 Unit</v>
      </c>
      <c r="U28" s="66"/>
    </row>
    <row r="29" customFormat="false" ht="12.75" hidden="false" customHeight="false" outlineLevel="0" collapsed="false">
      <c r="A29" s="671"/>
      <c r="B29" s="674"/>
      <c r="C29" s="674"/>
      <c r="D29" s="667" t="s">
        <v>543</v>
      </c>
      <c r="E29" s="55" t="n">
        <v>40</v>
      </c>
      <c r="F29" s="54" t="n">
        <v>59</v>
      </c>
      <c r="G29" s="55" t="n">
        <v>74</v>
      </c>
      <c r="H29" s="54" t="n">
        <v>63</v>
      </c>
      <c r="I29" s="54" t="n">
        <v>72</v>
      </c>
      <c r="J29" s="54" t="n">
        <v>66</v>
      </c>
      <c r="K29" s="668" t="n">
        <v>50</v>
      </c>
      <c r="L29" s="54" t="n">
        <v>76</v>
      </c>
      <c r="M29" s="54" t="n">
        <v>53</v>
      </c>
      <c r="N29" s="54" t="n">
        <v>68</v>
      </c>
      <c r="O29" s="54" t="n">
        <v>61</v>
      </c>
      <c r="P29" s="55" t="n">
        <v>79</v>
      </c>
      <c r="Q29" s="57" t="n">
        <f aca="false">COUNTA(E29:P29)</f>
        <v>12</v>
      </c>
      <c r="R29" s="58" t="n">
        <f aca="false">SUM(E29:J29)</f>
        <v>374</v>
      </c>
      <c r="S29" s="59" t="n">
        <f aca="false">ROUNDUP(AVERAGE(E29:P29),2)</f>
        <v>63.42</v>
      </c>
      <c r="T29" s="670" t="str">
        <f aca="false">IF(Q29&lt;6,"INCOMPLETE",IF(MIN(E29:P29)&gt;=40,"PASS",IF((COUNTIF(E29:P29,"&lt;40")=1),"SUPP, 1 Unit",IF((COUNTIF(E29:P29,"&lt;40")=2),"SUPP, 2 Units",IF((COUNTIF(E29:P29,"&lt;40")=3),"SUPP, 3 Units",IF((COUNTIF(E29:P29,"&lt;40")=4),  "SUPP, 4 Units",IF((COUNTIF(E29:P29,"&lt;40")=5),"SUPP, 5 Units","X SUPPS")))))))</f>
        <v>PASS</v>
      </c>
      <c r="U29" s="66"/>
    </row>
    <row r="30" customFormat="false" ht="12.75" hidden="false" customHeight="false" outlineLevel="0" collapsed="false">
      <c r="A30" s="671" t="n">
        <v>12</v>
      </c>
      <c r="B30" s="674" t="s">
        <v>101</v>
      </c>
      <c r="C30" s="674" t="s">
        <v>102</v>
      </c>
      <c r="D30" s="667" t="s">
        <v>542</v>
      </c>
      <c r="E30" s="55" t="n">
        <f aca="false">VLOOKUP(B30,[32]SOE!$B$15:$W$88,22,)</f>
        <v>32</v>
      </c>
      <c r="F30" s="54" t="n">
        <f aca="false">VLOOKUP(B30,[21]SOE!$B$15:$V$79,21,)</f>
        <v>37</v>
      </c>
      <c r="G30" s="55" t="n">
        <f aca="false">VLOOKUP(B30,'[22]CBD4.2'!$B$15:$V$123,21,)</f>
        <v>62</v>
      </c>
      <c r="H30" s="54" t="n">
        <f aca="false">VLOOKUP(B30,[23]SOE!$B$15:$V$84,21,)</f>
        <v>55</v>
      </c>
      <c r="I30" s="54" t="n">
        <f aca="false">VLOOKUP(B30,'[24]MECHATRONICS 3.1'!$B$17:$S$97,18,)</f>
        <v>36</v>
      </c>
      <c r="J30" s="54" t="n">
        <f aca="false">VLOOKUP(B30,[25]SOE!$B$15:$S$85,18,)</f>
        <v>61</v>
      </c>
      <c r="K30" s="668" t="n">
        <f aca="false">VLOOKUP(B30,[26]MECh!$B$15:$V$90,21,)</f>
        <v>50</v>
      </c>
      <c r="L30" s="54" t="n">
        <f aca="false">VLOOKUP(B30,'[27]CBD4.2'!$B$15:$V$125,21,)</f>
        <v>53</v>
      </c>
      <c r="M30" s="54" t="n">
        <f aca="false">VLOOKUP(B30,[28]MECh!$B$15:$V$87,21,)</f>
        <v>52</v>
      </c>
      <c r="N30" s="54" t="n">
        <f aca="false">VLOOKUP(B30,'[29]CBD4.2'!$B$15:$V$125,21,)</f>
        <v>48</v>
      </c>
      <c r="O30" s="54" t="n">
        <f aca="false">VLOOKUP(B30,[30]SOE!$B$15:$V$85,21,)</f>
        <v>56</v>
      </c>
      <c r="P30" s="55" t="n">
        <f aca="false">VLOOKUP(B30,'[31]CBD4.2'!$B$15:$V$125,21,)</f>
        <v>48</v>
      </c>
      <c r="Q30" s="57" t="n">
        <f aca="false">COUNTA(E30:P30)</f>
        <v>12</v>
      </c>
      <c r="R30" s="58" t="n">
        <f aca="false">SUM(E30:J30)</f>
        <v>283</v>
      </c>
      <c r="S30" s="59" t="n">
        <f aca="false">ROUNDUP(AVERAGE(E30:P30),2)</f>
        <v>49.17</v>
      </c>
      <c r="T30" s="669" t="str">
        <f aca="false">IF(Q30&lt;6,"INCOMPLETE",IF(MIN(E30:P30)&gt;=40,"PASS",IF((COUNTIF(E30:P30,"&lt;40")=1),"SUPP, 1 Unit",IF((COUNTIF(E30:P30,"&lt;40")=2),"SUPP, 2 Units",IF((COUNTIF(E30:P30,"&lt;40")=3),"SUPP, 3 Units",IF((COUNTIF(E30:P30,"&lt;40")=4),  "SUPP, 4 Units",IF((COUNTIF(E30:P30,"&lt;40")=5),"SUPP, 5 Units","X SUPPS")))))))</f>
        <v>SUPP, 3 Units</v>
      </c>
      <c r="U30" s="66"/>
    </row>
    <row r="31" customFormat="false" ht="13.5" hidden="false" customHeight="false" outlineLevel="0" collapsed="false">
      <c r="A31" s="671"/>
      <c r="B31" s="674"/>
      <c r="C31" s="674"/>
      <c r="D31" s="667" t="s">
        <v>543</v>
      </c>
      <c r="E31" s="55" t="n">
        <v>40</v>
      </c>
      <c r="F31" s="54" t="n">
        <v>40</v>
      </c>
      <c r="G31" s="55" t="n">
        <v>62</v>
      </c>
      <c r="H31" s="54" t="n">
        <v>55</v>
      </c>
      <c r="I31" s="54" t="n">
        <v>40</v>
      </c>
      <c r="J31" s="54" t="n">
        <v>61</v>
      </c>
      <c r="K31" s="668" t="n">
        <v>50</v>
      </c>
      <c r="L31" s="54" t="n">
        <v>53</v>
      </c>
      <c r="M31" s="54" t="n">
        <v>52</v>
      </c>
      <c r="N31" s="54" t="n">
        <v>48</v>
      </c>
      <c r="O31" s="54" t="n">
        <v>56</v>
      </c>
      <c r="P31" s="55" t="n">
        <v>48</v>
      </c>
      <c r="Q31" s="57" t="n">
        <f aca="false">COUNTA(E31:P31)</f>
        <v>12</v>
      </c>
      <c r="R31" s="58" t="n">
        <f aca="false">SUM(E31:J31)</f>
        <v>298</v>
      </c>
      <c r="S31" s="59" t="n">
        <f aca="false">ROUNDUP(AVERAGE(E31:P31),2)</f>
        <v>50.42</v>
      </c>
      <c r="T31" s="670" t="str">
        <f aca="false">IF(Q31&lt;6,"INCOMPLETE",IF(MIN(E31:P31)&gt;=40,"PASS",IF((COUNTIF(E31:P31,"&lt;40")=1),"SUPP, 1 Unit",IF((COUNTIF(E31:P31,"&lt;40")=2),"SUPP, 2 Units",IF((COUNTIF(E31:P31,"&lt;40")=3),"SUPP, 3 Units",IF((COUNTIF(E31:P31,"&lt;40")=4),  "SUPP, 4 Units",IF((COUNTIF(E31:P31,"&lt;40")=5),"SUPP, 5 Units","X SUPPS")))))))</f>
        <v>PASS</v>
      </c>
      <c r="U31" s="66"/>
    </row>
    <row r="32" customFormat="false" ht="12.75" hidden="false" customHeight="false" outlineLevel="0" collapsed="false">
      <c r="A32" s="665" t="n">
        <v>13</v>
      </c>
      <c r="B32" s="674" t="s">
        <v>103</v>
      </c>
      <c r="C32" s="674" t="s">
        <v>562</v>
      </c>
      <c r="D32" s="667" t="s">
        <v>542</v>
      </c>
      <c r="E32" s="55" t="n">
        <f aca="false">VLOOKUP(B32,[32]SOE!$B$15:$W$88,22,)</f>
        <v>36</v>
      </c>
      <c r="F32" s="54" t="n">
        <f aca="false">VLOOKUP(B32,[21]SOE!$B$15:$V$79,21,)</f>
        <v>32</v>
      </c>
      <c r="G32" s="55" t="n">
        <f aca="false">VLOOKUP(B32,'[22]CBD4.2'!$B$15:$V$123,21,)</f>
        <v>60</v>
      </c>
      <c r="H32" s="54" t="n">
        <f aca="false">VLOOKUP(B32,[23]SOE!$B$15:$V$84,21,)</f>
        <v>68</v>
      </c>
      <c r="I32" s="54" t="n">
        <f aca="false">VLOOKUP(B32,'[24]MECHATRONICS 3.1'!$B$17:$S$97,18,)</f>
        <v>65</v>
      </c>
      <c r="J32" s="54" t="n">
        <f aca="false">VLOOKUP(B32,[25]SOE!$B$15:$S$85,18,)</f>
        <v>50</v>
      </c>
      <c r="K32" s="668" t="n">
        <f aca="false">VLOOKUP(B32,[26]MECh!$B$15:$V$90,21,)</f>
        <v>43</v>
      </c>
      <c r="L32" s="54" t="n">
        <f aca="false">VLOOKUP(B32,'[27]CBD4.2'!$B$15:$V$125,21,)</f>
        <v>61</v>
      </c>
      <c r="M32" s="54" t="n">
        <f aca="false">VLOOKUP(B32,[28]MECh!$B$15:$V$87,21,)</f>
        <v>59</v>
      </c>
      <c r="N32" s="54" t="n">
        <f aca="false">VLOOKUP(B32,'[29]CBD4.2'!$B$15:$V$125,21,)</f>
        <v>58</v>
      </c>
      <c r="O32" s="54" t="n">
        <f aca="false">VLOOKUP(B32,[30]SOE!$B$15:$V$85,21,)</f>
        <v>57</v>
      </c>
      <c r="P32" s="55" t="n">
        <f aca="false">VLOOKUP(B32,'[31]CBD4.2'!$B$15:$V$125,21,)</f>
        <v>62</v>
      </c>
      <c r="Q32" s="57" t="n">
        <f aca="false">COUNTA(E32:P32)</f>
        <v>12</v>
      </c>
      <c r="R32" s="58" t="n">
        <f aca="false">SUM(E32:J32)</f>
        <v>311</v>
      </c>
      <c r="S32" s="59" t="n">
        <f aca="false">ROUNDUP(AVERAGE(E32:P32),2)</f>
        <v>54.25</v>
      </c>
      <c r="T32" s="669" t="str">
        <f aca="false">IF(Q32&lt;6,"INCOMPLETE",IF(MIN(E32:P32)&gt;=40,"PASS",IF((COUNTIF(E32:P32,"&lt;40")=1),"SUPP, 1 Unit",IF((COUNTIF(E32:P32,"&lt;40")=2),"SUPP, 2 Units",IF((COUNTIF(E32:P32,"&lt;40")=3),"SUPP, 3 Units",IF((COUNTIF(E32:P32,"&lt;40")=4),  "SUPP, 4 Units",IF((COUNTIF(E32:P32,"&lt;40")=5),"SUPP, 5 Units","X SUPPS")))))))</f>
        <v>SUPP, 2 Units</v>
      </c>
      <c r="U32" s="66"/>
    </row>
    <row r="33" customFormat="false" ht="12.75" hidden="false" customHeight="false" outlineLevel="0" collapsed="false">
      <c r="A33" s="665"/>
      <c r="B33" s="674"/>
      <c r="C33" s="674"/>
      <c r="D33" s="667" t="s">
        <v>543</v>
      </c>
      <c r="E33" s="55" t="n">
        <v>40</v>
      </c>
      <c r="F33" s="54" t="n">
        <v>40</v>
      </c>
      <c r="G33" s="55" t="n">
        <v>60</v>
      </c>
      <c r="H33" s="54" t="n">
        <v>68</v>
      </c>
      <c r="I33" s="54" t="n">
        <v>65</v>
      </c>
      <c r="J33" s="54" t="n">
        <v>50</v>
      </c>
      <c r="K33" s="668" t="n">
        <v>43</v>
      </c>
      <c r="L33" s="54" t="n">
        <v>61</v>
      </c>
      <c r="M33" s="54" t="n">
        <v>59</v>
      </c>
      <c r="N33" s="54" t="n">
        <v>58</v>
      </c>
      <c r="O33" s="54" t="n">
        <v>57</v>
      </c>
      <c r="P33" s="55" t="n">
        <v>62</v>
      </c>
      <c r="Q33" s="57" t="n">
        <f aca="false">COUNTA(E33:P33)</f>
        <v>12</v>
      </c>
      <c r="R33" s="58" t="n">
        <f aca="false">SUM(E33:J33)</f>
        <v>323</v>
      </c>
      <c r="S33" s="59" t="n">
        <f aca="false">ROUNDUP(AVERAGE(E33:P33),2)</f>
        <v>55.25</v>
      </c>
      <c r="T33" s="670" t="str">
        <f aca="false">IF(Q33&lt;6,"INCOMPLETE",IF(MIN(E33:P33)&gt;=40,"PASS",IF((COUNTIF(E33:P33,"&lt;40")=1),"SUPP, 1 Unit",IF((COUNTIF(E33:P33,"&lt;40")=2),"SUPP, 2 Units",IF((COUNTIF(E33:P33,"&lt;40")=3),"SUPP, 3 Units",IF((COUNTIF(E33:P33,"&lt;40")=4),  "SUPP, 4 Units",IF((COUNTIF(E33:P33,"&lt;40")=5),"SUPP, 5 Units","X SUPPS")))))))</f>
        <v>PASS</v>
      </c>
      <c r="U33" s="66"/>
    </row>
    <row r="34" customFormat="false" ht="12.75" hidden="false" customHeight="false" outlineLevel="0" collapsed="false">
      <c r="A34" s="671" t="n">
        <v>14</v>
      </c>
      <c r="B34" s="674" t="s">
        <v>180</v>
      </c>
      <c r="C34" s="674" t="s">
        <v>563</v>
      </c>
      <c r="D34" s="667" t="s">
        <v>542</v>
      </c>
      <c r="E34" s="55" t="n">
        <f aca="false">VLOOKUP(B34,[32]SOE!$B$15:$W$88,22,)</f>
        <v>42</v>
      </c>
      <c r="F34" s="54" t="n">
        <f aca="false">VLOOKUP(B34,[21]SOE!$B$15:$V$79,21,)</f>
        <v>45</v>
      </c>
      <c r="G34" s="55" t="n">
        <f aca="false">VLOOKUP(B34,'[22]CBD4.2'!$B$15:$V$123,21,)</f>
        <v>40</v>
      </c>
      <c r="H34" s="54" t="n">
        <f aca="false">VLOOKUP(B34,[23]SOE!$B$15:$V$84,21,)</f>
        <v>49</v>
      </c>
      <c r="I34" s="54" t="n">
        <f aca="false">VLOOKUP(B34,'[24]MECHATRONICS 3.1'!$B$17:$S$97,18,)</f>
        <v>36</v>
      </c>
      <c r="J34" s="54" t="n">
        <f aca="false">VLOOKUP(B34,[25]SOE!$B$15:$S$85,18,)</f>
        <v>55</v>
      </c>
      <c r="K34" s="668" t="n">
        <f aca="false">VLOOKUP(B34,[26]MECh!$B$15:$V$90,21,)</f>
        <v>29</v>
      </c>
      <c r="L34" s="54" t="n">
        <f aca="false">VLOOKUP(B34,'[27]CBD4.2'!$B$15:$V$125,21,)</f>
        <v>43</v>
      </c>
      <c r="M34" s="54" t="n">
        <f aca="false">VLOOKUP(B34,[28]MECh!$B$15:$V$87,21,)</f>
        <v>40</v>
      </c>
      <c r="N34" s="54" t="n">
        <f aca="false">VLOOKUP(B34,'[29]CBD4.2'!$B$15:$V$125,21,)</f>
        <v>48</v>
      </c>
      <c r="O34" s="54" t="n">
        <f aca="false">VLOOKUP(B34,[30]SOE!$B$15:$V$85,21,)</f>
        <v>56</v>
      </c>
      <c r="P34" s="55" t="n">
        <f aca="false">VLOOKUP(B34,'[31]CBD4.2'!$B$15:$V$125,21,)</f>
        <v>53</v>
      </c>
      <c r="Q34" s="57" t="n">
        <f aca="false">COUNTA(E34:P34)</f>
        <v>12</v>
      </c>
      <c r="R34" s="58" t="n">
        <f aca="false">SUM(E34:J34)</f>
        <v>267</v>
      </c>
      <c r="S34" s="59" t="n">
        <f aca="false">ROUNDUP(AVERAGE(E34:P34),2)</f>
        <v>44.67</v>
      </c>
      <c r="T34" s="669" t="str">
        <f aca="false">IF(Q34&lt;6,"INCOMPLETE",IF(MIN(E34:P34)&gt;=40,"PASS",IF((COUNTIF(E34:P34,"&lt;40")=1),"SUPP, 1 Unit",IF((COUNTIF(E34:P34,"&lt;40")=2),"SUPP, 2 Units",IF((COUNTIF(E34:P34,"&lt;40")=3),"SUPP, 3 Units",IF((COUNTIF(E34:P34,"&lt;40")=4),  "SUPP, 4 Units",IF((COUNTIF(E34:P34,"&lt;40")=5),"SUPP, 5 Units","X SUPPS")))))))</f>
        <v>SUPP, 2 Units</v>
      </c>
      <c r="U34" s="66"/>
    </row>
    <row r="35" customFormat="false" ht="12.75" hidden="false" customHeight="false" outlineLevel="0" collapsed="false">
      <c r="A35" s="671"/>
      <c r="B35" s="674"/>
      <c r="C35" s="674"/>
      <c r="D35" s="667" t="s">
        <v>543</v>
      </c>
      <c r="E35" s="55" t="n">
        <v>42</v>
      </c>
      <c r="F35" s="54" t="n">
        <v>45</v>
      </c>
      <c r="G35" s="55" t="n">
        <v>40</v>
      </c>
      <c r="H35" s="54" t="n">
        <v>49</v>
      </c>
      <c r="I35" s="54" t="n">
        <v>40</v>
      </c>
      <c r="J35" s="54" t="n">
        <v>55</v>
      </c>
      <c r="K35" s="668" t="n">
        <v>40</v>
      </c>
      <c r="L35" s="54" t="n">
        <v>43</v>
      </c>
      <c r="M35" s="54" t="n">
        <v>40</v>
      </c>
      <c r="N35" s="54" t="n">
        <v>48</v>
      </c>
      <c r="O35" s="54" t="n">
        <v>56</v>
      </c>
      <c r="P35" s="55" t="n">
        <v>53</v>
      </c>
      <c r="Q35" s="57" t="n">
        <f aca="false">COUNTA(E35:P35)</f>
        <v>12</v>
      </c>
      <c r="R35" s="58" t="n">
        <f aca="false">SUM(E35:J35)</f>
        <v>271</v>
      </c>
      <c r="S35" s="59" t="n">
        <f aca="false">ROUNDUP(AVERAGE(E35:P35),2)</f>
        <v>45.92</v>
      </c>
      <c r="T35" s="670" t="str">
        <f aca="false">IF(Q35&lt;6,"INCOMPLETE",IF(MIN(E35:P35)&gt;=40,"PASS",IF((COUNTIF(E35:P35,"&lt;40")=1),"SUPP, 1 Unit",IF((COUNTIF(E35:P35,"&lt;40")=2),"SUPP, 2 Units",IF((COUNTIF(E35:P35,"&lt;40")=3),"SUPP, 3 Units",IF((COUNTIF(E35:P35,"&lt;40")=4),  "SUPP, 4 Units",IF((COUNTIF(E35:P35,"&lt;40")=5),"SUPP, 5 Units","X SUPPS")))))))</f>
        <v>PASS</v>
      </c>
      <c r="U35" s="66"/>
    </row>
    <row r="36" customFormat="false" ht="12.75" hidden="false" customHeight="false" outlineLevel="0" collapsed="false">
      <c r="A36" s="671" t="n">
        <v>15</v>
      </c>
      <c r="B36" s="674" t="s">
        <v>137</v>
      </c>
      <c r="C36" s="674" t="s">
        <v>138</v>
      </c>
      <c r="D36" s="667" t="s">
        <v>542</v>
      </c>
      <c r="E36" s="55" t="n">
        <f aca="false">VLOOKUP(B36,[32]SOE!$B$15:$W$88,22,)</f>
        <v>35</v>
      </c>
      <c r="F36" s="54" t="n">
        <f aca="false">VLOOKUP(B36,[21]SOE!$B$15:$V$79,21,)</f>
        <v>59</v>
      </c>
      <c r="G36" s="55" t="n">
        <f aca="false">VLOOKUP(B36,'[22]CBD4.2'!$B$15:$V$123,21,)</f>
        <v>52</v>
      </c>
      <c r="H36" s="54" t="n">
        <f aca="false">VLOOKUP(B36,[23]SOE!$B$15:$V$84,21,)</f>
        <v>47</v>
      </c>
      <c r="I36" s="54" t="n">
        <f aca="false">VLOOKUP(B36,'[24]MECHATRONICS 3.1'!$B$17:$S$97,18,)</f>
        <v>47</v>
      </c>
      <c r="J36" s="54" t="n">
        <f aca="false">VLOOKUP(B36,[25]SOE!$B$15:$S$85,18,)</f>
        <v>50</v>
      </c>
      <c r="K36" s="668" t="n">
        <f aca="false">VLOOKUP(B36,[26]MECh!$B$15:$V$90,21,)</f>
        <v>40</v>
      </c>
      <c r="L36" s="54" t="n">
        <f aca="false">VLOOKUP(B36,'[27]CBD4.2'!$B$15:$V$125,21,)</f>
        <v>59</v>
      </c>
      <c r="M36" s="54" t="n">
        <f aca="false">VLOOKUP(B36,[28]MECh!$B$15:$V$87,21,)</f>
        <v>47</v>
      </c>
      <c r="N36" s="54" t="n">
        <f aca="false">VLOOKUP(B36,'[29]CBD4.2'!$B$15:$V$125,21,)</f>
        <v>48</v>
      </c>
      <c r="O36" s="54" t="n">
        <f aca="false">VLOOKUP(B36,[30]SOE!$B$15:$V$85,21,)</f>
        <v>42</v>
      </c>
      <c r="P36" s="55" t="n">
        <f aca="false">VLOOKUP(B36,'[31]CBD4.2'!$B$15:$V$125,21,)</f>
        <v>40</v>
      </c>
      <c r="Q36" s="57" t="n">
        <f aca="false">COUNTA(E36:P36)</f>
        <v>12</v>
      </c>
      <c r="R36" s="58" t="n">
        <f aca="false">SUM(E36:J36)</f>
        <v>290</v>
      </c>
      <c r="S36" s="59" t="n">
        <f aca="false">ROUNDUP(AVERAGE(E36:P36),2)</f>
        <v>47.17</v>
      </c>
      <c r="T36" s="669" t="str">
        <f aca="false">IF(Q36&lt;6,"INCOMPLETE",IF(MIN(E36:P36)&gt;=40,"PASS",IF((COUNTIF(E36:P36,"&lt;40")=1),"SUPP, 1 Unit",IF((COUNTIF(E36:P36,"&lt;40")=2),"SUPP, 2 Units",IF((COUNTIF(E36:P36,"&lt;40")=3),"SUPP, 3 Units",IF((COUNTIF(E36:P36,"&lt;40")=4),  "SUPP, 4 Units",IF((COUNTIF(E36:P36,"&lt;40")=5),"SUPP, 5 Units","X SUPPS")))))))</f>
        <v>SUPP, 1 Unit</v>
      </c>
      <c r="U36" s="66"/>
    </row>
    <row r="37" customFormat="false" ht="13.5" hidden="false" customHeight="false" outlineLevel="0" collapsed="false">
      <c r="A37" s="671"/>
      <c r="B37" s="674"/>
      <c r="C37" s="674"/>
      <c r="D37" s="667" t="s">
        <v>543</v>
      </c>
      <c r="E37" s="55" t="n">
        <v>40</v>
      </c>
      <c r="F37" s="54" t="n">
        <v>59</v>
      </c>
      <c r="G37" s="55" t="n">
        <v>52</v>
      </c>
      <c r="H37" s="54" t="n">
        <v>47</v>
      </c>
      <c r="I37" s="54" t="n">
        <v>47</v>
      </c>
      <c r="J37" s="54" t="n">
        <v>50</v>
      </c>
      <c r="K37" s="668" t="n">
        <v>40</v>
      </c>
      <c r="L37" s="54" t="n">
        <v>59</v>
      </c>
      <c r="M37" s="54" t="n">
        <v>47</v>
      </c>
      <c r="N37" s="54" t="n">
        <v>48</v>
      </c>
      <c r="O37" s="54" t="n">
        <v>42</v>
      </c>
      <c r="P37" s="55" t="n">
        <v>40</v>
      </c>
      <c r="Q37" s="57" t="n">
        <f aca="false">COUNTA(E37:P37)</f>
        <v>12</v>
      </c>
      <c r="R37" s="58" t="n">
        <f aca="false">SUM(E37:J37)</f>
        <v>295</v>
      </c>
      <c r="S37" s="59" t="n">
        <f aca="false">ROUNDUP(AVERAGE(E37:P37),2)</f>
        <v>47.59</v>
      </c>
      <c r="T37" s="670" t="str">
        <f aca="false">IF(Q37&lt;6,"INCOMPLETE",IF(MIN(E37:P37)&gt;=40,"PASS",IF((COUNTIF(E37:P37,"&lt;40")=1),"SUPP, 1 Unit",IF((COUNTIF(E37:P37,"&lt;40")=2),"SUPP, 2 Units",IF((COUNTIF(E37:P37,"&lt;40")=3),"SUPP, 3 Units",IF((COUNTIF(E37:P37,"&lt;40")=4),  "SUPP, 4 Units",IF((COUNTIF(E37:P37,"&lt;40")=5),"SUPP, 5 Units","X SUPPS")))))))</f>
        <v>PASS</v>
      </c>
      <c r="U37" s="66"/>
    </row>
    <row r="38" customFormat="false" ht="12.75" hidden="false" customHeight="false" outlineLevel="0" collapsed="false">
      <c r="A38" s="665" t="n">
        <v>16</v>
      </c>
      <c r="B38" s="674" t="s">
        <v>119</v>
      </c>
      <c r="C38" s="674" t="s">
        <v>564</v>
      </c>
      <c r="D38" s="667" t="s">
        <v>542</v>
      </c>
      <c r="E38" s="55" t="n">
        <f aca="false">VLOOKUP(B38,[32]SOE!$B$15:$W$88,22,)</f>
        <v>37</v>
      </c>
      <c r="F38" s="54" t="n">
        <f aca="false">VLOOKUP(B38,[21]SOE!$B$15:$V$79,21,)</f>
        <v>61</v>
      </c>
      <c r="G38" s="55" t="n">
        <f aca="false">VLOOKUP(B38,'[22]CBD4.2'!$B$15:$V$123,21,)</f>
        <v>59</v>
      </c>
      <c r="H38" s="54" t="n">
        <f aca="false">VLOOKUP(B38,[23]SOE!$B$15:$V$84,21,)</f>
        <v>54</v>
      </c>
      <c r="I38" s="54" t="n">
        <f aca="false">VLOOKUP(B38,'[24]MECHATRONICS 3.1'!$B$17:$S$97,18,)</f>
        <v>57</v>
      </c>
      <c r="J38" s="54" t="n">
        <f aca="false">VLOOKUP(B38,[25]SOE!$B$15:$S$85,18,)</f>
        <v>64</v>
      </c>
      <c r="K38" s="668" t="n">
        <f aca="false">VLOOKUP(B38,[26]MECh!$B$15:$V$90,21,)</f>
        <v>41</v>
      </c>
      <c r="L38" s="54" t="n">
        <f aca="false">VLOOKUP(B38,'[27]CBD4.2'!$B$15:$V$125,21,)</f>
        <v>67</v>
      </c>
      <c r="M38" s="54" t="n">
        <f aca="false">VLOOKUP(B38,[28]MECh!$B$15:$V$87,21,)</f>
        <v>44</v>
      </c>
      <c r="N38" s="54" t="n">
        <f aca="false">VLOOKUP(B38,'[29]CBD4.2'!$B$15:$V$125,21,)</f>
        <v>58</v>
      </c>
      <c r="O38" s="54" t="n">
        <f aca="false">VLOOKUP(B38,[30]SOE!$B$15:$V$85,21,)</f>
        <v>57</v>
      </c>
      <c r="P38" s="55" t="n">
        <f aca="false">VLOOKUP(B38,'[31]CBD4.2'!$B$15:$V$125,21,)</f>
        <v>52</v>
      </c>
      <c r="Q38" s="57" t="n">
        <f aca="false">COUNTA(E38:P38)</f>
        <v>12</v>
      </c>
      <c r="R38" s="58" t="n">
        <f aca="false">SUM(E38:J38)</f>
        <v>332</v>
      </c>
      <c r="S38" s="59" t="n">
        <f aca="false">ROUNDUP(AVERAGE(E38:P38),2)</f>
        <v>54.25</v>
      </c>
      <c r="T38" s="669" t="str">
        <f aca="false">IF(Q38&lt;6,"INCOMPLETE",IF(MIN(E38:P38)&gt;=40,"PASS",IF((COUNTIF(E38:P38,"&lt;40")=1),"SUPP, 1 Unit",IF((COUNTIF(E38:P38,"&lt;40")=2),"SUPP, 2 Units",IF((COUNTIF(E38:P38,"&lt;40")=3),"SUPP, 3 Units",IF((COUNTIF(E38:P38,"&lt;40")=4),  "SUPP, 4 Units",IF((COUNTIF(E38:P38,"&lt;40")=5),"SUPP, 5 Units","X SUPPS")))))))</f>
        <v>SUPP, 1 Unit</v>
      </c>
      <c r="U38" s="66"/>
    </row>
    <row r="39" customFormat="false" ht="12.75" hidden="false" customHeight="false" outlineLevel="0" collapsed="false">
      <c r="A39" s="665"/>
      <c r="B39" s="674"/>
      <c r="C39" s="674"/>
      <c r="D39" s="667" t="s">
        <v>543</v>
      </c>
      <c r="E39" s="55" t="n">
        <v>40</v>
      </c>
      <c r="F39" s="54" t="n">
        <v>61</v>
      </c>
      <c r="G39" s="55" t="n">
        <v>59</v>
      </c>
      <c r="H39" s="54" t="n">
        <v>54</v>
      </c>
      <c r="I39" s="54" t="n">
        <v>57</v>
      </c>
      <c r="J39" s="54" t="n">
        <v>64</v>
      </c>
      <c r="K39" s="668" t="n">
        <v>41</v>
      </c>
      <c r="L39" s="54" t="n">
        <v>67</v>
      </c>
      <c r="M39" s="54" t="n">
        <v>44</v>
      </c>
      <c r="N39" s="54" t="n">
        <v>58</v>
      </c>
      <c r="O39" s="54" t="n">
        <v>57</v>
      </c>
      <c r="P39" s="55" t="n">
        <v>52</v>
      </c>
      <c r="Q39" s="57" t="n">
        <f aca="false">COUNTA(E39:P39)</f>
        <v>12</v>
      </c>
      <c r="R39" s="58" t="n">
        <f aca="false">SUM(E39:J39)</f>
        <v>335</v>
      </c>
      <c r="S39" s="59" t="n">
        <f aca="false">ROUNDUP(AVERAGE(E39:P39),2)</f>
        <v>54.5</v>
      </c>
      <c r="T39" s="670" t="str">
        <f aca="false">IF(Q39&lt;6,"INCOMPLETE",IF(MIN(E39:P39)&gt;=40,"PASS",IF((COUNTIF(E39:P39,"&lt;40")=1),"SUPP, 1 Unit",IF((COUNTIF(E39:P39,"&lt;40")=2),"SUPP, 2 Units",IF((COUNTIF(E39:P39,"&lt;40")=3),"SUPP, 3 Units",IF((COUNTIF(E39:P39,"&lt;40")=4),  "SUPP, 4 Units",IF((COUNTIF(E39:P39,"&lt;40")=5),"SUPP, 5 Units","X SUPPS")))))))</f>
        <v>PASS</v>
      </c>
      <c r="U39" s="66"/>
    </row>
    <row r="40" customFormat="false" ht="12.75" hidden="false" customHeight="false" outlineLevel="0" collapsed="false">
      <c r="A40" s="671" t="n">
        <v>17</v>
      </c>
      <c r="B40" s="674" t="s">
        <v>135</v>
      </c>
      <c r="C40" s="674" t="s">
        <v>565</v>
      </c>
      <c r="D40" s="667" t="s">
        <v>542</v>
      </c>
      <c r="E40" s="55" t="n">
        <f aca="false">VLOOKUP(B40,[32]SOE!$B$15:$W$88,22,)</f>
        <v>41</v>
      </c>
      <c r="F40" s="54" t="n">
        <f aca="false">VLOOKUP(B40,[21]SOE!$B$15:$V$79,21,)</f>
        <v>36</v>
      </c>
      <c r="G40" s="55" t="n">
        <f aca="false">VLOOKUP(B40,'[22]CBD4.2'!$B$15:$V$123,21,)</f>
        <v>58</v>
      </c>
      <c r="H40" s="54" t="n">
        <f aca="false">VLOOKUP(B40,[23]SOE!$B$15:$V$84,21,)</f>
        <v>54</v>
      </c>
      <c r="I40" s="54" t="n">
        <f aca="false">VLOOKUP(B40,'[24]MECHATRONICS 3.1'!$B$17:$S$97,18,)</f>
        <v>45</v>
      </c>
      <c r="J40" s="54" t="n">
        <f aca="false">VLOOKUP(B40,[25]SOE!$B$15:$S$85,18,)</f>
        <v>40</v>
      </c>
      <c r="K40" s="668" t="n">
        <f aca="false">VLOOKUP(B40,[26]MECh!$B$15:$V$90,21,)</f>
        <v>54</v>
      </c>
      <c r="L40" s="54" t="n">
        <f aca="false">VLOOKUP(B40,'[27]CBD4.2'!$B$15:$V$125,21,)</f>
        <v>61</v>
      </c>
      <c r="M40" s="54" t="n">
        <f aca="false">VLOOKUP(B40,[28]MECh!$B$15:$V$87,21,)</f>
        <v>55</v>
      </c>
      <c r="N40" s="54" t="n">
        <f aca="false">VLOOKUP(B40,'[29]CBD4.2'!$B$15:$V$125,21,)</f>
        <v>52</v>
      </c>
      <c r="O40" s="54" t="n">
        <f aca="false">VLOOKUP(B40,[30]SOE!$B$15:$V$85,21,)</f>
        <v>60</v>
      </c>
      <c r="P40" s="55" t="n">
        <f aca="false">VLOOKUP(B40,'[31]CBD4.2'!$B$15:$V$125,21,)</f>
        <v>58</v>
      </c>
      <c r="Q40" s="57" t="n">
        <f aca="false">COUNTA(E40:P40)</f>
        <v>12</v>
      </c>
      <c r="R40" s="58" t="n">
        <f aca="false">SUM(E40:J40)</f>
        <v>274</v>
      </c>
      <c r="S40" s="59" t="n">
        <f aca="false">ROUNDUP(AVERAGE(E40:P40),2)</f>
        <v>51.17</v>
      </c>
      <c r="T40" s="669" t="str">
        <f aca="false">IF(Q40&lt;6,"INCOMPLETE",IF(MIN(E40:P40)&gt;=40,"PASS",IF((COUNTIF(E40:P40,"&lt;40")=1),"SUPP, 1 Unit",IF((COUNTIF(E40:P40,"&lt;40")=2),"SUPP, 2 Units",IF((COUNTIF(E40:P40,"&lt;40")=3),"SUPP, 3 Units",IF((COUNTIF(E40:P40,"&lt;40")=4),  "SUPP, 4 Units",IF((COUNTIF(E40:P40,"&lt;40")=5),"SUPP, 5 Units","X SUPPS")))))))</f>
        <v>SUPP, 1 Unit</v>
      </c>
      <c r="U40" s="66"/>
    </row>
    <row r="41" customFormat="false" ht="12.75" hidden="false" customHeight="false" outlineLevel="0" collapsed="false">
      <c r="A41" s="671"/>
      <c r="B41" s="674"/>
      <c r="C41" s="674"/>
      <c r="D41" s="667" t="s">
        <v>543</v>
      </c>
      <c r="E41" s="55" t="n">
        <v>41</v>
      </c>
      <c r="F41" s="54" t="n">
        <v>40</v>
      </c>
      <c r="G41" s="55" t="n">
        <v>58</v>
      </c>
      <c r="H41" s="54" t="n">
        <v>54</v>
      </c>
      <c r="I41" s="54" t="n">
        <v>45</v>
      </c>
      <c r="J41" s="54" t="n">
        <v>40</v>
      </c>
      <c r="K41" s="668" t="n">
        <v>54</v>
      </c>
      <c r="L41" s="54" t="n">
        <v>61</v>
      </c>
      <c r="M41" s="54" t="n">
        <v>55</v>
      </c>
      <c r="N41" s="54" t="n">
        <v>52</v>
      </c>
      <c r="O41" s="54" t="n">
        <v>60</v>
      </c>
      <c r="P41" s="55" t="n">
        <v>58</v>
      </c>
      <c r="Q41" s="57" t="n">
        <f aca="false">COUNTA(E41:P41)</f>
        <v>12</v>
      </c>
      <c r="R41" s="58" t="n">
        <f aca="false">SUM(E41:J41)</f>
        <v>278</v>
      </c>
      <c r="S41" s="59" t="n">
        <f aca="false">ROUNDUP(AVERAGE(E41:P41),2)</f>
        <v>51.5</v>
      </c>
      <c r="T41" s="670" t="str">
        <f aca="false">IF(Q41&lt;6,"INCOMPLETE",IF(MIN(E41:P41)&gt;=40,"PASS",IF((COUNTIF(E41:P41,"&lt;40")=1),"SUPP, 1 Unit",IF((COUNTIF(E41:P41,"&lt;40")=2),"SUPP, 2 Units",IF((COUNTIF(E41:P41,"&lt;40")=3),"SUPP, 3 Units",IF((COUNTIF(E41:P41,"&lt;40")=4),  "SUPP, 4 Units",IF((COUNTIF(E41:P41,"&lt;40")=5),"SUPP, 5 Units","X SUPPS")))))))</f>
        <v>PASS</v>
      </c>
      <c r="U41" s="66"/>
    </row>
    <row r="42" customFormat="false" ht="12.75" hidden="false" customHeight="false" outlineLevel="0" collapsed="false">
      <c r="A42" s="671" t="n">
        <v>18</v>
      </c>
      <c r="B42" s="674" t="s">
        <v>152</v>
      </c>
      <c r="C42" s="674" t="s">
        <v>153</v>
      </c>
      <c r="D42" s="667" t="s">
        <v>542</v>
      </c>
      <c r="E42" s="55" t="n">
        <f aca="false">VLOOKUP(B42,[32]SOE!$B$15:$W$88,22,)</f>
        <v>41</v>
      </c>
      <c r="F42" s="54" t="n">
        <f aca="false">VLOOKUP(B42,[21]SOE!$B$15:$V$79,21,)</f>
        <v>50</v>
      </c>
      <c r="G42" s="55" t="n">
        <f aca="false">VLOOKUP(B42,'[22]CBD4.2'!$B$15:$V$123,21,)</f>
        <v>57</v>
      </c>
      <c r="H42" s="54" t="n">
        <f aca="false">VLOOKUP(B42,[23]SOE!$B$15:$V$84,21,)</f>
        <v>64</v>
      </c>
      <c r="I42" s="54" t="n">
        <f aca="false">VLOOKUP(B42,'[24]MECHATRONICS 3.1'!$B$17:$S$97,18,)</f>
        <v>47</v>
      </c>
      <c r="J42" s="54" t="n">
        <f aca="false">VLOOKUP(B42,[25]SOE!$B$15:$S$85,18,)</f>
        <v>60</v>
      </c>
      <c r="K42" s="668" t="n">
        <f aca="false">VLOOKUP(B42,[26]MECh!$B$15:$V$90,21,)</f>
        <v>34</v>
      </c>
      <c r="L42" s="54" t="n">
        <f aca="false">VLOOKUP(B42,'[27]CBD4.2'!$B$15:$V$125,21,)</f>
        <v>58</v>
      </c>
      <c r="M42" s="54" t="n">
        <f aca="false">VLOOKUP(B42,[28]MECh!$B$15:$V$87,21,)</f>
        <v>60</v>
      </c>
      <c r="N42" s="54" t="n">
        <f aca="false">VLOOKUP(B42,'[29]CBD4.2'!$B$15:$V$125,21,)</f>
        <v>53</v>
      </c>
      <c r="O42" s="54" t="n">
        <f aca="false">VLOOKUP(B42,[30]SOE!$B$15:$V$85,21,)</f>
        <v>53</v>
      </c>
      <c r="P42" s="55" t="n">
        <f aca="false">VLOOKUP(B42,'[31]CBD4.2'!$B$15:$V$125,21,)</f>
        <v>46</v>
      </c>
      <c r="Q42" s="57" t="n">
        <f aca="false">COUNTA(E42:P42)</f>
        <v>12</v>
      </c>
      <c r="R42" s="58" t="n">
        <f aca="false">SUM(E42:J42)</f>
        <v>319</v>
      </c>
      <c r="S42" s="59" t="n">
        <f aca="false">ROUNDUP(AVERAGE(E42:P42),2)</f>
        <v>51.92</v>
      </c>
      <c r="T42" s="669" t="str">
        <f aca="false">IF(Q42&lt;6,"INCOMPLETE",IF(MIN(E42:P42)&gt;=40,"PASS",IF((COUNTIF(E42:P42,"&lt;40")=1),"SUPP, 1 Unit",IF((COUNTIF(E42:P42,"&lt;40")=2),"SUPP, 2 Units",IF((COUNTIF(E42:P42,"&lt;40")=3),"SUPP, 3 Units",IF((COUNTIF(E42:P42,"&lt;40")=4),  "SUPP, 4 Units",IF((COUNTIF(E42:P42,"&lt;40")=5),"SUPP, 5 Units","X SUPPS")))))))</f>
        <v>SUPP, 1 Unit</v>
      </c>
      <c r="U42" s="66"/>
    </row>
    <row r="43" customFormat="false" ht="13.5" hidden="false" customHeight="false" outlineLevel="0" collapsed="false">
      <c r="A43" s="671"/>
      <c r="B43" s="674"/>
      <c r="C43" s="674"/>
      <c r="D43" s="667" t="s">
        <v>543</v>
      </c>
      <c r="E43" s="55" t="n">
        <v>41</v>
      </c>
      <c r="F43" s="54" t="n">
        <v>50</v>
      </c>
      <c r="G43" s="55" t="n">
        <v>57</v>
      </c>
      <c r="H43" s="54" t="n">
        <v>64</v>
      </c>
      <c r="I43" s="54" t="n">
        <v>47</v>
      </c>
      <c r="J43" s="54" t="n">
        <v>60</v>
      </c>
      <c r="K43" s="668" t="n">
        <v>40</v>
      </c>
      <c r="L43" s="54" t="n">
        <v>58</v>
      </c>
      <c r="M43" s="54" t="n">
        <v>60</v>
      </c>
      <c r="N43" s="54" t="n">
        <v>53</v>
      </c>
      <c r="O43" s="54" t="n">
        <v>53</v>
      </c>
      <c r="P43" s="55" t="n">
        <v>46</v>
      </c>
      <c r="Q43" s="57" t="n">
        <f aca="false">COUNTA(E43:P43)</f>
        <v>12</v>
      </c>
      <c r="R43" s="58" t="n">
        <f aca="false">SUM(E43:J43)</f>
        <v>319</v>
      </c>
      <c r="S43" s="59" t="n">
        <f aca="false">ROUNDUP(AVERAGE(E43:P43),2)</f>
        <v>52.42</v>
      </c>
      <c r="T43" s="670" t="str">
        <f aca="false">IF(Q43&lt;6,"INCOMPLETE",IF(MIN(E43:P43)&gt;=40,"PASS",IF((COUNTIF(E43:P43,"&lt;40")=1),"SUPP, 1 Unit",IF((COUNTIF(E43:P43,"&lt;40")=2),"SUPP, 2 Units",IF((COUNTIF(E43:P43,"&lt;40")=3),"SUPP, 3 Units",IF((COUNTIF(E43:P43,"&lt;40")=4),  "SUPP, 4 Units",IF((COUNTIF(E43:P43,"&lt;40")=5),"SUPP, 5 Units","X SUPPS")))))))</f>
        <v>PASS</v>
      </c>
      <c r="U43" s="66"/>
    </row>
    <row r="44" customFormat="false" ht="12.75" hidden="false" customHeight="false" outlineLevel="0" collapsed="false">
      <c r="A44" s="665" t="n">
        <v>19</v>
      </c>
      <c r="B44" s="674" t="s">
        <v>224</v>
      </c>
      <c r="C44" s="674" t="s">
        <v>413</v>
      </c>
      <c r="D44" s="667" t="s">
        <v>542</v>
      </c>
      <c r="E44" s="55"/>
      <c r="F44" s="54" t="n">
        <v>49</v>
      </c>
      <c r="G44" s="55" t="n">
        <v>41</v>
      </c>
      <c r="H44" s="54" t="n">
        <v>40</v>
      </c>
      <c r="I44" s="54" t="n">
        <v>32</v>
      </c>
      <c r="J44" s="54" t="n">
        <v>45</v>
      </c>
      <c r="K44" s="668" t="n">
        <f aca="false">VLOOKUP(B44,[26]MECh!$B$15:$V$90,21,)</f>
        <v>40</v>
      </c>
      <c r="L44" s="54" t="n">
        <f aca="false">VLOOKUP(B44,'[27]CBD4.2'!$B$15:$V$125,21,)</f>
        <v>68</v>
      </c>
      <c r="M44" s="54" t="n">
        <f aca="false">VLOOKUP(B44,[28]MECh!$B$15:$V$87,21,)</f>
        <v>63</v>
      </c>
      <c r="N44" s="54" t="n">
        <f aca="false">VLOOKUP(B44,'[29]CBD4.2'!$B$15:$V$125,21,)</f>
        <v>56</v>
      </c>
      <c r="O44" s="54" t="n">
        <f aca="false">VLOOKUP(B44,[30]SOE!$B$15:$V$85,21,)</f>
        <v>67</v>
      </c>
      <c r="P44" s="55" t="n">
        <f aca="false">VLOOKUP(B44,'[31]CBD4.2'!$B$15:$V$125,21,)</f>
        <v>58</v>
      </c>
      <c r="Q44" s="57" t="n">
        <f aca="false">COUNTA(E44:P44)</f>
        <v>11</v>
      </c>
      <c r="R44" s="58" t="n">
        <f aca="false">SUM(E44:J44)</f>
        <v>207</v>
      </c>
      <c r="S44" s="59" t="n">
        <f aca="false">ROUNDUP(AVERAGE(E44:P44),2)</f>
        <v>50.82</v>
      </c>
      <c r="T44" s="680" t="s">
        <v>566</v>
      </c>
      <c r="U44" s="66"/>
    </row>
    <row r="45" customFormat="false" ht="12.75" hidden="false" customHeight="false" outlineLevel="0" collapsed="false">
      <c r="A45" s="665"/>
      <c r="B45" s="674"/>
      <c r="C45" s="674"/>
      <c r="D45" s="667" t="s">
        <v>543</v>
      </c>
      <c r="E45" s="55"/>
      <c r="F45" s="54" t="n">
        <v>49</v>
      </c>
      <c r="G45" s="55" t="n">
        <v>41</v>
      </c>
      <c r="H45" s="54" t="n">
        <v>40</v>
      </c>
      <c r="I45" s="54" t="n">
        <v>40</v>
      </c>
      <c r="J45" s="54" t="n">
        <v>45</v>
      </c>
      <c r="K45" s="668" t="n">
        <v>40</v>
      </c>
      <c r="L45" s="54" t="n">
        <v>68</v>
      </c>
      <c r="M45" s="54" t="n">
        <v>63</v>
      </c>
      <c r="N45" s="54" t="n">
        <v>56</v>
      </c>
      <c r="O45" s="54" t="n">
        <v>67</v>
      </c>
      <c r="P45" s="55" t="n">
        <v>58</v>
      </c>
      <c r="Q45" s="57" t="n">
        <f aca="false">COUNTA(E45:P45)</f>
        <v>11</v>
      </c>
      <c r="R45" s="58" t="n">
        <f aca="false">SUM(E45:J45)</f>
        <v>215</v>
      </c>
      <c r="S45" s="59" t="n">
        <f aca="false">ROUNDUP(AVERAGE(E45:P45),2)</f>
        <v>51.55</v>
      </c>
      <c r="T45" s="681" t="s">
        <v>567</v>
      </c>
      <c r="U45" s="66"/>
    </row>
    <row r="46" customFormat="false" ht="12.75" hidden="false" customHeight="false" outlineLevel="0" collapsed="false">
      <c r="A46" s="671" t="n">
        <v>20</v>
      </c>
      <c r="B46" s="674" t="s">
        <v>162</v>
      </c>
      <c r="C46" s="674" t="s">
        <v>163</v>
      </c>
      <c r="D46" s="667" t="s">
        <v>542</v>
      </c>
      <c r="E46" s="55"/>
      <c r="F46" s="54" t="n">
        <v>52</v>
      </c>
      <c r="G46" s="55" t="n">
        <v>52</v>
      </c>
      <c r="H46" s="54" t="n">
        <v>55</v>
      </c>
      <c r="I46" s="54" t="n">
        <v>60</v>
      </c>
      <c r="J46" s="54" t="n">
        <v>56</v>
      </c>
      <c r="K46" s="668" t="n">
        <f aca="false">VLOOKUP(B46,[26]MECh!$B$15:$V$90,21,)</f>
        <v>37</v>
      </c>
      <c r="L46" s="54" t="n">
        <f aca="false">VLOOKUP(B46,'[27]CBD4.2'!$B$15:$V$125,21,)</f>
        <v>52</v>
      </c>
      <c r="M46" s="54" t="n">
        <f aca="false">VLOOKUP(B46,[28]MECh!$B$15:$V$87,21,)</f>
        <v>53</v>
      </c>
      <c r="N46" s="54" t="n">
        <f aca="false">VLOOKUP(B46,'[29]CBD4.2'!$B$15:$V$125,21,)</f>
        <v>41</v>
      </c>
      <c r="O46" s="54" t="n">
        <f aca="false">VLOOKUP(B46,[30]SOE!$B$15:$V$85,21,)</f>
        <v>45</v>
      </c>
      <c r="P46" s="55" t="n">
        <f aca="false">VLOOKUP(B46,'[31]CBD4.2'!$B$15:$V$125,21,)</f>
        <v>64</v>
      </c>
      <c r="Q46" s="57" t="n">
        <f aca="false">COUNTA(E46:P46)</f>
        <v>11</v>
      </c>
      <c r="R46" s="58" t="n">
        <f aca="false">SUM(E46:J46)</f>
        <v>275</v>
      </c>
      <c r="S46" s="59" t="n">
        <f aca="false">ROUNDUP(AVERAGE(E46:P46),2)</f>
        <v>51.55</v>
      </c>
      <c r="T46" s="680" t="s">
        <v>566</v>
      </c>
      <c r="U46" s="66"/>
    </row>
    <row r="47" customFormat="false" ht="12.75" hidden="false" customHeight="false" outlineLevel="0" collapsed="false">
      <c r="A47" s="671"/>
      <c r="B47" s="674"/>
      <c r="C47" s="674"/>
      <c r="D47" s="667" t="s">
        <v>543</v>
      </c>
      <c r="E47" s="55"/>
      <c r="F47" s="54" t="n">
        <v>52</v>
      </c>
      <c r="G47" s="55" t="n">
        <v>52</v>
      </c>
      <c r="H47" s="54" t="n">
        <v>55</v>
      </c>
      <c r="I47" s="54" t="n">
        <v>60</v>
      </c>
      <c r="J47" s="54" t="n">
        <v>56</v>
      </c>
      <c r="K47" s="668" t="n">
        <v>40</v>
      </c>
      <c r="L47" s="54" t="n">
        <v>52</v>
      </c>
      <c r="M47" s="54" t="n">
        <v>53</v>
      </c>
      <c r="N47" s="54" t="n">
        <v>41</v>
      </c>
      <c r="O47" s="54" t="n">
        <v>45</v>
      </c>
      <c r="P47" s="55" t="n">
        <v>64</v>
      </c>
      <c r="Q47" s="57" t="n">
        <f aca="false">COUNTA(E47:P47)</f>
        <v>11</v>
      </c>
      <c r="R47" s="58" t="n">
        <f aca="false">SUM(E47:J47)</f>
        <v>275</v>
      </c>
      <c r="S47" s="59" t="n">
        <f aca="false">ROUNDUP(AVERAGE(E47:P47),2)</f>
        <v>51.82</v>
      </c>
      <c r="T47" s="681" t="s">
        <v>567</v>
      </c>
      <c r="U47" s="66"/>
    </row>
    <row r="48" customFormat="false" ht="12.75" hidden="false" customHeight="false" outlineLevel="0" collapsed="false">
      <c r="A48" s="671" t="n">
        <v>21</v>
      </c>
      <c r="B48" s="682" t="s">
        <v>485</v>
      </c>
      <c r="C48" s="682" t="s">
        <v>568</v>
      </c>
      <c r="D48" s="667" t="s">
        <v>542</v>
      </c>
      <c r="E48" s="55"/>
      <c r="F48" s="54" t="n">
        <v>55</v>
      </c>
      <c r="G48" s="55" t="n">
        <v>50</v>
      </c>
      <c r="H48" s="54" t="n">
        <v>58</v>
      </c>
      <c r="I48" s="54" t="n">
        <v>42</v>
      </c>
      <c r="J48" s="54" t="n">
        <v>56</v>
      </c>
      <c r="K48" s="668" t="n">
        <f aca="false">VLOOKUP(B48,[26]MECh!$B$15:$V$90,21,)</f>
        <v>26</v>
      </c>
      <c r="L48" s="54" t="n">
        <f aca="false">VLOOKUP(B48,'[27]CBD4.2'!$B$15:$V$125,21,)</f>
        <v>56</v>
      </c>
      <c r="M48" s="54" t="n">
        <f aca="false">VLOOKUP(B48,[28]MECh!$B$15:$V$87,21,)</f>
        <v>30</v>
      </c>
      <c r="N48" s="54" t="n">
        <f aca="false">VLOOKUP(B48,'[29]CBD4.2'!$B$15:$V$125,21,)</f>
        <v>18</v>
      </c>
      <c r="O48" s="54" t="n">
        <f aca="false">VLOOKUP(B48,[30]SOE!$B$15:$V$85,21,)</f>
        <v>56</v>
      </c>
      <c r="P48" s="55" t="n">
        <f aca="false">VLOOKUP(B48,'[31]CBD4.2'!$B$15:$V$125,21,)</f>
        <v>54</v>
      </c>
      <c r="Q48" s="57" t="n">
        <f aca="false">COUNTA(E48:P48)</f>
        <v>11</v>
      </c>
      <c r="R48" s="58" t="n">
        <f aca="false">SUM(E48:J48)</f>
        <v>261</v>
      </c>
      <c r="S48" s="59" t="n">
        <f aca="false">ROUNDUP(AVERAGE(E48:P48),2)</f>
        <v>45.55</v>
      </c>
      <c r="T48" s="680" t="s">
        <v>569</v>
      </c>
      <c r="U48" s="66"/>
    </row>
    <row r="49" customFormat="false" ht="13.5" hidden="false" customHeight="false" outlineLevel="0" collapsed="false">
      <c r="A49" s="671"/>
      <c r="B49" s="682"/>
      <c r="C49" s="682"/>
      <c r="D49" s="667" t="s">
        <v>543</v>
      </c>
      <c r="E49" s="55"/>
      <c r="F49" s="54" t="n">
        <v>55</v>
      </c>
      <c r="G49" s="55" t="n">
        <v>50</v>
      </c>
      <c r="H49" s="54" t="n">
        <v>58</v>
      </c>
      <c r="I49" s="54" t="n">
        <v>42</v>
      </c>
      <c r="J49" s="54" t="n">
        <v>56</v>
      </c>
      <c r="K49" s="668" t="n">
        <v>0</v>
      </c>
      <c r="L49" s="54" t="n">
        <v>56</v>
      </c>
      <c r="M49" s="54" t="n">
        <v>0</v>
      </c>
      <c r="N49" s="54" t="n">
        <v>0</v>
      </c>
      <c r="O49" s="54" t="n">
        <v>56</v>
      </c>
      <c r="P49" s="55" t="n">
        <v>54</v>
      </c>
      <c r="Q49" s="57" t="n">
        <f aca="false">COUNTA(E49:P49)</f>
        <v>11</v>
      </c>
      <c r="R49" s="58" t="n">
        <f aca="false">SUM(E49:J49)</f>
        <v>261</v>
      </c>
      <c r="S49" s="59" t="n">
        <f aca="false">ROUNDUP(AVERAGE(E49:P49),2)</f>
        <v>38.82</v>
      </c>
      <c r="T49" s="683" t="s">
        <v>570</v>
      </c>
      <c r="U49" s="66" t="s">
        <v>571</v>
      </c>
    </row>
    <row r="50" customFormat="false" ht="12.75" hidden="false" customHeight="false" outlineLevel="0" collapsed="false">
      <c r="A50" s="665" t="n">
        <v>22</v>
      </c>
      <c r="B50" s="674" t="s">
        <v>197</v>
      </c>
      <c r="C50" s="674" t="s">
        <v>572</v>
      </c>
      <c r="D50" s="667" t="s">
        <v>542</v>
      </c>
      <c r="E50" s="55" t="n">
        <f aca="false">VLOOKUP(B50,[32]SOE!$B$15:$W$88,22,)</f>
        <v>34</v>
      </c>
      <c r="F50" s="54" t="n">
        <f aca="false">VLOOKUP(B50,[21]SOE!$B$15:$V$79,21,)</f>
        <v>40</v>
      </c>
      <c r="G50" s="55" t="n">
        <f aca="false">VLOOKUP(B50,'[22]CBD4.2'!$B$15:$V$123,21,)</f>
        <v>42</v>
      </c>
      <c r="H50" s="54" t="n">
        <v>50</v>
      </c>
      <c r="I50" s="54" t="n">
        <f aca="false">VLOOKUP(B50,'[24]MECHATRONICS 3.1'!$B$17:$S$97,18,)</f>
        <v>37</v>
      </c>
      <c r="J50" s="54" t="n">
        <f aca="false">VLOOKUP(B50,[25]SOE!$B$15:$S$85,18,)</f>
        <v>43</v>
      </c>
      <c r="K50" s="668" t="n">
        <f aca="false">VLOOKUP(B50,[26]MECh!$B$15:$V$90,21,)</f>
        <v>40</v>
      </c>
      <c r="L50" s="54" t="n">
        <f aca="false">VLOOKUP(B50,'[27]CBD4.2'!$B$15:$V$125,21,)</f>
        <v>40</v>
      </c>
      <c r="M50" s="54" t="n">
        <f aca="false">VLOOKUP(B50,[28]MECh!$B$15:$V$87,21,)</f>
        <v>44</v>
      </c>
      <c r="N50" s="54" t="n">
        <f aca="false">VLOOKUP(B50,'[29]CBD4.2'!$B$15:$V$125,21,)</f>
        <v>40</v>
      </c>
      <c r="O50" s="54" t="n">
        <f aca="false">VLOOKUP(B50,[30]SOE!$B$15:$V$85,21,)</f>
        <v>43</v>
      </c>
      <c r="P50" s="55" t="n">
        <f aca="false">VLOOKUP(B50,'[31]CBD4.2'!$B$15:$V$125,21,)</f>
        <v>49</v>
      </c>
      <c r="Q50" s="57" t="n">
        <f aca="false">COUNTA(E50:P50)</f>
        <v>12</v>
      </c>
      <c r="R50" s="58" t="n">
        <f aca="false">SUM(E50:J50)</f>
        <v>246</v>
      </c>
      <c r="S50" s="59" t="n">
        <f aca="false">ROUNDUP(AVERAGE(E50:P50),2)</f>
        <v>41.84</v>
      </c>
      <c r="T50" s="669" t="str">
        <f aca="false">IF(Q50&lt;6,"INCOMPLETE",IF(MIN(E50:P50)&gt;=40,"PASS",IF((COUNTIF(E50:P50,"&lt;40")=1),"SUPP, 1 Unit",IF((COUNTIF(E50:P50,"&lt;40")=2),"SUPP, 2 Units",IF((COUNTIF(E50:P50,"&lt;40")=3),"SUPP, 3 Units",IF((COUNTIF(E50:P50,"&lt;40")=4),  "SUPP, 4 Units",IF((COUNTIF(E50:P50,"&lt;40")=5),"SUPP, 5 Units","X SUPPS")))))))</f>
        <v>SUPP, 2 Units</v>
      </c>
      <c r="U50" s="66"/>
    </row>
    <row r="51" customFormat="false" ht="12.75" hidden="false" customHeight="false" outlineLevel="0" collapsed="false">
      <c r="A51" s="665"/>
      <c r="B51" s="674"/>
      <c r="C51" s="674"/>
      <c r="D51" s="667" t="s">
        <v>543</v>
      </c>
      <c r="E51" s="55" t="n">
        <v>40</v>
      </c>
      <c r="F51" s="54" t="n">
        <v>40</v>
      </c>
      <c r="G51" s="55" t="n">
        <v>42</v>
      </c>
      <c r="H51" s="54" t="n">
        <v>50</v>
      </c>
      <c r="I51" s="54" t="n">
        <v>40</v>
      </c>
      <c r="J51" s="54" t="n">
        <v>43</v>
      </c>
      <c r="K51" s="668" t="n">
        <v>40</v>
      </c>
      <c r="L51" s="54" t="n">
        <v>40</v>
      </c>
      <c r="M51" s="54" t="n">
        <v>44</v>
      </c>
      <c r="N51" s="54" t="n">
        <v>40</v>
      </c>
      <c r="O51" s="54" t="n">
        <v>43</v>
      </c>
      <c r="P51" s="55" t="n">
        <v>49</v>
      </c>
      <c r="Q51" s="57" t="n">
        <f aca="false">COUNTA(E51:P51)</f>
        <v>12</v>
      </c>
      <c r="R51" s="58" t="n">
        <f aca="false">SUM(E51:J51)</f>
        <v>255</v>
      </c>
      <c r="S51" s="59" t="n">
        <f aca="false">ROUNDUP(AVERAGE(E51:P51),2)</f>
        <v>42.59</v>
      </c>
      <c r="T51" s="670" t="str">
        <f aca="false">IF(Q51&lt;6,"INCOMPLETE",IF(MIN(E51:P51)&gt;=40,"PASS",IF((COUNTIF(E51:P51,"&lt;40")=1),"SUPP, 1 Unit",IF((COUNTIF(E51:P51,"&lt;40")=2),"SUPP, 2 Units",IF((COUNTIF(E51:P51,"&lt;40")=3),"SUPP, 3 Units",IF((COUNTIF(E51:P51,"&lt;40")=4),  "SUPP, 4 Units",IF((COUNTIF(E51:P51,"&lt;40")=5),"SUPP, 5 Units","X SUPPS")))))))</f>
        <v>PASS</v>
      </c>
      <c r="U51" s="66"/>
    </row>
    <row r="52" customFormat="false" ht="12.75" hidden="false" customHeight="false" outlineLevel="0" collapsed="false">
      <c r="A52" s="671" t="n">
        <v>23</v>
      </c>
      <c r="B52" s="674" t="s">
        <v>420</v>
      </c>
      <c r="C52" s="674" t="s">
        <v>204</v>
      </c>
      <c r="D52" s="667" t="s">
        <v>542</v>
      </c>
      <c r="E52" s="55" t="n">
        <f aca="false">VLOOKUP(B52,[32]SOE!$B$15:$W$88,22,)</f>
        <v>35</v>
      </c>
      <c r="F52" s="54" t="n">
        <f aca="false">VLOOKUP(B52,[21]SOE!$B$15:$V$79,21,)</f>
        <v>43</v>
      </c>
      <c r="G52" s="55" t="n">
        <f aca="false">VLOOKUP(B52,'[22]CBD4.2'!$B$15:$V$123,21,)</f>
        <v>31</v>
      </c>
      <c r="H52" s="54" t="n">
        <f aca="false">VLOOKUP(B52,[23]SOE!$B$15:$V$84,21,)</f>
        <v>46</v>
      </c>
      <c r="I52" s="54" t="n">
        <f aca="false">VLOOKUP(B52,'[24]MECHATRONICS 3.1'!$B$17:$S$97,18,)</f>
        <v>32</v>
      </c>
      <c r="J52" s="54" t="n">
        <f aca="false">VLOOKUP(B52,[25]SOE!$B$15:$S$85,18,)</f>
        <v>58</v>
      </c>
      <c r="K52" s="668" t="n">
        <f aca="false">VLOOKUP(B52,[26]MECh!$B$15:$V$90,21,)</f>
        <v>36</v>
      </c>
      <c r="L52" s="54" t="n">
        <f aca="false">VLOOKUP(B52,'[27]CBD4.2'!$B$15:$V$125,21,)</f>
        <v>53</v>
      </c>
      <c r="M52" s="54" t="n">
        <f aca="false">VLOOKUP(B52,[28]MECh!$B$15:$V$87,21,)</f>
        <v>41</v>
      </c>
      <c r="N52" s="54" t="n">
        <f aca="false">VLOOKUP(B52,'[29]CBD4.2'!$B$15:$V$125,21,)</f>
        <v>58</v>
      </c>
      <c r="O52" s="54" t="n">
        <f aca="false">VLOOKUP(B52,[30]SOE!$B$15:$V$85,21,)</f>
        <v>47</v>
      </c>
      <c r="P52" s="55" t="n">
        <f aca="false">VLOOKUP(B52,'[31]CBD4.2'!$B$15:$V$125,21,)</f>
        <v>50</v>
      </c>
      <c r="Q52" s="57" t="n">
        <f aca="false">COUNTA(E52:P52)</f>
        <v>12</v>
      </c>
      <c r="R52" s="58" t="n">
        <f aca="false">SUM(E52:J52)</f>
        <v>245</v>
      </c>
      <c r="S52" s="59" t="n">
        <f aca="false">ROUNDUP(AVERAGE(E52:P52),2)</f>
        <v>44.17</v>
      </c>
      <c r="T52" s="669" t="str">
        <f aca="false">IF(Q52&lt;6,"INCOMPLETE",IF(MIN(E52:P52)&gt;=40,"PASS",IF((COUNTIF(E52:P52,"&lt;40")=1),"SUPP, 1 Unit",IF((COUNTIF(E52:P52,"&lt;40")=2),"SUPP, 2 Units",IF((COUNTIF(E52:P52,"&lt;40")=3),"SUPP, 3 Units",IF((COUNTIF(E52:P52,"&lt;40")=4),  "SUPP, 4 Units",IF((COUNTIF(E52:P52,"&lt;40")=5),"SUPP, 5 Units","X SUPPS")))))))</f>
        <v>SUPP, 4 Units</v>
      </c>
      <c r="U52" s="66"/>
    </row>
    <row r="53" customFormat="false" ht="12.75" hidden="false" customHeight="false" outlineLevel="0" collapsed="false">
      <c r="A53" s="671"/>
      <c r="B53" s="674"/>
      <c r="C53" s="674"/>
      <c r="D53" s="667" t="s">
        <v>543</v>
      </c>
      <c r="E53" s="55" t="n">
        <v>40</v>
      </c>
      <c r="F53" s="54" t="n">
        <v>43</v>
      </c>
      <c r="G53" s="55" t="n">
        <v>40</v>
      </c>
      <c r="H53" s="54" t="n">
        <v>46</v>
      </c>
      <c r="I53" s="54" t="n">
        <v>40</v>
      </c>
      <c r="J53" s="54" t="n">
        <v>58</v>
      </c>
      <c r="K53" s="668" t="n">
        <v>40</v>
      </c>
      <c r="L53" s="54" t="n">
        <v>53</v>
      </c>
      <c r="M53" s="54" t="n">
        <v>41</v>
      </c>
      <c r="N53" s="54" t="n">
        <v>58</v>
      </c>
      <c r="O53" s="54" t="n">
        <v>47</v>
      </c>
      <c r="P53" s="55" t="n">
        <v>50</v>
      </c>
      <c r="Q53" s="57" t="n">
        <f aca="false">COUNTA(E53:P53)</f>
        <v>12</v>
      </c>
      <c r="R53" s="58" t="n">
        <f aca="false">SUM(E53:J53)</f>
        <v>267</v>
      </c>
      <c r="S53" s="59" t="n">
        <f aca="false">ROUNDUP(AVERAGE(E53:P53),2)</f>
        <v>46.34</v>
      </c>
      <c r="T53" s="670" t="str">
        <f aca="false">IF(Q53&lt;6,"INCOMPLETE",IF(MIN(E53:P53)&gt;=40,"PASS",IF((COUNTIF(E53:P53,"&lt;40")=1),"SUPP, 1 Unit",IF((COUNTIF(E53:P53,"&lt;40")=2),"SUPP, 2 Units",IF((COUNTIF(E53:P53,"&lt;40")=3),"SUPP, 3 Units",IF((COUNTIF(E53:P53,"&lt;40")=4),  "SUPP, 4 Units",IF((COUNTIF(E53:P53,"&lt;40")=5),"SUPP, 5 Units","X SUPPS")))))))</f>
        <v>PASS</v>
      </c>
      <c r="U53" s="66"/>
    </row>
    <row r="54" customFormat="false" ht="12.75" hidden="false" customHeight="false" outlineLevel="0" collapsed="false">
      <c r="A54" s="671" t="n">
        <v>24</v>
      </c>
      <c r="B54" s="674" t="s">
        <v>415</v>
      </c>
      <c r="C54" s="674" t="s">
        <v>573</v>
      </c>
      <c r="D54" s="667" t="s">
        <v>542</v>
      </c>
      <c r="E54" s="55" t="n">
        <f aca="false">VLOOKUP(B54,[32]SOE!$B$15:$W$88,22,)</f>
        <v>53</v>
      </c>
      <c r="F54" s="54" t="n">
        <v>40</v>
      </c>
      <c r="G54" s="675" t="s">
        <v>219</v>
      </c>
      <c r="H54" s="54" t="n">
        <f aca="false">VLOOKUP(B54,[23]SOE!$B$15:$V$84,21,)</f>
        <v>42</v>
      </c>
      <c r="I54" s="54" t="n">
        <f aca="false">VLOOKUP(B54,'[24]MECHATRONICS 3.1'!$B$17:$S$97,18,)</f>
        <v>38</v>
      </c>
      <c r="J54" s="54" t="n">
        <f aca="false">VLOOKUP(B54,[25]SOE!$B$15:$S$85,18,)</f>
        <v>54</v>
      </c>
      <c r="K54" s="679" t="s">
        <v>91</v>
      </c>
      <c r="L54" s="54" t="n">
        <f aca="false">VLOOKUP(B54,'[27]CBD4.2'!$B$15:$V$125,21,)</f>
        <v>40</v>
      </c>
      <c r="M54" s="676" t="s">
        <v>574</v>
      </c>
      <c r="N54" s="676" t="s">
        <v>184</v>
      </c>
      <c r="O54" s="54" t="n">
        <f aca="false">VLOOKUP(B54,[30]SOE!$B$15:$V$85,21,)</f>
        <v>40</v>
      </c>
      <c r="P54" s="55" t="n">
        <f aca="false">VLOOKUP(B54,'[31]CBD4.2'!$B$15:$V$125,21,)</f>
        <v>45</v>
      </c>
      <c r="Q54" s="57" t="n">
        <f aca="false">COUNTA(E54:P54)</f>
        <v>12</v>
      </c>
      <c r="R54" s="58" t="n">
        <f aca="false">SUM(E54:J54)</f>
        <v>227</v>
      </c>
      <c r="S54" s="59" t="n">
        <f aca="false">ROUNDUP(AVERAGE(E54:P54),2)</f>
        <v>44</v>
      </c>
      <c r="T54" s="669" t="s">
        <v>575</v>
      </c>
      <c r="U54" s="66"/>
    </row>
    <row r="55" customFormat="false" ht="13.5" hidden="false" customHeight="false" outlineLevel="0" collapsed="false">
      <c r="A55" s="671"/>
      <c r="B55" s="674"/>
      <c r="C55" s="674"/>
      <c r="D55" s="667" t="s">
        <v>552</v>
      </c>
      <c r="E55" s="55" t="n">
        <v>53</v>
      </c>
      <c r="F55" s="54" t="n">
        <v>40</v>
      </c>
      <c r="G55" s="55" t="n">
        <v>16</v>
      </c>
      <c r="H55" s="54" t="n">
        <v>42</v>
      </c>
      <c r="I55" s="54" t="n">
        <v>40</v>
      </c>
      <c r="J55" s="54" t="n">
        <v>54</v>
      </c>
      <c r="K55" s="668" t="n">
        <v>28</v>
      </c>
      <c r="L55" s="54" t="n">
        <v>40</v>
      </c>
      <c r="M55" s="54" t="n">
        <v>35</v>
      </c>
      <c r="N55" s="54" t="n">
        <v>16</v>
      </c>
      <c r="O55" s="54" t="n">
        <v>40</v>
      </c>
      <c r="P55" s="55" t="n">
        <v>45</v>
      </c>
      <c r="Q55" s="57" t="n">
        <f aca="false">COUNTA(E55:P55)</f>
        <v>12</v>
      </c>
      <c r="R55" s="58" t="n">
        <f aca="false">SUM(E55:J55)</f>
        <v>245</v>
      </c>
      <c r="S55" s="59" t="n">
        <f aca="false">ROUNDUP(AVERAGE(E55:P55),2)</f>
        <v>37.42</v>
      </c>
      <c r="T55" s="684" t="s">
        <v>576</v>
      </c>
      <c r="U55" s="66" t="s">
        <v>577</v>
      </c>
    </row>
    <row r="56" customFormat="false" ht="12.75" hidden="false" customHeight="false" outlineLevel="0" collapsed="false">
      <c r="A56" s="665" t="n">
        <v>25</v>
      </c>
      <c r="B56" s="674" t="s">
        <v>177</v>
      </c>
      <c r="C56" s="674" t="s">
        <v>178</v>
      </c>
      <c r="D56" s="667" t="s">
        <v>542</v>
      </c>
      <c r="E56" s="55" t="n">
        <f aca="false">VLOOKUP(B56,[32]SOE!$B$15:$W$88,22,)</f>
        <v>35</v>
      </c>
      <c r="F56" s="54" t="n">
        <v>40</v>
      </c>
      <c r="G56" s="55" t="n">
        <f aca="false">VLOOKUP(B56,'[22]CBD4.2'!$B$15:$V$123,21,)</f>
        <v>51</v>
      </c>
      <c r="H56" s="676" t="s">
        <v>217</v>
      </c>
      <c r="I56" s="676" t="s">
        <v>209</v>
      </c>
      <c r="J56" s="54" t="n">
        <f aca="false">VLOOKUP(B56,[25]SOE!$B$15:$S$85,18,)</f>
        <v>56</v>
      </c>
      <c r="K56" s="685" t="s">
        <v>578</v>
      </c>
      <c r="L56" s="676" t="s">
        <v>140</v>
      </c>
      <c r="M56" s="54" t="n">
        <v>21</v>
      </c>
      <c r="N56" s="54" t="n">
        <f aca="false">VLOOKUP(B56,'[29]CBD4.2'!$B$15:$V$125,21,)</f>
        <v>40</v>
      </c>
      <c r="O56" s="54" t="n">
        <f aca="false">VLOOKUP(B56,[30]SOE!$B$15:$V$85,21,)</f>
        <v>51</v>
      </c>
      <c r="P56" s="55" t="n">
        <f aca="false">VLOOKUP(B56,'[31]CBD4.2'!$B$15:$V$125,21,)</f>
        <v>49</v>
      </c>
      <c r="Q56" s="57" t="n">
        <f aca="false">COUNTA(E56:P56)</f>
        <v>12</v>
      </c>
      <c r="R56" s="58" t="n">
        <f aca="false">SUM(E56:J56)</f>
        <v>182</v>
      </c>
      <c r="S56" s="59" t="n">
        <f aca="false">ROUNDUP(AVERAGE(E56:P56),2)</f>
        <v>42.88</v>
      </c>
      <c r="T56" s="669" t="s">
        <v>579</v>
      </c>
      <c r="U56" s="66"/>
    </row>
    <row r="57" customFormat="false" ht="12.75" hidden="false" customHeight="false" outlineLevel="0" collapsed="false">
      <c r="A57" s="665"/>
      <c r="B57" s="674"/>
      <c r="C57" s="674"/>
      <c r="D57" s="667" t="s">
        <v>552</v>
      </c>
      <c r="E57" s="55" t="n">
        <v>40</v>
      </c>
      <c r="F57" s="54" t="n">
        <v>40</v>
      </c>
      <c r="G57" s="55" t="n">
        <v>51</v>
      </c>
      <c r="H57" s="54" t="n">
        <v>53</v>
      </c>
      <c r="I57" s="54" t="n">
        <v>43</v>
      </c>
      <c r="J57" s="54" t="n">
        <v>56</v>
      </c>
      <c r="K57" s="668" t="n">
        <v>9</v>
      </c>
      <c r="L57" s="54" t="n">
        <v>40</v>
      </c>
      <c r="M57" s="54" t="n">
        <v>40</v>
      </c>
      <c r="N57" s="54" t="n">
        <v>40</v>
      </c>
      <c r="O57" s="54" t="n">
        <v>51</v>
      </c>
      <c r="P57" s="55" t="n">
        <v>49</v>
      </c>
      <c r="Q57" s="57" t="n">
        <f aca="false">COUNTA(E57:P57)</f>
        <v>12</v>
      </c>
      <c r="R57" s="58" t="n">
        <f aca="false">SUM(E57:J57)</f>
        <v>283</v>
      </c>
      <c r="S57" s="59" t="n">
        <f aca="false">ROUNDUP(AVERAGE(E57:P57),2)</f>
        <v>42.67</v>
      </c>
      <c r="T57" s="677" t="s">
        <v>580</v>
      </c>
      <c r="U57" s="66"/>
    </row>
    <row r="58" customFormat="false" ht="12.75" hidden="false" customHeight="false" outlineLevel="0" collapsed="false">
      <c r="A58" s="671" t="n">
        <v>26</v>
      </c>
      <c r="B58" s="674" t="s">
        <v>182</v>
      </c>
      <c r="C58" s="674" t="s">
        <v>183</v>
      </c>
      <c r="D58" s="667" t="s">
        <v>542</v>
      </c>
      <c r="E58" s="55" t="n">
        <f aca="false">VLOOKUP(B58,[32]SOE!$B$15:$W$88,22,)</f>
        <v>52</v>
      </c>
      <c r="F58" s="54" t="n">
        <f aca="false">VLOOKUP(B58,[21]SOE!$B$15:$V$79,21,)</f>
        <v>50</v>
      </c>
      <c r="G58" s="55" t="n">
        <f aca="false">VLOOKUP(B58,'[22]CBD4.2'!$B$15:$V$123,21,)</f>
        <v>65</v>
      </c>
      <c r="H58" s="54" t="n">
        <f aca="false">VLOOKUP(B58,[23]SOE!$B$15:$V$84,21,)</f>
        <v>55</v>
      </c>
      <c r="I58" s="54" t="n">
        <f aca="false">VLOOKUP(B58,'[24]MECHATRONICS 3.1'!$B$17:$S$97,18,)</f>
        <v>47</v>
      </c>
      <c r="J58" s="54" t="n">
        <f aca="false">VLOOKUP(B58,[25]SOE!$B$15:$S$85,18,)</f>
        <v>61</v>
      </c>
      <c r="K58" s="668" t="s">
        <v>578</v>
      </c>
      <c r="L58" s="676" t="s">
        <v>91</v>
      </c>
      <c r="M58" s="54" t="s">
        <v>90</v>
      </c>
      <c r="N58" s="54" t="s">
        <v>184</v>
      </c>
      <c r="O58" s="676" t="s">
        <v>581</v>
      </c>
      <c r="P58" s="675" t="s">
        <v>582</v>
      </c>
      <c r="Q58" s="57" t="n">
        <f aca="false">COUNTA(E58:P58)</f>
        <v>12</v>
      </c>
      <c r="R58" s="58" t="n">
        <f aca="false">SUM(E58:J58)</f>
        <v>330</v>
      </c>
      <c r="S58" s="59" t="n">
        <f aca="false">ROUNDUP(AVERAGE(E58:P58),2)</f>
        <v>55</v>
      </c>
      <c r="T58" s="669" t="s">
        <v>583</v>
      </c>
      <c r="U58" s="66"/>
    </row>
    <row r="59" customFormat="false" ht="12.75" hidden="false" customHeight="false" outlineLevel="0" collapsed="false">
      <c r="A59" s="671"/>
      <c r="B59" s="674"/>
      <c r="C59" s="674"/>
      <c r="D59" s="686" t="s">
        <v>552</v>
      </c>
      <c r="E59" s="273" t="n">
        <v>52</v>
      </c>
      <c r="F59" s="57" t="n">
        <v>50</v>
      </c>
      <c r="G59" s="273" t="n">
        <v>65</v>
      </c>
      <c r="H59" s="57" t="n">
        <v>55</v>
      </c>
      <c r="I59" s="57" t="n">
        <v>47</v>
      </c>
      <c r="J59" s="57" t="n">
        <v>61</v>
      </c>
      <c r="K59" s="5" t="n">
        <v>55</v>
      </c>
      <c r="L59" s="57" t="n">
        <v>47</v>
      </c>
      <c r="M59" s="57" t="n">
        <v>53</v>
      </c>
      <c r="N59" s="57" t="n">
        <v>42</v>
      </c>
      <c r="O59" s="57" t="n">
        <v>52</v>
      </c>
      <c r="P59" s="273" t="n">
        <v>40</v>
      </c>
      <c r="Q59" s="57" t="n">
        <f aca="false">COUNTA(E59:P59)</f>
        <v>12</v>
      </c>
      <c r="R59" s="58" t="n">
        <f aca="false">SUM(E59:J59)</f>
        <v>330</v>
      </c>
      <c r="S59" s="59" t="n">
        <f aca="false">ROUNDUP(AVERAGE(E59:P59),2)</f>
        <v>51.59</v>
      </c>
      <c r="T59" s="673" t="s">
        <v>544</v>
      </c>
      <c r="U59" s="66"/>
    </row>
    <row r="60" customFormat="false" ht="12.75" hidden="false" customHeight="false" outlineLevel="0" collapsed="false">
      <c r="A60" s="671" t="n">
        <v>27</v>
      </c>
      <c r="B60" s="682" t="s">
        <v>214</v>
      </c>
      <c r="C60" s="682" t="s">
        <v>584</v>
      </c>
      <c r="D60" s="686" t="s">
        <v>542</v>
      </c>
      <c r="E60" s="273" t="n">
        <f aca="false">VLOOKUP(B60,[32]SOE!$B$15:$W$88,22,)</f>
        <v>42</v>
      </c>
      <c r="F60" s="57" t="n">
        <v>40</v>
      </c>
      <c r="G60" s="57" t="n">
        <f aca="false">VLOOKUP(B60,'[22]CBD4.2'!$B$15:$V$123,21,)</f>
        <v>52</v>
      </c>
      <c r="H60" s="57" t="n">
        <f aca="false">VLOOKUP(B60,[23]SOE!$B$15:$V$84,21,)</f>
        <v>65</v>
      </c>
      <c r="I60" s="57" t="n">
        <f aca="false">VLOOKUP(B60,'[24]MECHATRONICS 3.1'!$B$17:$S$97,18,)</f>
        <v>32</v>
      </c>
      <c r="J60" s="57" t="n">
        <f aca="false">VLOOKUP(B60,[25]SOE!$B$15:$S$85,18,)</f>
        <v>49</v>
      </c>
      <c r="K60" s="5" t="n">
        <f aca="false">VLOOKUP(B60,[26]MECh!$B$15:$V$90,21,)</f>
        <v>33</v>
      </c>
      <c r="L60" s="57" t="n">
        <f aca="false">VLOOKUP(B60,'[27]CBD4.2'!$B$15:$V$125,21,)</f>
        <v>58</v>
      </c>
      <c r="M60" s="57" t="n">
        <f aca="false">VLOOKUP(B60,[28]MECh!$B$15:$V$87,21,)</f>
        <v>31</v>
      </c>
      <c r="N60" s="57" t="n">
        <f aca="false">VLOOKUP(B60,'[29]CBD4.2'!$B$15:$V$125,21,)</f>
        <v>32</v>
      </c>
      <c r="O60" s="57" t="n">
        <f aca="false">VLOOKUP(B60,[30]SOE!$B$15:$V$85,21,)</f>
        <v>51</v>
      </c>
      <c r="P60" s="273" t="n">
        <f aca="false">VLOOKUP(B60,'[31]CBD4.2'!$B$15:$V$125,21,)</f>
        <v>48</v>
      </c>
      <c r="Q60" s="57" t="n">
        <f aca="false">COUNTA(E60:P60)</f>
        <v>12</v>
      </c>
      <c r="R60" s="58" t="n">
        <f aca="false">SUM(E60:J60)</f>
        <v>280</v>
      </c>
      <c r="S60" s="59" t="n">
        <f aca="false">ROUNDUP(AVERAGE(E60:P60),2)</f>
        <v>44.42</v>
      </c>
      <c r="T60" s="687" t="str">
        <f aca="false">IF(Q60&lt;6,"INCOMPLETE",IF(MIN(E60:P60)&gt;=40,"PASS",IF((COUNTIF(E60:P60,"&lt;40")=1),"SUPP, 1 Unit",IF((COUNTIF(E60:P60,"&lt;40")=2),"SUPP, 2 Units",IF((COUNTIF(E60:P60,"&lt;40")=3),"SUPP, 3 Units",IF((COUNTIF(E60:P60,"&lt;40")=4),  "SUPP, 4 Units",IF((COUNTIF(E60:P60,"&lt;40")=5),"SUPP, 5 Units","X SUPPS")))))))</f>
        <v>SUPP, 4 Units</v>
      </c>
      <c r="U60" s="66"/>
    </row>
    <row r="61" customFormat="false" ht="12.75" hidden="false" customHeight="false" outlineLevel="0" collapsed="false">
      <c r="A61" s="671"/>
      <c r="B61" s="682"/>
      <c r="C61" s="682"/>
      <c r="D61" s="667" t="s">
        <v>543</v>
      </c>
      <c r="E61" s="273" t="n">
        <v>42</v>
      </c>
      <c r="F61" s="57" t="n">
        <v>40</v>
      </c>
      <c r="G61" s="57" t="n">
        <v>52</v>
      </c>
      <c r="H61" s="57" t="n">
        <v>65</v>
      </c>
      <c r="I61" s="57" t="n">
        <v>29</v>
      </c>
      <c r="J61" s="57" t="n">
        <v>49</v>
      </c>
      <c r="K61" s="5" t="n">
        <v>40</v>
      </c>
      <c r="L61" s="57" t="n">
        <v>58</v>
      </c>
      <c r="M61" s="57" t="n">
        <v>23</v>
      </c>
      <c r="N61" s="57" t="n">
        <v>0</v>
      </c>
      <c r="O61" s="57" t="n">
        <v>51</v>
      </c>
      <c r="P61" s="273" t="n">
        <v>48</v>
      </c>
      <c r="Q61" s="57" t="n">
        <f aca="false">COUNTA(E61:P61)</f>
        <v>12</v>
      </c>
      <c r="R61" s="58" t="n">
        <f aca="false">SUM(E61:J61)</f>
        <v>277</v>
      </c>
      <c r="S61" s="59" t="n">
        <f aca="false">ROUNDUP(AVERAGE(E61:P61),2)</f>
        <v>41.42</v>
      </c>
      <c r="T61" s="688" t="s">
        <v>585</v>
      </c>
      <c r="U61" s="66"/>
    </row>
    <row r="62" customFormat="false" ht="12.75" hidden="false" customHeight="false" outlineLevel="0" collapsed="false">
      <c r="D62" s="113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4"/>
      <c r="P62" s="115"/>
      <c r="Q62" s="117"/>
      <c r="R62" s="117"/>
      <c r="S62" s="118"/>
      <c r="T62" s="119"/>
    </row>
    <row r="63" customFormat="false" ht="12.75" hidden="false" customHeight="false" outlineLevel="0" collapsed="false">
      <c r="C63" s="120" t="s">
        <v>40</v>
      </c>
      <c r="D63" s="5"/>
      <c r="E63" s="121" t="n">
        <f aca="false">AVERAGE(E8:E60)</f>
        <v>42.0434782608696</v>
      </c>
      <c r="F63" s="121" t="n">
        <f aca="false">AVERAGE(F8:F60)</f>
        <v>48.7884615384615</v>
      </c>
      <c r="G63" s="121" t="n">
        <f aca="false">AVERAGE(G8:G60)</f>
        <v>52.7058823529412</v>
      </c>
      <c r="H63" s="121" t="n">
        <f aca="false">AVERAGE(H8:H60)</f>
        <v>54.8627450980392</v>
      </c>
      <c r="I63" s="121" t="n">
        <f aca="false">AVERAGE(I8:I60)</f>
        <v>48.078431372549</v>
      </c>
      <c r="J63" s="121" t="n">
        <f aca="false">AVERAGE(J8:J60)</f>
        <v>55.7115384615385</v>
      </c>
      <c r="K63" s="121" t="n">
        <f aca="false">AVERAGE(K8:K60)</f>
        <v>39.8979591836735</v>
      </c>
      <c r="L63" s="121" t="n">
        <f aca="false">AVERAGE(L8:L60)</f>
        <v>56.1764705882353</v>
      </c>
      <c r="M63" s="121" t="n">
        <f aca="false">AVERAGE(M8:M61)</f>
        <v>46.8846153846154</v>
      </c>
      <c r="N63" s="121" t="n">
        <f aca="false">AVERAGE(N8:N60)</f>
        <v>47.8039215686275</v>
      </c>
      <c r="O63" s="121" t="n">
        <f aca="false">AVERAGE(O8:O60)</f>
        <v>53.5192307692308</v>
      </c>
      <c r="P63" s="121" t="n">
        <f aca="false">AVERAGE(P8:P60)</f>
        <v>53.3846153846154</v>
      </c>
      <c r="Q63" s="689"/>
      <c r="R63" s="689"/>
      <c r="S63" s="689"/>
    </row>
    <row r="64" customFormat="false" ht="12.75" hidden="false" customHeight="false" outlineLevel="0" collapsed="false">
      <c r="C64" s="120" t="s">
        <v>239</v>
      </c>
      <c r="D64" s="5"/>
      <c r="E64" s="121" t="n">
        <f aca="false">STDEV(E8:E60)</f>
        <v>7.69980236900527</v>
      </c>
      <c r="F64" s="121" t="n">
        <f aca="false">STDEV(F8:F60)</f>
        <v>11.9972816176907</v>
      </c>
      <c r="G64" s="121" t="n">
        <f aca="false">STDEV(G8:G60)</f>
        <v>10.9092513357188</v>
      </c>
      <c r="H64" s="121" t="n">
        <f aca="false">STDEV(H8:H60)</f>
        <v>7.06829430016362</v>
      </c>
      <c r="I64" s="121" t="n">
        <f aca="false">STDEV(I8:I60)</f>
        <v>11.6958849810605</v>
      </c>
      <c r="J64" s="121" t="n">
        <f aca="false">STDEV(J8:J60)</f>
        <v>7.11897915809519</v>
      </c>
      <c r="K64" s="121" t="n">
        <f aca="false">STDEV(K8:K60)</f>
        <v>10.1862752800831</v>
      </c>
      <c r="L64" s="121" t="n">
        <f aca="false">STDEV(L8:L60)</f>
        <v>9.71536079073328</v>
      </c>
      <c r="M64" s="121" t="n">
        <f aca="false">STDEV(M8:M61)</f>
        <v>12.6423717155551</v>
      </c>
      <c r="N64" s="121" t="n">
        <f aca="false">STDEV(N8:N60)</f>
        <v>12.3515498749641</v>
      </c>
      <c r="O64" s="121" t="n">
        <f aca="false">STDEV(O8:O60)</f>
        <v>7.75732515203074</v>
      </c>
      <c r="P64" s="121" t="n">
        <f aca="false">STDEV(P8:P60)</f>
        <v>9.04054884277399</v>
      </c>
      <c r="Q64" s="124"/>
      <c r="R64" s="124"/>
      <c r="S64" s="123"/>
    </row>
    <row r="65" customFormat="false" ht="12.75" hidden="false" customHeight="false" outlineLevel="0" collapsed="false">
      <c r="C65" s="120" t="s">
        <v>242</v>
      </c>
      <c r="D65" s="5"/>
      <c r="E65" s="58" t="n">
        <f aca="false">MAX(E8:E60)</f>
        <v>72</v>
      </c>
      <c r="F65" s="58" t="n">
        <f aca="false">MAX(F8:F60)</f>
        <v>73</v>
      </c>
      <c r="G65" s="58" t="n">
        <f aca="false">MAX(G8:G60)</f>
        <v>74</v>
      </c>
      <c r="H65" s="58" t="n">
        <f aca="false">MAX(H8:H60)</f>
        <v>68</v>
      </c>
      <c r="I65" s="58" t="n">
        <f aca="false">MAX(I8:I60)</f>
        <v>75</v>
      </c>
      <c r="J65" s="58" t="n">
        <f aca="false">MAX(J8:J60)</f>
        <v>72</v>
      </c>
      <c r="K65" s="58" t="n">
        <f aca="false">MAX(K8:K60)</f>
        <v>55</v>
      </c>
      <c r="L65" s="58" t="n">
        <f aca="false">MAX(L8:L60)</f>
        <v>76</v>
      </c>
      <c r="M65" s="58" t="n">
        <f aca="false">MAX(M8:M61)</f>
        <v>70</v>
      </c>
      <c r="N65" s="58" t="n">
        <f aca="false">MAX(N8:N60)</f>
        <v>68</v>
      </c>
      <c r="O65" s="58" t="n">
        <f aca="false">MAX(O8:O60)</f>
        <v>68</v>
      </c>
      <c r="P65" s="58" t="n">
        <f aca="false">MAX(P8:P60)</f>
        <v>79</v>
      </c>
      <c r="Q65" s="125"/>
      <c r="R65" s="125"/>
      <c r="S65" s="123"/>
    </row>
    <row r="66" customFormat="false" ht="12.75" hidden="false" customHeight="false" outlineLevel="0" collapsed="false">
      <c r="C66" s="120" t="s">
        <v>244</v>
      </c>
      <c r="D66" s="5"/>
      <c r="E66" s="58" t="n">
        <f aca="false">MIN(E8:E60)</f>
        <v>31</v>
      </c>
      <c r="F66" s="58" t="n">
        <f aca="false">MIN(F8:F60)</f>
        <v>20</v>
      </c>
      <c r="G66" s="58" t="n">
        <f aca="false">MIN(G8:G60)</f>
        <v>16</v>
      </c>
      <c r="H66" s="58" t="n">
        <f aca="false">MIN(H8:H60)</f>
        <v>40</v>
      </c>
      <c r="I66" s="58" t="n">
        <f aca="false">MIN(I8:I60)</f>
        <v>30</v>
      </c>
      <c r="J66" s="58" t="n">
        <f aca="false">MIN(J8:J60)</f>
        <v>40</v>
      </c>
      <c r="K66" s="58" t="n">
        <f aca="false">MIN(K8:K60)</f>
        <v>0</v>
      </c>
      <c r="L66" s="58" t="n">
        <f aca="false">MIN(L8:L60)</f>
        <v>40</v>
      </c>
      <c r="M66" s="58" t="n">
        <f aca="false">MIN(M8:M61)</f>
        <v>0</v>
      </c>
      <c r="N66" s="58" t="n">
        <f aca="false">MIN(N8:N60)</f>
        <v>0</v>
      </c>
      <c r="O66" s="58" t="n">
        <f aca="false">MIN(O8:O60)</f>
        <v>40</v>
      </c>
      <c r="P66" s="58" t="n">
        <f aca="false">MIN(P8:P60)</f>
        <v>40</v>
      </c>
      <c r="Q66" s="125"/>
      <c r="R66" s="125"/>
      <c r="S66" s="123"/>
    </row>
    <row r="67" customFormat="false" ht="12.75" hidden="false" customHeight="false" outlineLevel="0" collapsed="false">
      <c r="C67" s="120" t="s">
        <v>245</v>
      </c>
      <c r="D67" s="5"/>
      <c r="E67" s="57" t="n">
        <f aca="false">COUNTA(E8:E60)</f>
        <v>47</v>
      </c>
      <c r="F67" s="57" t="n">
        <f aca="false">COUNTA(F8:F60)</f>
        <v>53</v>
      </c>
      <c r="G67" s="57" t="n">
        <f aca="false">COUNTA(G8:G60)</f>
        <v>53</v>
      </c>
      <c r="H67" s="57" t="n">
        <f aca="false">COUNTA(H8:H60)</f>
        <v>53</v>
      </c>
      <c r="I67" s="57" t="n">
        <f aca="false">COUNTA(I8:I60)</f>
        <v>53</v>
      </c>
      <c r="J67" s="57" t="n">
        <f aca="false">COUNTA(J8:J60)</f>
        <v>53</v>
      </c>
      <c r="K67" s="57" t="n">
        <f aca="false">COUNTA(K8:K60)</f>
        <v>53</v>
      </c>
      <c r="L67" s="57" t="n">
        <f aca="false">COUNTA(L8:L60)</f>
        <v>53</v>
      </c>
      <c r="M67" s="57" t="n">
        <f aca="false">COUNTA(M8:M61)</f>
        <v>54</v>
      </c>
      <c r="N67" s="57" t="n">
        <f aca="false">COUNTA(N8:N60)</f>
        <v>53</v>
      </c>
      <c r="O67" s="57" t="n">
        <f aca="false">COUNTA(O8:O60)</f>
        <v>53</v>
      </c>
      <c r="P67" s="57" t="n">
        <f aca="false">COUNTA(P8:P60)</f>
        <v>53</v>
      </c>
    </row>
    <row r="68" customFormat="false" ht="12.75" hidden="false" customHeight="false" outlineLevel="0" collapsed="false">
      <c r="C68" s="120" t="s">
        <v>246</v>
      </c>
      <c r="D68" s="5"/>
      <c r="E68" s="57" t="n">
        <f aca="false">SUM(COUNTIF(E8:E60,"&gt;=40"))</f>
        <v>34</v>
      </c>
      <c r="F68" s="57" t="n">
        <f aca="false">SUM(COUNTIF(F8:F60,"&gt;=40"))</f>
        <v>47</v>
      </c>
      <c r="G68" s="57" t="n">
        <f aca="false">SUM(COUNTIF(G8:G60,"&gt;=40"))</f>
        <v>49</v>
      </c>
      <c r="H68" s="57" t="n">
        <f aca="false">SUM(COUNTIF(H8:H60,"&gt;=40"))</f>
        <v>51</v>
      </c>
      <c r="I68" s="57" t="n">
        <f aca="false">SUM(COUNTIF(I8:I60,"&gt;=40"))</f>
        <v>41</v>
      </c>
      <c r="J68" s="57" t="n">
        <f aca="false">SUM(COUNTIF(J8:J60,"&gt;=40"))</f>
        <v>52</v>
      </c>
      <c r="K68" s="57" t="n">
        <f aca="false">SUM(COUNTIF(K8:K60,"&gt;=40"))</f>
        <v>36</v>
      </c>
      <c r="L68" s="57" t="n">
        <f aca="false">SUM(COUNTIF(L8:L60,"&gt;=40"))</f>
        <v>51</v>
      </c>
      <c r="M68" s="57" t="n">
        <f aca="false">SUM(COUNTIF(M8:M60,"&gt;=40"))</f>
        <v>45</v>
      </c>
      <c r="N68" s="57" t="n">
        <f aca="false">SUM(COUNTIF(N8:N60,"&gt;=40"))</f>
        <v>47</v>
      </c>
      <c r="O68" s="57" t="n">
        <f aca="false">SUM(COUNTIF(O8:O60,"&gt;=40"))</f>
        <v>52</v>
      </c>
      <c r="P68" s="57" t="n">
        <f aca="false">SUM(COUNTIF(P8:P60,"&gt;=40"))</f>
        <v>52</v>
      </c>
    </row>
    <row r="69" customFormat="false" ht="12.75" hidden="false" customHeight="false" outlineLevel="0" collapsed="false">
      <c r="C69" s="120" t="s">
        <v>247</v>
      </c>
      <c r="D69" s="5"/>
      <c r="E69" s="57" t="n">
        <f aca="false">SUM(COUNTIF(E8:E60,"&lt;40"))</f>
        <v>12</v>
      </c>
      <c r="F69" s="57" t="n">
        <f aca="false">SUM(COUNTIF(F8:F60,"&lt;40"))</f>
        <v>5</v>
      </c>
      <c r="G69" s="57" t="n">
        <f aca="false">SUM(COUNTIF(G8:G60,"&lt;40"))</f>
        <v>2</v>
      </c>
      <c r="H69" s="57" t="n">
        <f aca="false">SUM(COUNTIF(H8:H60,"&lt;40"))</f>
        <v>0</v>
      </c>
      <c r="I69" s="57" t="n">
        <f aca="false">SUM(COUNTIF(I8:I60,"&lt;40"))</f>
        <v>10</v>
      </c>
      <c r="J69" s="57" t="n">
        <f aca="false">SUM(COUNTIF(J8:J60,"&lt;40"))</f>
        <v>0</v>
      </c>
      <c r="K69" s="57" t="n">
        <f aca="false">SUM(COUNTIF(K8:K60,"&lt;40"))</f>
        <v>13</v>
      </c>
      <c r="L69" s="57" t="n">
        <f aca="false">SUM(COUNTIF(L8:L60,"&lt;40"))</f>
        <v>0</v>
      </c>
      <c r="M69" s="57" t="n">
        <f aca="false">SUM(COUNTIF(M8:M60,"&lt;40"))</f>
        <v>6</v>
      </c>
      <c r="N69" s="57" t="n">
        <f aca="false">SUM(COUNTIF(N8:N60,"&lt;40"))</f>
        <v>4</v>
      </c>
      <c r="O69" s="57" t="n">
        <f aca="false">SUM(COUNTIF(O8:O60,"&lt;40"))</f>
        <v>0</v>
      </c>
      <c r="P69" s="57" t="n">
        <f aca="false">SUM(COUNTIF(P8:P60,"&lt;40"))</f>
        <v>0</v>
      </c>
    </row>
    <row r="70" customFormat="false" ht="12.75" hidden="false" customHeight="false" outlineLevel="0" collapsed="false">
      <c r="C70" s="120" t="s">
        <v>248</v>
      </c>
      <c r="D70" s="5"/>
      <c r="E70" s="57" t="n">
        <f aca="false">COUNTIF(E8:E60,"")</f>
        <v>6</v>
      </c>
      <c r="F70" s="57" t="n">
        <f aca="false">COUNTIF(F8:F60,"")</f>
        <v>0</v>
      </c>
      <c r="G70" s="57" t="n">
        <f aca="false">COUNTIF(G8:G60,"")</f>
        <v>0</v>
      </c>
      <c r="H70" s="57" t="n">
        <f aca="false">COUNTIF(H8:H60,"")</f>
        <v>0</v>
      </c>
      <c r="I70" s="57" t="n">
        <f aca="false">COUNTIF(I8:I60,"")</f>
        <v>0</v>
      </c>
      <c r="J70" s="57" t="n">
        <f aca="false">COUNTIF(J8:J60,"")</f>
        <v>0</v>
      </c>
      <c r="K70" s="57" t="n">
        <f aca="false">COUNTIF(K8:K60,"")</f>
        <v>0</v>
      </c>
      <c r="L70" s="57" t="n">
        <f aca="false">COUNTIF(L8:L60,"")</f>
        <v>0</v>
      </c>
      <c r="M70" s="57" t="n">
        <f aca="false">COUNTIF(M8:M60,"")</f>
        <v>0</v>
      </c>
      <c r="N70" s="57" t="n">
        <f aca="false">COUNTIF(N8:N60,"")</f>
        <v>0</v>
      </c>
      <c r="O70" s="57" t="n">
        <f aca="false">COUNTIF(O8:O60,"")</f>
        <v>0</v>
      </c>
      <c r="P70" s="57" t="n">
        <f aca="false">COUNTIF(P8:P60,"")</f>
        <v>0</v>
      </c>
    </row>
    <row r="71" customFormat="false" ht="12.75" hidden="false" customHeight="false" outlineLevel="0" collapsed="false"/>
    <row r="72" customFormat="false" ht="12.75" hidden="false" customHeight="false" outlineLevel="0" collapsed="false">
      <c r="C72" s="126" t="s">
        <v>249</v>
      </c>
      <c r="D72" s="127"/>
    </row>
    <row r="73" customFormat="false" ht="12.75" hidden="false" customHeight="false" outlineLevel="0" collapsed="false">
      <c r="C73" s="21" t="s">
        <v>1</v>
      </c>
      <c r="D73" s="58" t="n">
        <f aca="false">COUNTIF(T$8:T$61,C73)</f>
        <v>20</v>
      </c>
    </row>
    <row r="74" customFormat="false" ht="12.75" hidden="false" customHeight="false" outlineLevel="0" collapsed="false">
      <c r="C74" s="21" t="s">
        <v>586</v>
      </c>
      <c r="D74" s="58" t="n">
        <f aca="false">COUNTIF(T$8:T$60,"*PASS Pending*")</f>
        <v>2</v>
      </c>
    </row>
    <row r="75" customFormat="false" ht="12.75" hidden="false" customHeight="false" outlineLevel="0" collapsed="false">
      <c r="C75" s="21" t="s">
        <v>585</v>
      </c>
      <c r="D75" s="58" t="n">
        <f aca="false">COUNTIF(T$8:T$60,"Stayout*")</f>
        <v>1</v>
      </c>
    </row>
    <row r="76" customFormat="false" ht="12.75" hidden="false" customHeight="false" outlineLevel="0" collapsed="false">
      <c r="C76" s="21" t="s">
        <v>339</v>
      </c>
      <c r="D76" s="58" t="n">
        <v>1</v>
      </c>
    </row>
    <row r="77" customFormat="false" ht="12.75" hidden="false" customHeight="false" outlineLevel="0" collapsed="false">
      <c r="C77" s="21" t="s">
        <v>587</v>
      </c>
      <c r="D77" s="58" t="n">
        <f aca="false">COUNTIF(T$8:T$60,"Stayout Pending*")</f>
        <v>1</v>
      </c>
    </row>
    <row r="78" customFormat="false" ht="12.75" hidden="false" customHeight="false" outlineLevel="0" collapsed="false">
      <c r="C78" s="21" t="s">
        <v>588</v>
      </c>
      <c r="D78" s="58" t="n">
        <f aca="false">COUNTIF(T8:T62,"*Carry Forward*")</f>
        <v>1</v>
      </c>
    </row>
    <row r="79" customFormat="false" ht="12.75" hidden="false" customHeight="false" outlineLevel="0" collapsed="false">
      <c r="C79" s="21" t="s">
        <v>576</v>
      </c>
      <c r="D79" s="58" t="n">
        <f aca="false">COUNTIF(T9:T63,"*Repeat*")</f>
        <v>1</v>
      </c>
    </row>
    <row r="80" customFormat="false" ht="12.75" hidden="false" customHeight="false" outlineLevel="0" collapsed="false">
      <c r="C80" s="128" t="s">
        <v>260</v>
      </c>
      <c r="D80" s="129" t="n">
        <f aca="false">SUM(D73:D79)</f>
        <v>27</v>
      </c>
    </row>
    <row r="81" customFormat="false" ht="12.75" hidden="false" customHeight="false" outlineLevel="0" collapsed="false">
      <c r="A81" s="130"/>
      <c r="B81" s="131"/>
      <c r="D81" s="132"/>
      <c r="E81" s="131"/>
      <c r="P81" s="133"/>
    </row>
    <row r="82" customFormat="false" ht="12.75" hidden="false" customHeight="false" outlineLevel="0" collapsed="false">
      <c r="A82" s="130" t="s">
        <v>262</v>
      </c>
      <c r="B82" s="229" t="s">
        <v>589</v>
      </c>
      <c r="C82" s="234"/>
      <c r="D82" s="119" t="s">
        <v>316</v>
      </c>
      <c r="E82" s="229" t="s">
        <v>590</v>
      </c>
      <c r="F82" s="234"/>
      <c r="G82" s="234"/>
      <c r="H82" s="234"/>
      <c r="I82" s="234"/>
      <c r="K82" s="229"/>
      <c r="P82" s="136" t="s">
        <v>266</v>
      </c>
      <c r="Q82" s="137"/>
      <c r="R82" s="137"/>
      <c r="S82" s="137"/>
      <c r="T82" s="137"/>
    </row>
    <row r="83" customFormat="false" ht="12.75" hidden="false" customHeight="false" outlineLevel="0" collapsed="false">
      <c r="A83" s="130" t="s">
        <v>267</v>
      </c>
      <c r="B83" s="229" t="s">
        <v>591</v>
      </c>
      <c r="C83" s="234"/>
      <c r="D83" s="119" t="s">
        <v>319</v>
      </c>
      <c r="E83" s="229" t="s">
        <v>592</v>
      </c>
      <c r="F83" s="234"/>
      <c r="G83" s="234"/>
      <c r="H83" s="234"/>
      <c r="I83" s="234"/>
      <c r="K83" s="229"/>
      <c r="P83" s="138" t="s">
        <v>271</v>
      </c>
      <c r="Q83" s="137"/>
      <c r="R83" s="137" t="s">
        <v>272</v>
      </c>
      <c r="S83" s="137"/>
      <c r="T83" s="137"/>
    </row>
    <row r="84" customFormat="false" ht="12.75" hidden="false" customHeight="false" outlineLevel="0" collapsed="false">
      <c r="A84" s="130" t="s">
        <v>273</v>
      </c>
      <c r="B84" s="229" t="s">
        <v>593</v>
      </c>
      <c r="C84" s="234"/>
      <c r="D84" s="119"/>
      <c r="E84" s="229"/>
      <c r="F84" s="234"/>
      <c r="G84" s="234"/>
      <c r="H84" s="234"/>
      <c r="I84" s="234"/>
      <c r="K84" s="229"/>
      <c r="P84" s="138" t="s">
        <v>594</v>
      </c>
      <c r="Q84" s="137"/>
      <c r="R84" s="137"/>
      <c r="S84" s="137"/>
      <c r="T84" s="137"/>
    </row>
    <row r="85" customFormat="false" ht="12.75" hidden="false" customHeight="false" outlineLevel="0" collapsed="false">
      <c r="A85" s="130" t="s">
        <v>278</v>
      </c>
      <c r="B85" s="229" t="s">
        <v>595</v>
      </c>
      <c r="C85" s="234"/>
      <c r="D85" s="119"/>
      <c r="E85" s="229"/>
      <c r="F85" s="234"/>
      <c r="G85" s="234"/>
      <c r="H85" s="234"/>
      <c r="I85" s="234"/>
      <c r="K85" s="229"/>
      <c r="P85" s="137"/>
      <c r="Q85" s="137"/>
      <c r="R85" s="137"/>
      <c r="S85" s="137"/>
      <c r="T85" s="137"/>
    </row>
    <row r="86" customFormat="false" ht="12.75" hidden="false" customHeight="false" outlineLevel="0" collapsed="false">
      <c r="A86" s="130" t="s">
        <v>282</v>
      </c>
      <c r="B86" s="229" t="s">
        <v>596</v>
      </c>
      <c r="C86" s="234"/>
      <c r="D86" s="119"/>
      <c r="E86" s="229"/>
      <c r="F86" s="234"/>
      <c r="G86" s="234"/>
      <c r="H86" s="234"/>
      <c r="I86" s="234"/>
      <c r="K86" s="234"/>
      <c r="P86" s="136" t="s">
        <v>286</v>
      </c>
      <c r="Q86" s="137"/>
      <c r="R86" s="137"/>
      <c r="S86" s="137"/>
      <c r="T86" s="137"/>
    </row>
    <row r="87" customFormat="false" ht="12.75" hidden="false" customHeight="false" outlineLevel="0" collapsed="false">
      <c r="A87" s="130" t="s">
        <v>287</v>
      </c>
      <c r="B87" s="229" t="s">
        <v>597</v>
      </c>
      <c r="C87" s="234"/>
      <c r="D87" s="119"/>
      <c r="E87" s="234"/>
      <c r="F87" s="234"/>
      <c r="G87" s="234"/>
      <c r="H87" s="234"/>
      <c r="I87" s="234"/>
      <c r="K87" s="234"/>
      <c r="P87" s="138" t="s">
        <v>271</v>
      </c>
      <c r="Q87" s="137"/>
      <c r="R87" s="137" t="s">
        <v>272</v>
      </c>
      <c r="S87" s="137"/>
      <c r="T87" s="137"/>
    </row>
    <row r="88" customFormat="false" ht="12.75" hidden="false" customHeight="false" outlineLevel="0" collapsed="false">
      <c r="A88" s="130" t="s">
        <v>264</v>
      </c>
      <c r="B88" s="137" t="s">
        <v>598</v>
      </c>
      <c r="C88" s="137"/>
      <c r="D88" s="119"/>
      <c r="E88" s="234"/>
      <c r="F88" s="234"/>
      <c r="G88" s="234"/>
      <c r="H88" s="234"/>
      <c r="I88" s="234"/>
      <c r="P88" s="138" t="s">
        <v>292</v>
      </c>
      <c r="Q88" s="137"/>
      <c r="R88" s="137"/>
      <c r="S88" s="137"/>
      <c r="T88" s="137"/>
    </row>
    <row r="89" customFormat="false" ht="12.75" hidden="false" customHeight="false" outlineLevel="0" collapsed="false">
      <c r="A89" s="130" t="s">
        <v>269</v>
      </c>
      <c r="B89" s="137" t="s">
        <v>599</v>
      </c>
      <c r="C89" s="137"/>
      <c r="D89" s="119"/>
      <c r="E89" s="234"/>
      <c r="F89" s="234"/>
      <c r="G89" s="234"/>
      <c r="H89" s="234"/>
      <c r="I89" s="234"/>
      <c r="P89" s="137"/>
      <c r="Q89" s="137"/>
      <c r="R89" s="137"/>
      <c r="S89" s="137"/>
      <c r="T89" s="137"/>
    </row>
    <row r="90" customFormat="false" ht="12.75" hidden="false" customHeight="false" outlineLevel="0" collapsed="false">
      <c r="A90" s="130" t="s">
        <v>328</v>
      </c>
      <c r="B90" s="229" t="s">
        <v>600</v>
      </c>
      <c r="C90" s="234"/>
      <c r="D90" s="234"/>
      <c r="E90" s="234"/>
      <c r="F90" s="234"/>
      <c r="G90" s="234"/>
      <c r="H90" s="234"/>
      <c r="I90" s="234"/>
      <c r="P90" s="136" t="s">
        <v>295</v>
      </c>
      <c r="Q90" s="137"/>
      <c r="R90" s="137"/>
      <c r="S90" s="137"/>
      <c r="T90" s="137"/>
    </row>
    <row r="91" customFormat="false" ht="12.75" hidden="false" customHeight="false" outlineLevel="0" collapsed="false">
      <c r="A91" s="130" t="s">
        <v>330</v>
      </c>
      <c r="B91" s="229" t="s">
        <v>601</v>
      </c>
      <c r="C91" s="234"/>
      <c r="D91" s="235" t="s">
        <v>296</v>
      </c>
      <c r="E91" s="136" t="s">
        <v>332</v>
      </c>
      <c r="F91" s="234"/>
      <c r="G91" s="234"/>
      <c r="H91" s="234"/>
      <c r="I91" s="234"/>
      <c r="P91" s="138" t="s">
        <v>271</v>
      </c>
      <c r="Q91" s="137"/>
      <c r="R91" s="137" t="s">
        <v>272</v>
      </c>
      <c r="S91" s="137"/>
      <c r="T91" s="137"/>
    </row>
    <row r="92" customFormat="false" ht="12.75" hidden="false" customHeight="false" outlineLevel="0" collapsed="false">
      <c r="B92" s="234"/>
      <c r="C92" s="234"/>
      <c r="D92" s="690"/>
      <c r="E92" s="234"/>
      <c r="F92" s="234"/>
      <c r="G92" s="234"/>
      <c r="H92" s="234"/>
      <c r="I92" s="234"/>
      <c r="P92" s="138" t="s">
        <v>297</v>
      </c>
      <c r="Q92" s="137"/>
      <c r="R92" s="137"/>
      <c r="S92" s="137"/>
      <c r="T92" s="137"/>
    </row>
    <row r="93" customFormat="false" ht="12.75" hidden="true" customHeight="false" outlineLevel="0" collapsed="false">
      <c r="D93" s="145"/>
    </row>
    <row r="94" customFormat="false" ht="12.75" hidden="true" customHeight="false" outlineLevel="0" collapsed="false">
      <c r="D94" s="144"/>
    </row>
    <row r="95" customFormat="false" ht="12.75" hidden="true" customHeight="false" outlineLevel="0" collapsed="false">
      <c r="D95" s="144"/>
    </row>
    <row r="96" customFormat="false" ht="12.75" hidden="true" customHeight="false" outlineLevel="0" collapsed="false">
      <c r="D96" s="144"/>
    </row>
    <row r="97" customFormat="false" ht="12.75" hidden="true" customHeight="false" outlineLevel="0" collapsed="false">
      <c r="D97" s="144"/>
    </row>
    <row r="98" customFormat="false" ht="12.75" hidden="true" customHeight="false" outlineLevel="0" collapsed="false">
      <c r="D98" s="144"/>
    </row>
    <row r="99" customFormat="false" ht="12.75" hidden="true" customHeight="false" outlineLevel="0" collapsed="false">
      <c r="D99" s="144"/>
    </row>
    <row r="100" customFormat="false" ht="12.75" hidden="true" customHeight="false" outlineLevel="0" collapsed="false">
      <c r="D100" s="144"/>
    </row>
    <row r="101" customFormat="false" ht="12.75" hidden="true" customHeight="false" outlineLevel="0" collapsed="false">
      <c r="D101" s="144"/>
    </row>
    <row r="102" customFormat="false" ht="12.75" hidden="true" customHeight="false" outlineLevel="0" collapsed="false">
      <c r="D102" s="144"/>
    </row>
    <row r="103" customFormat="false" ht="12.75" hidden="true" customHeight="false" outlineLevel="0" collapsed="false">
      <c r="D103" s="144"/>
    </row>
    <row r="104" customFormat="false" ht="12.75" hidden="true" customHeight="false" outlineLevel="0" collapsed="false">
      <c r="D104" s="144"/>
    </row>
    <row r="105" customFormat="false" ht="12.75" hidden="true" customHeight="false" outlineLevel="0" collapsed="false">
      <c r="D105" s="144"/>
    </row>
    <row r="106" customFormat="false" ht="12.75" hidden="true" customHeight="false" outlineLevel="0" collapsed="false">
      <c r="D106" s="144"/>
    </row>
    <row r="107" customFormat="false" ht="12.75" hidden="true" customHeight="false" outlineLevel="0" collapsed="false">
      <c r="D107" s="144"/>
    </row>
    <row r="108" customFormat="false" ht="12.75" hidden="true" customHeight="false" outlineLevel="0" collapsed="false">
      <c r="D108" s="144"/>
    </row>
    <row r="109" customFormat="false" ht="12.75" hidden="true" customHeight="false" outlineLevel="0" collapsed="false">
      <c r="D109" s="144"/>
    </row>
    <row r="110" customFormat="false" ht="12.75" hidden="true" customHeight="false" outlineLevel="0" collapsed="false">
      <c r="D110" s="144"/>
    </row>
    <row r="111" customFormat="false" ht="12.75" hidden="true" customHeight="false" outlineLevel="0" collapsed="false">
      <c r="D111" s="144"/>
    </row>
    <row r="112" customFormat="false" ht="12.75" hidden="true" customHeight="false" outlineLevel="0" collapsed="false">
      <c r="D112" s="144"/>
    </row>
    <row r="113" customFormat="false" ht="12.75" hidden="true" customHeight="false" outlineLevel="0" collapsed="false">
      <c r="D113" s="144"/>
    </row>
    <row r="114" customFormat="false" ht="12.75" hidden="true" customHeight="false" outlineLevel="0" collapsed="false">
      <c r="D114" s="144"/>
    </row>
    <row r="115" customFormat="false" ht="12.75" hidden="true" customHeight="false" outlineLevel="0" collapsed="false">
      <c r="D115" s="144"/>
    </row>
    <row r="116" customFormat="false" ht="12.75" hidden="true" customHeight="false" outlineLevel="0" collapsed="false">
      <c r="D116" s="144"/>
    </row>
    <row r="117" customFormat="false" ht="12.75" hidden="true" customHeight="false" outlineLevel="0" collapsed="false">
      <c r="D117" s="144"/>
    </row>
    <row r="118" customFormat="false" ht="12.75" hidden="true" customHeight="false" outlineLevel="0" collapsed="false">
      <c r="D118" s="144"/>
    </row>
  </sheetData>
  <mergeCells count="87">
    <mergeCell ref="A1:T1"/>
    <mergeCell ref="A2:T2"/>
    <mergeCell ref="A3:T3"/>
    <mergeCell ref="A4:T4"/>
    <mergeCell ref="D6:D7"/>
    <mergeCell ref="U6:U7"/>
    <mergeCell ref="A8:A9"/>
    <mergeCell ref="B8:B9"/>
    <mergeCell ref="C8:C9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A24:A25"/>
    <mergeCell ref="B24:B25"/>
    <mergeCell ref="C24:C25"/>
    <mergeCell ref="A26:A27"/>
    <mergeCell ref="B26:B27"/>
    <mergeCell ref="C26:C27"/>
    <mergeCell ref="A28:A29"/>
    <mergeCell ref="B28:B29"/>
    <mergeCell ref="C28:C29"/>
    <mergeCell ref="A30:A31"/>
    <mergeCell ref="B30:B31"/>
    <mergeCell ref="C30:C31"/>
    <mergeCell ref="A32:A33"/>
    <mergeCell ref="B32:B33"/>
    <mergeCell ref="C32:C33"/>
    <mergeCell ref="A34:A35"/>
    <mergeCell ref="B34:B35"/>
    <mergeCell ref="C34:C35"/>
    <mergeCell ref="A36:A37"/>
    <mergeCell ref="B36:B37"/>
    <mergeCell ref="C36:C37"/>
    <mergeCell ref="A38:A39"/>
    <mergeCell ref="B38:B39"/>
    <mergeCell ref="C38:C39"/>
    <mergeCell ref="A40:A41"/>
    <mergeCell ref="B40:B41"/>
    <mergeCell ref="C40:C41"/>
    <mergeCell ref="A42:A43"/>
    <mergeCell ref="B42:B43"/>
    <mergeCell ref="C42:C43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A50:A51"/>
    <mergeCell ref="B50:B51"/>
    <mergeCell ref="C50:C51"/>
    <mergeCell ref="A52:A53"/>
    <mergeCell ref="B52:B53"/>
    <mergeCell ref="C52:C53"/>
    <mergeCell ref="A54:A55"/>
    <mergeCell ref="B54:B55"/>
    <mergeCell ref="C54:C55"/>
    <mergeCell ref="A56:A57"/>
    <mergeCell ref="B56:B57"/>
    <mergeCell ref="C56:C57"/>
    <mergeCell ref="A58:A59"/>
    <mergeCell ref="B58:B59"/>
    <mergeCell ref="C58:C59"/>
    <mergeCell ref="A60:A61"/>
    <mergeCell ref="B60:B61"/>
    <mergeCell ref="C60:C61"/>
  </mergeCells>
  <conditionalFormatting sqref="E8:J61 L8:P61">
    <cfRule type="cellIs" priority="2" operator="lessThan" aboveAverage="0" equalAverage="0" bottom="0" percent="0" rank="0" text="" dxfId="75">
      <formula>40</formula>
    </cfRule>
  </conditionalFormatting>
  <conditionalFormatting sqref="H24:H57 K8:K61">
    <cfRule type="cellIs" priority="3" operator="lessThan" aboveAverage="0" equalAverage="0" bottom="0" percent="0" rank="0" text="" dxfId="76">
      <formula>40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2011-02-18T06:50:00Z</dcterms:created>
  <dc:creator>Sum</dc:creator>
  <dc:description/>
  <dc:language>en-GB</dc:language>
  <cp:lastModifiedBy/>
  <cp:lastPrinted>2016-10-01T17:29:50Z</cp:lastPrinted>
  <dcterms:modified xsi:type="dcterms:W3CDTF">2023-09-17T00:56:57Z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