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73A8316F-6E7C-46BD-8B8F-18733AEED885}" xr6:coauthVersionLast="47" xr6:coauthVersionMax="47" xr10:uidLastSave="{00000000-0000-0000-0000-000000000000}"/>
  <bookViews>
    <workbookView xWindow="-108" yWindow="-108" windowWidth="23256" windowHeight="12576" tabRatio="667" activeTab="6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  <sheet name="Arm Wheel &amp; Arm" sheetId="11" r:id="rId6"/>
    <sheet name="Electronics Board" sheetId="13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3" l="1"/>
  <c r="C26" i="3"/>
  <c r="B12" i="4"/>
  <c r="B9" i="4"/>
  <c r="B4" i="7"/>
  <c r="B6" i="5"/>
  <c r="C28" i="3"/>
  <c r="B5" i="4" s="1"/>
  <c r="C27" i="3"/>
  <c r="B15" i="4" s="1"/>
  <c r="B5" i="5" l="1"/>
  <c r="B3" i="7" s="1"/>
  <c r="B4" i="8"/>
  <c r="B7" i="8" s="1"/>
  <c r="B3" i="4"/>
  <c r="B9" i="8" l="1"/>
</calcChain>
</file>

<file path=xl/sharedStrings.xml><?xml version="1.0" encoding="utf-8"?>
<sst xmlns="http://schemas.openxmlformats.org/spreadsheetml/2006/main" count="147" uniqueCount="75">
  <si>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</si>
  <si>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</si>
  <si>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</si>
  <si>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</si>
  <si>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</si>
  <si>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</si>
  <si>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</si>
  <si>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</si>
  <si>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</si>
  <si>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</si>
  <si>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</si>
  <si>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</si>
  <si>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</si>
  <si>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</si>
  <si>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</si>
  <si>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</si>
  <si>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</si>
  <si>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</si>
  <si>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</si>
  <si>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</si>
  <si>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</si>
  <si>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</si>
  <si>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</si>
  <si>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</si>
  <si>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</si>
  <si>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</si>
  <si>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</si>
  <si>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</si>
  <si>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</si>
  <si>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</si>
  <si>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</si>
  <si>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</si>
  <si>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</si>
  <si>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</si>
  <si>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</si>
  <si>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</si>
  <si>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</si>
  <si>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</si>
  <si>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</si>
  <si>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</si>
  <si>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</si>
  <si>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</si>
  <si>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</si>
  <si>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</si>
  <si>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</si>
  <si>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</si>
  <si>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</si>
  <si>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</si>
  <si>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</si>
  <si>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</si>
  <si>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</si>
  <si>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</si>
  <si>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</si>
  <si>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</si>
  <si>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</si>
  <si>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</si>
  <si>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</si>
  <si>
    <t>Separation from Nose Cone</t>
  </si>
  <si>
    <t>Arm Extension Angle</t>
  </si>
  <si>
    <t>Arm Stop Angle</t>
  </si>
  <si>
    <t>Pitot Hole Diameter</t>
  </si>
  <si>
    <t>Pitot tube is 4.17mm in diam, ample toleance given.</t>
  </si>
  <si>
    <t>Arm Cutout Width</t>
  </si>
  <si>
    <t>Arm Cutout Tolerance</t>
  </si>
  <si>
    <t>Arm Hinge Width</t>
  </si>
  <si>
    <t>Wheel Diameter</t>
  </si>
  <si>
    <t>Arm Holder Length</t>
  </si>
  <si>
    <t>Arm Holder Width</t>
  </si>
  <si>
    <t>Arm Wheel &amp; Arm</t>
  </si>
  <si>
    <t>Rod Diameter</t>
  </si>
  <si>
    <t>Shoulder Diameter Tolerance</t>
  </si>
  <si>
    <t>Lip To Tip Height</t>
  </si>
  <si>
    <t>Battery and Camera Holders</t>
  </si>
  <si>
    <t>Distance between threaded rods</t>
  </si>
  <si>
    <t>Offset from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</si>
</sst>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11"/>
    <tableColumn id="4" xr3:uid="{7F3F4D8D-127D-483C-A3C7-71EB956D9106}" name="Units" dataDxfId="10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9"/>
    <tableColumn id="4" xr3:uid="{007F3DAB-D632-44E0-AF40-6A30D3CE697E}" name="Units" dataDxfId="8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7"/>
    <tableColumn id="4" xr3:uid="{96950D65-C78A-461C-96D5-9CC3CC5987C0}" name="Units" dataDxfId="6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5"/>
    <tableColumn id="4" xr3:uid="{5E858251-C579-4557-A894-E703077E3D0B}" name="Units" dataDxfId="4"/>
    <tableColumn id="3" xr3:uid="{59D44731-521A-4BFC-A838-854482140970}" name="Comments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0F1844-C478-4F0E-AC9D-B64CCEBF3897}" name="Table42346" displayName="Table42346" ref="A2:D1048576" totalsRowShown="0">
  <autoFilter ref="A2:D1048576" xr:uid="{0F14B4B8-9B87-4941-AFFE-2D07ACC316B6}"/>
  <tableColumns count="4">
    <tableColumn id="1" xr3:uid="{08ED45E6-44A0-4E17-968F-5621C3E7B4A1}" name="Dimension"/>
    <tableColumn id="2" xr3:uid="{957D3AA8-B8AB-4AF6-865C-352EAE7F21BA}" name="Value" dataDxfId="3"/>
    <tableColumn id="4" xr3:uid="{99CBAB39-6963-4DDA-B437-CB2F3F8008D2}" name="Units" dataDxfId="2"/>
    <tableColumn id="3" xr3:uid="{72EE9F42-A042-455C-9AEB-3FDF7CA75325}" name="Comments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C88779-5574-4A47-B1A5-989F7D15AF94}" name="Table423467" displayName="Table423467" ref="A2:D1048576" totalsRowShown="0">
  <autoFilter ref="A2:D1048576" xr:uid="{0F14B4B8-9B87-4941-AFFE-2D07ACC316B6}"/>
  <tableColumns count="4">
    <tableColumn id="1" xr3:uid="{875DCB20-9A5B-4AE5-9B86-9FAA788CBC89}" name="Dimension"/>
    <tableColumn id="2" xr3:uid="{7B1A0CB3-1D6F-469F-9208-C86A05C85E0A}" name="Value" dataDxfId="1"/>
    <tableColumn id="4" xr3:uid="{FB7EDCA0-CC79-4DF2-9D3C-281C141BCEF3}" name="Units" dataDxfId="0"/>
    <tableColumn id="3" xr3:uid="{B19EAADD-84D4-408B-B3B0-38E4F735B850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7" sqref="C27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23"/>
  <sheetViews>
    <sheetView workbookViewId="0">
      <selection activeCell="C17" sqref="C17"/>
    </sheetView>
  </sheetViews>
  <sheetFormatPr defaultColWidth="23" defaultRowHeight="14.4" x14ac:dyDescent="0.3"/>
  <cols>
    <col min="1" max="1" width="25.2187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v>135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1.6</v>
      </c>
      <c r="C8" s="14" t="s">
        <v>26</v>
      </c>
    </row>
    <row r="9" spans="1:4" x14ac:dyDescent="0.3">
      <c r="A9" t="s">
        <v>59</v>
      </c>
      <c r="B9" s="7">
        <f>'Arm Wheel &amp; Arm'!B3</f>
        <v>40</v>
      </c>
      <c r="C9" s="14" t="s">
        <v>31</v>
      </c>
    </row>
    <row r="10" spans="1:4" x14ac:dyDescent="0.3">
      <c r="A10" t="s">
        <v>60</v>
      </c>
      <c r="B10" s="1">
        <v>6</v>
      </c>
      <c r="C10" s="14" t="s">
        <v>26</v>
      </c>
      <c r="D10" t="s">
        <v>61</v>
      </c>
    </row>
    <row r="11" spans="1:4" x14ac:dyDescent="0.3">
      <c r="A11" t="s">
        <v>63</v>
      </c>
      <c r="B11" s="1">
        <v>0.2</v>
      </c>
      <c r="C11" s="14" t="s">
        <v>26</v>
      </c>
    </row>
    <row r="12" spans="1:4" x14ac:dyDescent="0.3">
      <c r="A12" t="s">
        <v>62</v>
      </c>
      <c r="B12" s="7">
        <f>'Arm Wheel &amp; Arm'!B5+B11</f>
        <v>6.2</v>
      </c>
      <c r="C12" s="14" t="s">
        <v>26</v>
      </c>
    </row>
    <row r="13" spans="1:4" x14ac:dyDescent="0.3">
      <c r="A13" t="s">
        <v>64</v>
      </c>
      <c r="B13" s="1">
        <v>20</v>
      </c>
      <c r="C13" s="14" t="s">
        <v>26</v>
      </c>
    </row>
    <row r="14" spans="1:4" x14ac:dyDescent="0.3">
      <c r="A14" t="s">
        <v>70</v>
      </c>
      <c r="B14" s="1">
        <v>0.5</v>
      </c>
      <c r="C14" s="14" t="s">
        <v>26</v>
      </c>
    </row>
    <row r="15" spans="1:4" x14ac:dyDescent="0.3">
      <c r="A15" t="s">
        <v>71</v>
      </c>
      <c r="B15" s="7">
        <f>B7+((B4/2)/TAN(RADIANS(B6)))-2</f>
        <v>152.75421713439522</v>
      </c>
      <c r="C15" s="14" t="s">
        <v>26</v>
      </c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workbookViewId="0">
      <selection activeCell="B5" sqref="B5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33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20</v>
      </c>
      <c r="C3" s="14" t="s">
        <v>26</v>
      </c>
    </row>
    <row r="4" spans="1:4" x14ac:dyDescent="0.3">
      <c r="A4" t="s">
        <v>35</v>
      </c>
      <c r="B4" s="1">
        <v>200</v>
      </c>
      <c r="C4" s="14" t="s">
        <v>26</v>
      </c>
    </row>
    <row r="5" spans="1:4" x14ac:dyDescent="0.3">
      <c r="A5" t="s">
        <v>37</v>
      </c>
      <c r="B5" s="7">
        <f>'Nose Cone'!B4-Ribcage!B3*2</f>
        <v>95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3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44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95</v>
      </c>
      <c r="C3" s="14" t="s">
        <v>26</v>
      </c>
    </row>
    <row r="4" spans="1:4" x14ac:dyDescent="0.3">
      <c r="A4" t="s">
        <v>46</v>
      </c>
      <c r="B4" s="7">
        <f>Table42[[#This Row],[Value]]</f>
        <v>200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workbookViewId="0">
      <selection activeCell="D15" sqref="D15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57</v>
      </c>
      <c r="B3" s="1">
        <v>6</v>
      </c>
      <c r="C3" s="14" t="s">
        <v>26</v>
      </c>
    </row>
    <row r="4" spans="1:4" x14ac:dyDescent="0.3">
      <c r="A4" t="s">
        <v>49</v>
      </c>
      <c r="B4" s="7">
        <f>'Nose Cone'!B4-'Nose Cone'!B8*2-B3*2</f>
        <v>119.80000000000001</v>
      </c>
      <c r="C4" s="14" t="s">
        <v>26</v>
      </c>
    </row>
    <row r="5" spans="1:4" x14ac:dyDescent="0.3">
      <c r="A5" t="s">
        <v>50</v>
      </c>
      <c r="B5" s="1">
        <v>3</v>
      </c>
      <c r="C5" s="14" t="s">
        <v>26</v>
      </c>
    </row>
    <row r="6" spans="1:4" x14ac:dyDescent="0.3">
      <c r="A6" t="s">
        <v>51</v>
      </c>
      <c r="B6" s="1">
        <v>10</v>
      </c>
      <c r="C6" s="14" t="s">
        <v>26</v>
      </c>
    </row>
    <row r="7" spans="1:4" x14ac:dyDescent="0.3">
      <c r="A7" t="s">
        <v>54</v>
      </c>
      <c r="B7" s="7">
        <f>B4/2-B6</f>
        <v>49.900000000000006</v>
      </c>
      <c r="C7" s="14" t="s">
        <v>26</v>
      </c>
    </row>
    <row r="8" spans="1:4" x14ac:dyDescent="0.3">
      <c r="A8" t="s">
        <v>52</v>
      </c>
      <c r="B8" s="1">
        <v>10</v>
      </c>
      <c r="C8" s="14" t="s">
        <v>26</v>
      </c>
    </row>
    <row r="9" spans="1:4" x14ac:dyDescent="0.3">
      <c r="A9" t="s">
        <v>53</v>
      </c>
      <c r="B9" s="1">
        <f>B4/2-B8</f>
        <v>49.900000000000006</v>
      </c>
      <c r="C9" s="14" t="s">
        <v>26</v>
      </c>
    </row>
    <row r="10" spans="1:4" x14ac:dyDescent="0.3">
      <c r="A10" t="s">
        <v>55</v>
      </c>
      <c r="B10" s="1">
        <v>4</v>
      </c>
      <c r="C10" s="14" t="s">
        <v>56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19C2-975E-4253-8115-B06CE1149AD2}">
  <dimension ref="A1:D80"/>
  <sheetViews>
    <sheetView workbookViewId="0">
      <selection activeCell="B5" sqref="B5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68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58</v>
      </c>
      <c r="B3" s="1">
        <v>40</v>
      </c>
      <c r="C3" s="14" t="s">
        <v>31</v>
      </c>
    </row>
    <row r="4" spans="1:4" x14ac:dyDescent="0.3">
      <c r="A4" t="s">
        <v>69</v>
      </c>
      <c r="B4" s="1">
        <v>4</v>
      </c>
      <c r="C4" s="14" t="s">
        <v>26</v>
      </c>
    </row>
    <row r="5" spans="1:4" x14ac:dyDescent="0.3">
      <c r="A5" t="s">
        <v>50</v>
      </c>
      <c r="B5" s="1">
        <v>6</v>
      </c>
      <c r="C5" s="14" t="s">
        <v>26</v>
      </c>
    </row>
    <row r="6" spans="1:4" x14ac:dyDescent="0.3">
      <c r="A6" t="s">
        <v>65</v>
      </c>
      <c r="B6" s="1">
        <v>20</v>
      </c>
      <c r="C6" s="14" t="s">
        <v>26</v>
      </c>
    </row>
    <row r="7" spans="1:4" x14ac:dyDescent="0.3">
      <c r="A7" t="s">
        <v>66</v>
      </c>
      <c r="B7" s="1">
        <v>20</v>
      </c>
      <c r="C7" s="14" t="s">
        <v>26</v>
      </c>
    </row>
    <row r="8" spans="1:4" x14ac:dyDescent="0.3">
      <c r="A8" t="s">
        <v>67</v>
      </c>
      <c r="B8" s="1">
        <v>6</v>
      </c>
      <c r="C8" s="14" t="s">
        <v>26</v>
      </c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C7CA-793D-4BAF-98F3-443B8F117F52}">
  <dimension ref="A1:D80"/>
  <sheetViews>
    <sheetView tabSelected="1" workbookViewId="0">
      <selection activeCell="B3" sqref="B3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72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73</v>
      </c>
      <c r="B3" s="4">
        <f>SQRT(2)*Bulkhead!B7</f>
        <v>70.569256762417453</v>
      </c>
      <c r="C3" s="14" t="s">
        <v>26</v>
      </c>
    </row>
    <row r="4" spans="1:4" x14ac:dyDescent="0.3">
      <c r="A4" t="s">
        <v>74</v>
      </c>
      <c r="B4" s="1">
        <v>5</v>
      </c>
      <c r="C4" s="14" t="s">
        <v>26</v>
      </c>
    </row>
    <row r="5" spans="1:4" x14ac:dyDescent="0.3">
      <c r="B5" s="1"/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 and Inputs</vt:lpstr>
      <vt:lpstr>Nose Cone</vt:lpstr>
      <vt:lpstr>Ribcage</vt:lpstr>
      <vt:lpstr>Shell</vt:lpstr>
      <vt:lpstr>Bulkhead</vt:lpstr>
      <vt:lpstr>Arm Wheel &amp; Arm</vt:lpstr>
      <vt:lpstr>Electronics 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2024-01-31T20:47:41Z</dcterms:modified>
  <cp:category/>
  <cp:contentStatus/>
</cp:coreProperties>
</file>